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comments/comment9.xml" ContentType="application/vnd.openxmlformats-officedocument.spreadsheetml.comments+xml"/>
  <Override PartName="/xl/worksheets/sheet13.xml" ContentType="application/vnd.openxmlformats-officedocument.spreadsheetml.worksheet+xml"/>
  <Override PartName="/xl/comments/comment10.xml" ContentType="application/vnd.openxmlformats-officedocument.spreadsheetml.comments+xml"/>
  <Override PartName="/xl/worksheets/sheet14.xml" ContentType="application/vnd.openxmlformats-officedocument.spreadsheetml.worksheet+xml"/>
  <Override PartName="/xl/comments/comment11.xml" ContentType="application/vnd.openxmlformats-officedocument.spreadsheetml.comments+xml"/>
  <Override PartName="/xl/worksheets/sheet15.xml" ContentType="application/vnd.openxmlformats-officedocument.spreadsheetml.worksheet+xml"/>
  <Override PartName="/xl/comments/comment12.xml" ContentType="application/vnd.openxmlformats-officedocument.spreadsheetml.comments+xml"/>
  <Override PartName="/xl/worksheets/sheet16.xml" ContentType="application/vnd.openxmlformats-officedocument.spreadsheetml.worksheet+xml"/>
  <Override PartName="/xl/comments/comment13.xml" ContentType="application/vnd.openxmlformats-officedocument.spreadsheetml.comments+xml"/>
  <Override PartName="/xl/worksheets/sheet17.xml" ContentType="application/vnd.openxmlformats-officedocument.spreadsheetml.worksheet+xml"/>
  <Override PartName="/xl/comments/comment14.xml" ContentType="application/vnd.openxmlformats-officedocument.spreadsheetml.comments+xml"/>
  <Override PartName="/xl/worksheets/sheet18.xml" ContentType="application/vnd.openxmlformats-officedocument.spreadsheetml.worksheet+xml"/>
  <Override PartName="/xl/comments/comment15.xml" ContentType="application/vnd.openxmlformats-officedocument.spreadsheetml.comments+xml"/>
  <Override PartName="/xl/worksheets/sheet19.xml" ContentType="application/vnd.openxmlformats-officedocument.spreadsheetml.worksheet+xml"/>
  <Override PartName="/xl/comments/comment16.xml" ContentType="application/vnd.openxmlformats-officedocument.spreadsheetml.comments+xml"/>
  <Override PartName="/xl/worksheets/sheet20.xml" ContentType="application/vnd.openxmlformats-officedocument.spreadsheetml.worksheet+xml"/>
  <Override PartName="/xl/comments/comment17.xml" ContentType="application/vnd.openxmlformats-officedocument.spreadsheetml.comments+xml"/>
  <Override PartName="/xl/worksheets/sheet21.xml" ContentType="application/vnd.openxmlformats-officedocument.spreadsheetml.worksheet+xml"/>
  <Override PartName="/xl/comments/comment18.xml" ContentType="application/vnd.openxmlformats-officedocument.spreadsheetml.comments+xml"/>
  <Override PartName="/xl/worksheets/sheet22.xml" ContentType="application/vnd.openxmlformats-officedocument.spreadsheetml.worksheet+xml"/>
  <Override PartName="/xl/comments/comment19.xml" ContentType="application/vnd.openxmlformats-officedocument.spreadsheetml.comments+xml"/>
  <Override PartName="/xl/worksheets/sheet23.xml" ContentType="application/vnd.openxmlformats-officedocument.spreadsheetml.worksheet+xml"/>
  <Override PartName="/xl/comments/comment20.xml" ContentType="application/vnd.openxmlformats-officedocument.spreadsheetml.comments+xml"/>
  <Override PartName="/xl/worksheets/sheet24.xml" ContentType="application/vnd.openxmlformats-officedocument.spreadsheetml.worksheet+xml"/>
  <Override PartName="/xl/comments/comment21.xml" ContentType="application/vnd.openxmlformats-officedocument.spreadsheetml.comments+xml"/>
  <Override PartName="/xl/worksheets/sheet25.xml" ContentType="application/vnd.openxmlformats-officedocument.spreadsheetml.worksheet+xml"/>
  <Override PartName="/xl/comments/comment22.xml" ContentType="application/vnd.openxmlformats-officedocument.spreadsheetml.comments+xml"/>
  <Override PartName="/xl/worksheets/sheet26.xml" ContentType="application/vnd.openxmlformats-officedocument.spreadsheetml.worksheet+xml"/>
  <Override PartName="/xl/comments/comment23.xml" ContentType="application/vnd.openxmlformats-officedocument.spreadsheetml.comments+xml"/>
  <Override PartName="/xl/worksheets/sheet27.xml" ContentType="application/vnd.openxmlformats-officedocument.spreadsheetml.worksheet+xml"/>
  <Override PartName="/xl/comments/comment24.xml" ContentType="application/vnd.openxmlformats-officedocument.spreadsheetml.comments+xml"/>
  <Override PartName="/xl/worksheets/sheet28.xml" ContentType="application/vnd.openxmlformats-officedocument.spreadsheetml.worksheet+xml"/>
  <Override PartName="/xl/comments/comment25.xml" ContentType="application/vnd.openxmlformats-officedocument.spreadsheetml.comments+xml"/>
  <Override PartName="/xl/worksheets/sheet29.xml" ContentType="application/vnd.openxmlformats-officedocument.spreadsheetml.worksheet+xml"/>
  <Override PartName="/xl/comments/comment26.xml" ContentType="application/vnd.openxmlformats-officedocument.spreadsheetml.comments+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xmlns:r="http://schemas.openxmlformats.org/officeDocument/2006/relationships" name="Riepilogo" sheetId="1" state="visible" r:id="rId1"/>
    <sheet xmlns:r="http://schemas.openxmlformats.org/officeDocument/2006/relationships" name="Tab-Mis (3)" sheetId="2" state="visible" r:id="rId2"/>
    <sheet xmlns:r="http://schemas.openxmlformats.org/officeDocument/2006/relationships" name="Tab-Mis" sheetId="3" state="visible" r:id="rId3"/>
    <sheet xmlns:r="http://schemas.openxmlformats.org/officeDocument/2006/relationships" name="Scheda 1" sheetId="4" state="visible" r:id="rId4"/>
    <sheet xmlns:r="http://schemas.openxmlformats.org/officeDocument/2006/relationships" name="Scheda 2" sheetId="5" state="visible" r:id="rId5"/>
    <sheet xmlns:r="http://schemas.openxmlformats.org/officeDocument/2006/relationships" name="Scheda 3" sheetId="6" state="visible" r:id="rId6"/>
    <sheet xmlns:r="http://schemas.openxmlformats.org/officeDocument/2006/relationships" name="Scheda 4" sheetId="7" state="visible" r:id="rId7"/>
    <sheet xmlns:r="http://schemas.openxmlformats.org/officeDocument/2006/relationships" name="Scheda 5" sheetId="8" state="visible" r:id="rId8"/>
    <sheet xmlns:r="http://schemas.openxmlformats.org/officeDocument/2006/relationships" name="Scheda 6" sheetId="9" state="visible" r:id="rId9"/>
    <sheet xmlns:r="http://schemas.openxmlformats.org/officeDocument/2006/relationships" name="Scheda 7" sheetId="10" state="visible" r:id="rId10"/>
    <sheet xmlns:r="http://schemas.openxmlformats.org/officeDocument/2006/relationships" name="Scheda 8" sheetId="11" state="visible" r:id="rId11"/>
    <sheet xmlns:r="http://schemas.openxmlformats.org/officeDocument/2006/relationships" name="Scheda 9" sheetId="12" state="visible" r:id="rId12"/>
    <sheet xmlns:r="http://schemas.openxmlformats.org/officeDocument/2006/relationships" name="Scheda 10" sheetId="13" state="visible" r:id="rId13"/>
    <sheet xmlns:r="http://schemas.openxmlformats.org/officeDocument/2006/relationships" name="Scheda 11" sheetId="14" state="visible" r:id="rId14"/>
    <sheet xmlns:r="http://schemas.openxmlformats.org/officeDocument/2006/relationships" name="Scheda 12" sheetId="15" state="visible" r:id="rId15"/>
    <sheet xmlns:r="http://schemas.openxmlformats.org/officeDocument/2006/relationships" name="Scheda 13" sheetId="16" state="visible" r:id="rId16"/>
    <sheet xmlns:r="http://schemas.openxmlformats.org/officeDocument/2006/relationships" name="Scheda 14" sheetId="17" state="visible" r:id="rId17"/>
    <sheet xmlns:r="http://schemas.openxmlformats.org/officeDocument/2006/relationships" name="Scheda 15" sheetId="18" state="visible" r:id="rId18"/>
    <sheet xmlns:r="http://schemas.openxmlformats.org/officeDocument/2006/relationships" name="Scheda 16" sheetId="19" state="visible" r:id="rId19"/>
    <sheet xmlns:r="http://schemas.openxmlformats.org/officeDocument/2006/relationships" name="Scheda 17" sheetId="20" state="visible" r:id="rId20"/>
    <sheet xmlns:r="http://schemas.openxmlformats.org/officeDocument/2006/relationships" name="Scheda 18" sheetId="21" state="visible" r:id="rId21"/>
    <sheet xmlns:r="http://schemas.openxmlformats.org/officeDocument/2006/relationships" name="Scheda 19" sheetId="22" state="visible" r:id="rId22"/>
    <sheet xmlns:r="http://schemas.openxmlformats.org/officeDocument/2006/relationships" name="Scheda 20" sheetId="23" state="visible" r:id="rId23"/>
    <sheet xmlns:r="http://schemas.openxmlformats.org/officeDocument/2006/relationships" name="Scheda 21" sheetId="24" state="visible" r:id="rId24"/>
    <sheet xmlns:r="http://schemas.openxmlformats.org/officeDocument/2006/relationships" name="Scheda 22" sheetId="25" state="visible" r:id="rId25"/>
    <sheet xmlns:r="http://schemas.openxmlformats.org/officeDocument/2006/relationships" name="Scheda 23" sheetId="26" state="visible" r:id="rId26"/>
    <sheet xmlns:r="http://schemas.openxmlformats.org/officeDocument/2006/relationships" name="Scheda 24" sheetId="27" state="visible" r:id="rId27"/>
    <sheet xmlns:r="http://schemas.openxmlformats.org/officeDocument/2006/relationships" name="9612_week  (2)" sheetId="28" state="visible" r:id="rId28"/>
    <sheet xmlns:r="http://schemas.openxmlformats.org/officeDocument/2006/relationships" name="9612_week  (3)" sheetId="29" state="visible" r:id="rId29"/>
    <sheet xmlns:r="http://schemas.openxmlformats.org/officeDocument/2006/relationships" name="DPI art.191" sheetId="30" state="visible" r:id="rId30"/>
    <sheet xmlns:r="http://schemas.openxmlformats.org/officeDocument/2006/relationships" name="Foglio1" sheetId="31" state="visible" r:id="rId31"/>
  </sheets>
  <definedNames>
    <definedName name="_xlnm.Print_Area" localSheetId="2">'Tab-Mis'!$A$1:$BC$238</definedName>
    <definedName name="_xlnm.Print_Area" localSheetId="3">'Scheda 1'!$A$1:$Q$66</definedName>
    <definedName name="_xlnm.Print_Area" localSheetId="4">'Scheda 2'!$A$1:$Q$66</definedName>
    <definedName name="_xlnm.Print_Area" localSheetId="5">'Scheda 3'!$A$1:$Q$66</definedName>
    <definedName name="_xlnm.Print_Area" localSheetId="6">'Scheda 4'!$A$1:$Q$66</definedName>
    <definedName name="_xlnm.Print_Area" localSheetId="7">'Scheda 5'!$A$1:$Q$66</definedName>
    <definedName name="_xlnm.Print_Area" localSheetId="8">'Scheda 6'!$A$1:$Q$66</definedName>
    <definedName name="_xlnm.Print_Area" localSheetId="9">'Scheda 7'!$A$1:$Q$66</definedName>
    <definedName name="_xlnm.Print_Area" localSheetId="10">'Scheda 8'!$A$1:$Q$66</definedName>
    <definedName name="_xlnm.Print_Area" localSheetId="11">'Scheda 9'!$A$1:$Q$66</definedName>
    <definedName name="_xlnm.Print_Area" localSheetId="12">'Scheda 10'!$A$1:$Q$66</definedName>
    <definedName name="_xlnm.Print_Area" localSheetId="13">'Scheda 11'!$A$1:$Q$66</definedName>
    <definedName name="_xlnm.Print_Area" localSheetId="14">'Scheda 12'!$A$1:$Q$66</definedName>
    <definedName name="_xlnm.Print_Area" localSheetId="15">'Scheda 13'!$A$1:$Q$66</definedName>
    <definedName name="_xlnm.Print_Area" localSheetId="16">'Scheda 14'!$A$1:$Q$66</definedName>
    <definedName name="_xlnm.Print_Area" localSheetId="17">'Scheda 15'!$A$1:$Q$66</definedName>
    <definedName name="_xlnm.Print_Area" localSheetId="18">'Scheda 16'!$A$1:$Q$66</definedName>
    <definedName name="_xlnm.Print_Area" localSheetId="19">'Scheda 17'!$A$1:$Q$66</definedName>
    <definedName name="_xlnm.Print_Area" localSheetId="20">'Scheda 18'!$A$1:$Q$66</definedName>
    <definedName name="_xlnm.Print_Area" localSheetId="21">'Scheda 19'!$A$1:$Q$66</definedName>
    <definedName name="_xlnm.Print_Area" localSheetId="22">'Scheda 20'!$A$1:$Q$66</definedName>
    <definedName name="_xlnm.Print_Area" localSheetId="23">'Scheda 21'!$A$1:$Q$66</definedName>
    <definedName name="_xlnm.Print_Area" localSheetId="24">'Scheda 22'!$A$1:$Q$66</definedName>
    <definedName name="_xlnm.Print_Area" localSheetId="25">'Scheda 23'!$A$1:$Q$66</definedName>
    <definedName name="_xlnm.Print_Area" localSheetId="26">'Scheda 24'!$A$1:$Q$66</definedName>
  </definedNames>
</workbook>
</file>

<file path=xl/styles.xml><?xml version="1.0" encoding="utf-8"?>
<styleSheet xmlns="http://schemas.openxmlformats.org/spreadsheetml/2006/main">
  <numFmts count="5">
    <numFmt numFmtId="164" formatCode="0.0"/>
    <numFmt numFmtId="165" formatCode="0.00000"/>
    <numFmt numFmtId="166" formatCode="0.000000"/>
    <numFmt numFmtId="167" formatCode="0.0000E+00"/>
    <numFmt numFmtId="168" formatCode="0.000E+00"/>
  </numFmts>
  <fonts count="60">
    <font>
      <name val="Arial"/>
      <color indexed="8"/>
      <sz val="10"/>
    </font>
    <font>
      <name val="Helvetica Neue"/>
      <color indexed="8"/>
      <sz val="12"/>
    </font>
    <font>
      <name val="Calibri"/>
      <color indexed="8"/>
      <sz val="15"/>
    </font>
    <font>
      <name val="Arial"/>
      <color indexed="8"/>
      <sz val="8"/>
    </font>
    <font>
      <name val="Arial"/>
      <color indexed="12"/>
      <sz val="10"/>
    </font>
    <font>
      <name val="Arial"/>
      <color indexed="9"/>
      <sz val="8"/>
    </font>
    <font>
      <name val="Arial"/>
      <color indexed="8"/>
      <sz val="7"/>
    </font>
    <font>
      <name val="Arial"/>
      <b val="1"/>
      <color indexed="9"/>
      <sz val="22"/>
    </font>
    <font>
      <name val="Arial"/>
      <color indexed="8"/>
      <sz val="22"/>
    </font>
    <font>
      <name val="Arial"/>
      <b val="1"/>
      <color indexed="8"/>
      <sz val="10"/>
    </font>
    <font>
      <name val="Arial"/>
      <b val="1"/>
      <color indexed="8"/>
      <sz val="12"/>
    </font>
    <font>
      <name val="Arial"/>
      <b val="1"/>
      <color indexed="8"/>
      <sz val="14"/>
    </font>
    <font>
      <name val="Arial"/>
      <b val="1"/>
      <color indexed="9"/>
      <sz val="10"/>
    </font>
    <font>
      <name val="Arial"/>
      <b val="1"/>
      <color indexed="21"/>
      <sz val="14"/>
    </font>
    <font>
      <name val="Arial"/>
      <b val="1"/>
      <color indexed="8"/>
      <sz val="16"/>
    </font>
    <font>
      <name val="Arial"/>
      <b val="1"/>
      <color indexed="8"/>
      <sz val="11"/>
    </font>
    <font>
      <name val="Arial"/>
      <b val="1"/>
      <color indexed="9"/>
      <sz val="11"/>
    </font>
    <font>
      <name val="Arial"/>
      <b val="1"/>
      <color indexed="21"/>
      <sz val="12"/>
    </font>
    <font>
      <name val="Arial"/>
      <b val="1"/>
      <i val="1"/>
      <color indexed="8"/>
      <sz val="14"/>
    </font>
    <font>
      <name val="Arial"/>
      <b val="1"/>
      <i val="1"/>
      <color indexed="9"/>
      <sz val="14"/>
    </font>
    <font>
      <name val="Arial"/>
      <i val="1"/>
      <color indexed="8"/>
      <sz val="12"/>
    </font>
    <font>
      <name val="Wingdings"/>
      <color indexed="8"/>
      <sz val="18"/>
    </font>
    <font>
      <name val="Arial"/>
      <color indexed="8"/>
      <sz val="18"/>
    </font>
    <font>
      <name val="Arial"/>
      <color indexed="8"/>
      <sz val="14"/>
    </font>
    <font>
      <name val="Arial"/>
      <i val="1"/>
      <color indexed="8"/>
      <sz val="20"/>
    </font>
    <font>
      <name val="Arial"/>
      <b val="1"/>
      <color indexed="9"/>
      <sz val="12"/>
    </font>
    <font>
      <name val="Arial"/>
      <b val="1"/>
      <color indexed="26"/>
      <sz val="16"/>
    </font>
    <font>
      <name val="Arial"/>
      <b val="1"/>
      <color indexed="9"/>
      <sz val="14"/>
    </font>
    <font>
      <name val="Wingdings"/>
      <color indexed="8"/>
      <sz val="22"/>
    </font>
    <font>
      <name val="Arial"/>
      <b val="1"/>
      <i val="1"/>
      <color indexed="8"/>
      <sz val="12"/>
    </font>
    <font>
      <name val="Arial"/>
      <i val="1"/>
      <color indexed="26"/>
      <sz val="14"/>
    </font>
    <font>
      <name val="Arial"/>
      <color indexed="8"/>
      <sz val="12"/>
    </font>
    <font>
      <name val="Arial"/>
      <b val="1"/>
      <color indexed="12"/>
      <sz val="12"/>
    </font>
    <font>
      <name val="Arial"/>
      <i val="1"/>
      <color indexed="8"/>
      <sz val="10"/>
    </font>
    <font>
      <name val="Arial"/>
      <b val="1"/>
      <color indexed="31"/>
      <sz val="14"/>
      <u val="single"/>
    </font>
    <font>
      <name val="Arial"/>
      <b val="1"/>
      <color indexed="31"/>
      <sz val="14"/>
    </font>
    <font>
      <name val="Arial"/>
      <color indexed="31"/>
      <sz val="14"/>
    </font>
    <font>
      <name val="Arial"/>
      <color indexed="31"/>
      <sz val="14"/>
      <u val="single"/>
    </font>
    <font>
      <name val="Arial"/>
      <b val="1"/>
      <i val="1"/>
      <color indexed="32"/>
      <sz val="10"/>
    </font>
    <font>
      <name val="Arial"/>
      <b val="1"/>
      <color indexed="33"/>
      <sz val="14"/>
    </font>
    <font>
      <name val="Arial"/>
      <b val="1"/>
      <i val="1"/>
      <color indexed="31"/>
      <sz val="12"/>
      <u val="single"/>
    </font>
    <font>
      <name val="Arial"/>
      <b val="1"/>
      <color indexed="12"/>
      <sz val="18"/>
    </font>
    <font>
      <name val="Arial"/>
      <b val="1"/>
      <color indexed="8"/>
      <sz val="18"/>
    </font>
    <font>
      <name val="Arial"/>
      <i val="1"/>
      <color indexed="8"/>
      <sz val="14"/>
    </font>
    <font>
      <name val="Arial"/>
      <b val="1"/>
      <i val="1"/>
      <color indexed="12"/>
      <sz val="18"/>
      <u val="single"/>
    </font>
    <font>
      <name val="Arial"/>
      <b val="1"/>
      <color indexed="12"/>
      <sz val="16"/>
      <u val="single"/>
    </font>
    <font>
      <name val="Helvetica Neue"/>
      <color indexed="8"/>
      <sz val="11"/>
    </font>
    <font>
      <name val="Arial"/>
      <b val="1"/>
      <color indexed="9"/>
      <sz val="16"/>
    </font>
    <font>
      <name val="Arial"/>
      <b val="1"/>
      <color indexed="31"/>
      <sz val="15"/>
    </font>
    <font>
      <name val="Arial"/>
      <b val="1"/>
      <color indexed="8"/>
      <sz val="15"/>
    </font>
    <font>
      <name val="Arial"/>
      <i val="1"/>
      <color indexed="8"/>
      <sz val="15"/>
    </font>
    <font>
      <name val="Arial"/>
      <b val="1"/>
      <color indexed="8"/>
      <sz val="13"/>
    </font>
    <font>
      <name val="Arial"/>
      <b val="1"/>
      <color indexed="25"/>
      <sz val="15"/>
    </font>
    <font>
      <name val="Arial"/>
      <color indexed="25"/>
      <sz val="16"/>
    </font>
    <font>
      <name val="Arial"/>
      <b val="1"/>
      <color indexed="12"/>
      <sz val="14"/>
    </font>
    <font>
      <name val="Arial"/>
      <b val="1"/>
      <color indexed="31"/>
      <sz val="16"/>
    </font>
    <font>
      <name val="Arial"/>
      <b val="1"/>
      <color indexed="25"/>
      <sz val="16"/>
    </font>
    <font>
      <name val="Arial"/>
      <color indexed="31"/>
      <sz val="16"/>
    </font>
    <font>
      <name val="Arial"/>
      <i val="1"/>
      <color indexed="8"/>
      <sz val="11"/>
    </font>
    <font>
      <name val="Arial"/>
      <b val="1"/>
      <i val="1"/>
      <color indexed="8"/>
      <sz val="11"/>
    </font>
  </fonts>
  <fills count="23">
    <fill>
      <patternFill/>
    </fill>
    <fill>
      <patternFill patternType="gray125"/>
    </fill>
    <fill>
      <patternFill patternType="solid">
        <fgColor indexed="9"/>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8"/>
        <bgColor auto="1"/>
      </patternFill>
    </fill>
    <fill>
      <patternFill patternType="solid">
        <fgColor indexed="19"/>
        <bgColor auto="1"/>
      </patternFill>
    </fill>
    <fill>
      <patternFill patternType="solid">
        <fgColor indexed="20"/>
        <bgColor auto="1"/>
      </patternFill>
    </fill>
    <fill>
      <patternFill patternType="solid">
        <fgColor indexed="22"/>
        <bgColor auto="1"/>
      </patternFill>
    </fill>
    <fill>
      <patternFill patternType="solid">
        <fgColor indexed="27"/>
        <bgColor auto="1"/>
      </patternFill>
    </fill>
    <fill>
      <patternFill patternType="solid">
        <fgColor indexed="28"/>
        <bgColor auto="1"/>
      </patternFill>
    </fill>
    <fill>
      <patternFill patternType="solid">
        <fgColor indexed="34"/>
        <bgColor auto="1"/>
      </patternFill>
    </fill>
    <fill>
      <patternFill patternType="solid">
        <fgColor indexed="35"/>
        <bgColor auto="1"/>
      </patternFill>
    </fill>
    <fill>
      <patternFill patternType="solid">
        <fgColor indexed="36"/>
        <bgColor auto="1"/>
      </patternFill>
    </fill>
    <fill>
      <patternFill patternType="solid">
        <fgColor indexed="29"/>
        <bgColor auto="1"/>
      </patternFill>
    </fill>
    <fill>
      <patternFill patternType="solid">
        <fgColor indexed="37"/>
        <bgColor auto="1"/>
      </patternFill>
    </fill>
    <fill>
      <patternFill patternType="solid">
        <fgColor indexed="38"/>
        <bgColor auto="1"/>
      </patternFill>
    </fill>
  </fills>
  <borders count="142">
    <border>
      <left/>
      <right/>
      <top/>
      <bottom/>
      <diagonal/>
    </border>
    <border>
      <left style="thin">
        <color indexed="10"/>
      </left>
      <right/>
      <top style="thin">
        <color indexed="10"/>
      </top>
      <bottom style="thin">
        <color indexed="10"/>
      </bottom>
      <diagonal/>
    </border>
    <border>
      <left/>
      <right/>
      <top style="thin">
        <color indexed="10"/>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0"/>
      </right>
      <top/>
      <bottom style="thin">
        <color indexed="10"/>
      </bottom>
      <diagonal/>
    </border>
    <border>
      <left/>
      <right/>
      <top/>
      <bottom/>
      <diagonal/>
    </border>
    <border>
      <left style="thin">
        <color indexed="10"/>
      </left>
      <right style="thin">
        <color indexed="10"/>
      </right>
      <top style="thin">
        <color indexed="10"/>
      </top>
      <bottom style="thin">
        <color indexed="8"/>
      </bottom>
      <diagonal/>
    </border>
    <border>
      <left style="thin">
        <color indexed="10"/>
      </left>
      <right style="thin">
        <color indexed="10"/>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10"/>
      </right>
      <top style="thin">
        <color indexed="10"/>
      </top>
      <bottom style="thin">
        <color indexed="10"/>
      </bottom>
      <diagonal/>
    </border>
    <border>
      <left style="thin">
        <color indexed="8"/>
      </left>
      <right style="thin">
        <color indexed="10"/>
      </right>
      <top style="thin">
        <color indexed="8"/>
      </top>
      <bottom style="thin">
        <color indexed="8"/>
      </bottom>
      <diagonal/>
    </border>
    <border>
      <left style="thin">
        <color indexed="10"/>
      </left>
      <right style="thin">
        <color indexed="10"/>
      </right>
      <top style="thin">
        <color indexed="8"/>
      </top>
      <bottom style="thin">
        <color indexed="8"/>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8"/>
      </top>
      <bottom style="thin">
        <color indexed="10"/>
      </bottom>
      <diagonal/>
    </border>
    <border>
      <left style="thin">
        <color indexed="10"/>
      </left>
      <right style="thin">
        <color indexed="8"/>
      </right>
      <top style="thin">
        <color indexed="8"/>
      </top>
      <bottom style="thin">
        <color indexed="10"/>
      </bottom>
      <diagonal/>
    </border>
    <border>
      <left style="thin">
        <color indexed="8"/>
      </left>
      <right style="thin">
        <color indexed="10"/>
      </right>
      <top style="thin">
        <color indexed="10"/>
      </top>
      <bottom style="thin">
        <color indexed="8"/>
      </bottom>
      <diagonal/>
    </border>
    <border>
      <left style="thin">
        <color indexed="10"/>
      </left>
      <right style="thin">
        <color indexed="8"/>
      </right>
      <top style="thin">
        <color indexed="10"/>
      </top>
      <bottom style="thin">
        <color indexed="8"/>
      </bottom>
      <diagonal/>
    </border>
    <border>
      <left style="thin">
        <color indexed="10"/>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8"/>
      </left>
      <right/>
      <top style="thin">
        <color indexed="8"/>
      </top>
      <bottom style="medium">
        <color indexed="8"/>
      </bottom>
      <diagonal/>
    </border>
    <border>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top style="medium">
        <color indexed="8"/>
      </top>
      <bottom/>
      <diagonal/>
    </border>
    <border>
      <left/>
      <right style="thin">
        <color indexed="8"/>
      </right>
      <top style="medium">
        <color indexed="8"/>
      </top>
      <bottom style="thin">
        <color indexed="8"/>
      </bottom>
      <diagonal/>
    </border>
    <border>
      <left style="thin">
        <color indexed="8"/>
      </left>
      <right style="thin">
        <color indexed="10"/>
      </right>
      <top style="thin">
        <color indexed="8"/>
      </top>
      <bottom/>
      <diagonal/>
    </border>
    <border>
      <left style="thin">
        <color indexed="8"/>
      </left>
      <right style="thin">
        <color indexed="10"/>
      </right>
      <top/>
      <bottom style="thin">
        <color indexed="10"/>
      </bottom>
      <diagonal/>
    </border>
    <border>
      <left style="thin">
        <color indexed="10"/>
      </left>
      <right/>
      <top style="thin">
        <color indexed="10"/>
      </top>
      <bottom/>
      <diagonal/>
    </border>
    <border>
      <left/>
      <right/>
      <top style="thin">
        <color indexed="10"/>
      </top>
      <bottom style="thin">
        <color indexed="8"/>
      </bottom>
      <diagonal/>
    </border>
    <border>
      <left/>
      <right style="thin">
        <color indexed="10"/>
      </right>
      <top style="thin">
        <color indexed="10"/>
      </top>
      <bottom/>
      <diagonal/>
    </border>
    <border>
      <left style="thin">
        <color indexed="10"/>
      </left>
      <right/>
      <top/>
      <bottom/>
      <diagonal/>
    </border>
    <border>
      <left/>
      <right style="thin">
        <color indexed="8"/>
      </right>
      <top/>
      <bottom/>
      <diagonal/>
    </border>
    <border>
      <left style="thin">
        <color indexed="8"/>
      </left>
      <right/>
      <top style="thin">
        <color indexed="8"/>
      </top>
      <bottom/>
      <diagonal/>
    </border>
    <border>
      <left/>
      <right style="thin">
        <color indexed="8"/>
      </right>
      <top style="thin">
        <color indexed="8"/>
      </top>
      <bottom style="thin">
        <color indexed="10"/>
      </bottom>
      <diagonal/>
    </border>
    <border>
      <left style="thin">
        <color indexed="8"/>
      </left>
      <right style="thin">
        <color indexed="8"/>
      </right>
      <top style="thin">
        <color indexed="8"/>
      </top>
      <bottom style="thin">
        <color indexed="10"/>
      </bottom>
      <diagonal/>
    </border>
    <border>
      <left style="thin">
        <color indexed="8"/>
      </left>
      <right/>
      <top/>
      <bottom/>
      <diagonal/>
    </border>
    <border>
      <left/>
      <right style="thin">
        <color indexed="10"/>
      </right>
      <top/>
      <bottom/>
      <diagonal/>
    </border>
    <border>
      <left/>
      <right style="thin">
        <color indexed="8"/>
      </right>
      <top style="thin">
        <color indexed="10"/>
      </top>
      <bottom style="thin">
        <color indexed="10"/>
      </bottom>
      <diagonal/>
    </border>
    <border>
      <left/>
      <right style="thin">
        <color indexed="8"/>
      </right>
      <top style="thin">
        <color indexed="8"/>
      </top>
      <bottom/>
      <diagonal/>
    </border>
    <border>
      <left/>
      <right/>
      <top style="thin">
        <color indexed="8"/>
      </top>
      <bottom/>
      <diagonal/>
    </border>
    <border>
      <left style="thin">
        <color indexed="8"/>
      </left>
      <right style="thin">
        <color indexed="10"/>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right style="thin">
        <color indexed="8"/>
      </right>
      <top style="thin">
        <color indexed="10"/>
      </top>
      <bottom style="thin">
        <color indexed="8"/>
      </bottom>
      <diagonal/>
    </border>
    <border>
      <left/>
      <right style="thin">
        <color indexed="10"/>
      </right>
      <top style="thin">
        <color indexed="8"/>
      </top>
      <bottom/>
      <diagonal/>
    </border>
    <border>
      <left style="thin">
        <color indexed="10"/>
      </left>
      <right style="thin">
        <color indexed="8"/>
      </right>
      <top style="thin">
        <color indexed="10"/>
      </top>
      <bottom/>
      <diagonal/>
    </border>
    <border>
      <left/>
      <right/>
      <top/>
      <bottom style="thin">
        <color indexed="8"/>
      </bottom>
      <diagonal/>
    </border>
    <border>
      <left style="thin">
        <color indexed="8"/>
      </left>
      <right style="thin">
        <color indexed="8"/>
      </right>
      <top/>
      <bottom/>
      <diagonal/>
    </border>
    <border>
      <left style="thin">
        <color indexed="10"/>
      </left>
      <right/>
      <top/>
      <bottom style="thin">
        <color indexed="8"/>
      </bottom>
      <diagonal/>
    </border>
    <border>
      <left/>
      <right style="thin">
        <color indexed="10"/>
      </right>
      <top/>
      <bottom style="thin">
        <color indexed="8"/>
      </bottom>
      <diagonal/>
    </border>
    <border>
      <left style="thin">
        <color indexed="10"/>
      </left>
      <right style="thin">
        <color indexed="8"/>
      </right>
      <top/>
      <bottom style="thin">
        <color indexed="8"/>
      </bottom>
      <diagonal/>
    </border>
    <border>
      <left style="thin">
        <color indexed="8"/>
      </left>
      <right style="thin">
        <color indexed="10"/>
      </right>
      <top/>
      <bottom/>
      <diagonal/>
    </border>
    <border>
      <left/>
      <right/>
      <top style="thin">
        <color indexed="8"/>
      </top>
      <bottom style="thin">
        <color indexed="10"/>
      </bottom>
      <diagonal/>
    </border>
    <border>
      <left/>
      <right/>
      <top style="thin">
        <color indexed="10"/>
      </top>
      <bottom style="thin">
        <color indexed="10"/>
      </bottom>
      <diagonal/>
    </border>
    <border>
      <left/>
      <right/>
      <top/>
      <bottom style="medium">
        <color indexed="8"/>
      </bottom>
      <diagonal/>
    </border>
    <border>
      <left/>
      <right/>
      <top style="thin">
        <color indexed="8"/>
      </top>
      <bottom style="medium">
        <color indexed="8"/>
      </bottom>
      <diagonal/>
    </border>
    <border>
      <left/>
      <right style="medium">
        <color indexed="8"/>
      </right>
      <top/>
      <bottom/>
      <diagonal/>
    </border>
    <border>
      <left style="medium">
        <color indexed="8"/>
      </left>
      <right style="medium">
        <color indexed="8"/>
      </right>
      <top style="medium">
        <color indexed="8"/>
      </top>
      <bottom style="medium">
        <color indexed="8"/>
      </bottom>
      <diagonal/>
    </border>
    <border>
      <left style="medium">
        <color indexed="8"/>
      </left>
      <right style="thin">
        <color indexed="10"/>
      </right>
      <top style="medium">
        <color indexed="8"/>
      </top>
      <bottom style="medium">
        <color indexed="8"/>
      </bottom>
      <diagonal/>
    </border>
    <border>
      <left style="thin">
        <color indexed="10"/>
      </left>
      <right style="thin">
        <color indexed="10"/>
      </right>
      <top style="medium">
        <color indexed="8"/>
      </top>
      <bottom style="medium">
        <color indexed="8"/>
      </bottom>
      <diagonal/>
    </border>
    <border>
      <left style="thin">
        <color indexed="10"/>
      </left>
      <right style="medium">
        <color indexed="8"/>
      </right>
      <top style="medium">
        <color indexed="8"/>
      </top>
      <bottom style="medium">
        <color indexed="8"/>
      </bottom>
      <diagonal/>
    </border>
    <border>
      <left style="medium">
        <color indexed="8"/>
      </left>
      <right/>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style="medium">
        <color indexed="8"/>
      </right>
      <top/>
      <bottom style="medium">
        <color indexed="8"/>
      </bottom>
      <diagonal/>
    </border>
    <border>
      <left style="medium">
        <color indexed="8"/>
      </left>
      <right style="thin">
        <color indexed="10"/>
      </right>
      <top style="medium">
        <color indexed="8"/>
      </top>
      <bottom style="thin">
        <color indexed="10"/>
      </bottom>
      <diagonal/>
    </border>
    <border>
      <left style="thin">
        <color indexed="10"/>
      </left>
      <right style="thin">
        <color indexed="10"/>
      </right>
      <top style="medium">
        <color indexed="8"/>
      </top>
      <bottom style="thin">
        <color indexed="10"/>
      </bottom>
      <diagonal/>
    </border>
    <border>
      <left style="thin">
        <color indexed="10"/>
      </left>
      <right style="medium">
        <color indexed="8"/>
      </right>
      <top style="medium">
        <color indexed="8"/>
      </top>
      <bottom style="thin">
        <color indexed="10"/>
      </bottom>
      <diagonal/>
    </border>
    <border>
      <left style="thin">
        <color indexed="10"/>
      </left>
      <right style="thin">
        <color indexed="10"/>
      </right>
      <top style="thin">
        <color indexed="10"/>
      </top>
      <bottom style="medium">
        <color indexed="8"/>
      </bottom>
      <diagonal/>
    </border>
    <border>
      <left style="thin">
        <color indexed="10"/>
      </left>
      <right style="medium">
        <color indexed="8"/>
      </right>
      <top style="thin">
        <color indexed="10"/>
      </top>
      <bottom style="medium">
        <color indexed="8"/>
      </bottom>
      <diagonal/>
    </border>
    <border>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style="thin">
        <color indexed="10"/>
      </right>
      <top/>
      <bottom style="thin">
        <color indexed="10"/>
      </bottom>
      <diagonal/>
    </border>
    <border>
      <left style="thin">
        <color indexed="10"/>
      </left>
      <right/>
      <top/>
      <bottom style="thin">
        <color indexed="10"/>
      </bottom>
      <diagonal/>
    </border>
    <border>
      <left style="medium">
        <color indexed="8"/>
      </left>
      <right style="medium">
        <color indexed="8"/>
      </right>
      <top/>
      <bottom style="medium">
        <color indexed="8"/>
      </bottom>
      <diagonal/>
    </border>
    <border>
      <left style="medium">
        <color indexed="8"/>
      </left>
      <right style="thin">
        <color indexed="10"/>
      </right>
      <top style="thin">
        <color indexed="10"/>
      </top>
      <bottom style="medium">
        <color indexed="8"/>
      </bottom>
      <diagonal/>
    </border>
    <border>
      <left style="medium">
        <color indexed="8"/>
      </left>
      <right style="thin">
        <color indexed="10"/>
      </right>
      <top style="thin">
        <color indexed="10"/>
      </top>
      <bottom/>
      <diagonal/>
    </border>
    <border>
      <left style="thin">
        <color indexed="10"/>
      </left>
      <right style="thin">
        <color indexed="10"/>
      </right>
      <top/>
      <bottom/>
      <diagonal/>
    </border>
    <border>
      <left style="medium">
        <color indexed="8"/>
      </left>
      <right style="thin">
        <color indexed="8"/>
      </right>
      <top style="medium">
        <color indexed="8"/>
      </top>
      <bottom style="thin">
        <color indexed="8"/>
      </bottom>
      <diagonal/>
    </border>
    <border>
      <left style="thin">
        <color indexed="8"/>
      </left>
      <right style="thin">
        <color indexed="10"/>
      </right>
      <top style="medium">
        <color indexed="8"/>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8"/>
      </right>
      <top style="medium">
        <color indexed="8"/>
      </top>
      <bottom style="thin">
        <color indexed="8"/>
      </bottom>
      <diagonal/>
    </border>
    <border>
      <left/>
      <right/>
      <top/>
      <bottom style="thin">
        <color indexed="10"/>
      </bottom>
      <diagonal/>
    </border>
    <border>
      <left style="thin">
        <color indexed="8"/>
      </left>
      <right style="thin">
        <color indexed="10"/>
      </right>
      <top style="thin">
        <color indexed="8"/>
      </top>
      <bottom style="medium">
        <color indexed="8"/>
      </bottom>
      <diagonal/>
    </border>
    <border>
      <left style="thin">
        <color indexed="10"/>
      </left>
      <right style="thin">
        <color indexed="10"/>
      </right>
      <top style="thin">
        <color indexed="8"/>
      </top>
      <bottom style="medium">
        <color indexed="8"/>
      </bottom>
      <diagonal/>
    </border>
    <border>
      <left style="thin">
        <color indexed="10"/>
      </left>
      <right style="thin">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10"/>
      </right>
      <top style="medium">
        <color indexed="8"/>
      </top>
      <bottom style="thin">
        <color indexed="8"/>
      </bottom>
      <diagonal/>
    </border>
    <border>
      <left style="thin">
        <color indexed="10"/>
      </left>
      <right style="medium">
        <color indexed="8"/>
      </right>
      <top style="medium">
        <color indexed="8"/>
      </top>
      <bottom style="thin">
        <color indexed="8"/>
      </bottom>
      <diagonal/>
    </border>
    <border>
      <left style="medium">
        <color indexed="8"/>
      </left>
      <right style="medium">
        <color indexed="8"/>
      </right>
      <top style="thin">
        <color indexed="8"/>
      </top>
      <bottom style="thin">
        <color indexed="8"/>
      </bottom>
      <diagonal/>
    </border>
    <border>
      <left style="medium">
        <color indexed="8"/>
      </left>
      <right style="thin">
        <color indexed="10"/>
      </right>
      <top style="thin">
        <color indexed="8"/>
      </top>
      <bottom style="thin">
        <color indexed="8"/>
      </bottom>
      <diagonal/>
    </border>
    <border>
      <left style="thin">
        <color indexed="10"/>
      </left>
      <right style="medium">
        <color indexed="8"/>
      </right>
      <top style="thin">
        <color indexed="8"/>
      </top>
      <bottom style="thin">
        <color indexed="8"/>
      </bottom>
      <diagonal/>
    </border>
    <border>
      <left/>
      <right style="thin">
        <color indexed="8"/>
      </right>
      <top/>
      <bottom style="thin">
        <color indexed="10"/>
      </bottom>
      <diagonal/>
    </border>
    <border>
      <left style="thin">
        <color indexed="8"/>
      </left>
      <right/>
      <top/>
      <bottom style="thin">
        <color indexed="10"/>
      </bottom>
      <diagonal/>
    </border>
    <border>
      <left/>
      <right style="thin">
        <color indexed="10"/>
      </right>
      <top/>
      <bottom style="thin">
        <color indexed="10"/>
      </bottom>
      <diagonal/>
    </border>
    <border>
      <left style="thin">
        <color indexed="10"/>
      </left>
      <right style="thin">
        <color indexed="10"/>
      </right>
      <top style="medium">
        <color indexed="8"/>
      </top>
      <bottom/>
      <diagonal/>
    </border>
    <border>
      <left style="thin">
        <color indexed="10"/>
      </left>
      <right style="medium">
        <color indexed="8"/>
      </right>
      <top style="medium">
        <color indexed="8"/>
      </top>
      <bottom/>
      <diagonal/>
    </border>
    <border>
      <left style="medium">
        <color indexed="8"/>
      </left>
      <right style="medium">
        <color indexed="8"/>
      </right>
      <top/>
      <bottom/>
      <diagonal/>
    </border>
    <border>
      <left style="medium">
        <color indexed="8"/>
      </left>
      <right/>
      <top/>
      <bottom style="thin">
        <color indexed="8"/>
      </bottom>
      <diagonal/>
    </border>
    <border>
      <left style="thin">
        <color indexed="8"/>
      </left>
      <right/>
      <top/>
      <bottom style="medium">
        <color indexed="8"/>
      </bottom>
      <diagonal/>
    </border>
    <border>
      <left/>
      <right style="thin">
        <color indexed="8"/>
      </right>
      <top/>
      <bottom style="medium">
        <color indexed="8"/>
      </bottom>
      <diagonal/>
    </border>
    <border>
      <left/>
      <right style="medium">
        <color indexed="8"/>
      </right>
      <top/>
      <bottom style="thin">
        <color indexed="8"/>
      </bottom>
      <diagonal/>
    </border>
    <border>
      <left style="medium">
        <color indexed="8"/>
      </left>
      <right style="thin">
        <color indexed="8"/>
      </right>
      <top/>
      <bottom/>
      <diagonal/>
    </border>
    <border>
      <left style="thin">
        <color indexed="8"/>
      </left>
      <right/>
      <top style="medium">
        <color indexed="8"/>
      </top>
      <bottom style="medium">
        <color indexed="8"/>
      </bottom>
      <diagonal/>
    </border>
    <border>
      <left/>
      <right style="thin">
        <color indexed="10"/>
      </right>
      <top style="medium">
        <color indexed="8"/>
      </top>
      <bottom style="medium">
        <color indexed="8"/>
      </bottom>
      <diagonal/>
    </border>
    <border>
      <left style="thin">
        <color indexed="10"/>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style="thin">
        <color indexed="8"/>
      </right>
      <top style="medium">
        <color indexed="8"/>
      </top>
      <bottom style="medium">
        <color indexed="8"/>
      </bottom>
      <diagonal/>
    </border>
    <border>
      <left style="thin">
        <color indexed="8"/>
      </left>
      <right style="medium">
        <color indexed="8"/>
      </right>
      <top style="medium">
        <color indexed="8"/>
      </top>
      <bottom style="thin">
        <color indexed="8"/>
      </bottom>
      <diagonal/>
    </border>
    <border>
      <left style="thin">
        <color indexed="8"/>
      </left>
      <right style="medium">
        <color indexed="8"/>
      </right>
      <top/>
      <bottom/>
      <diagonal/>
    </border>
    <border>
      <left style="thin">
        <color indexed="8"/>
      </left>
      <right style="thin">
        <color indexed="8"/>
      </right>
      <top style="medium">
        <color indexed="8"/>
      </top>
      <bottom style="thin">
        <color indexed="8"/>
      </bottom>
      <diagonal/>
    </border>
    <border>
      <left style="thin">
        <color indexed="10"/>
      </left>
      <right/>
      <top style="medium">
        <color indexed="8"/>
      </top>
      <bottom style="thin">
        <color indexed="10"/>
      </bottom>
      <diagonal/>
    </border>
    <border>
      <left style="thin">
        <color indexed="10"/>
      </left>
      <right/>
      <top style="thin">
        <color indexed="10"/>
      </top>
      <bottom style="medium">
        <color indexed="8"/>
      </bottom>
      <diagonal/>
    </border>
    <border>
      <left style="thin">
        <color indexed="10"/>
      </left>
      <right/>
      <top style="medium">
        <color indexed="8"/>
      </top>
      <bottom style="thin">
        <color indexed="8"/>
      </bottom>
      <diagonal/>
    </border>
    <border>
      <left style="thin">
        <color indexed="10"/>
      </left>
      <right/>
      <top style="thin">
        <color indexed="8"/>
      </top>
      <bottom style="thin">
        <color indexed="8"/>
      </bottom>
      <diagonal/>
    </border>
    <border>
      <left style="thin">
        <color indexed="10"/>
      </left>
      <right/>
      <top style="thin">
        <color indexed="8"/>
      </top>
      <bottom style="thin">
        <color indexed="10"/>
      </bottom>
      <diagonal/>
    </border>
    <border>
      <left style="thin">
        <color indexed="10"/>
      </left>
      <right/>
      <top style="thin">
        <color indexed="10"/>
      </top>
      <bottom style="thin">
        <color indexed="8"/>
      </bottom>
      <diagonal/>
    </border>
    <border>
      <left style="thin">
        <color indexed="10"/>
      </left>
      <right/>
      <top style="thin">
        <color indexed="8"/>
      </top>
      <bottom style="medium">
        <color indexed="8"/>
      </bottom>
      <diagonal/>
    </border>
    <border>
      <left style="thin">
        <color indexed="10"/>
      </left>
      <right style="thin">
        <color indexed="8"/>
      </right>
      <top style="thin">
        <color indexed="10"/>
      </top>
      <bottom style="thin">
        <color indexed="10"/>
      </bottom>
      <diagonal/>
    </border>
    <border>
      <left style="thin">
        <color indexed="8"/>
      </left>
      <right style="medium">
        <color indexed="8"/>
      </right>
      <top/>
      <bottom style="thin">
        <color indexed="8"/>
      </bottom>
      <diagonal/>
    </border>
    <border>
      <left/>
      <right style="medium">
        <color indexed="8"/>
      </right>
      <top style="thin">
        <color indexed="8"/>
      </top>
      <bottom/>
      <diagonal/>
    </border>
    <border>
      <left/>
      <right style="thin">
        <color indexed="8"/>
      </right>
      <top style="thin">
        <color indexed="8"/>
      </top>
      <bottom style="medium">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10"/>
      </bottom>
      <diagonal/>
    </border>
    <border>
      <left/>
      <right/>
      <top style="medium">
        <color indexed="8"/>
      </top>
      <bottom style="thin">
        <color indexed="10"/>
      </bottom>
      <diagonal/>
    </border>
    <border>
      <left/>
      <right style="medium">
        <color indexed="8"/>
      </right>
      <top style="medium">
        <color indexed="8"/>
      </top>
      <bottom style="thin">
        <color indexed="10"/>
      </bottom>
      <diagonal/>
    </border>
  </borders>
  <cellStyleXfs count="1">
    <xf numFmtId="0" fontId="0" fillId="0" borderId="7" applyAlignment="1">
      <alignment vertical="bottom"/>
    </xf>
  </cellStyleXfs>
  <cellXfs count="742">
    <xf numFmtId="0" fontId="0" fillId="0" borderId="0" applyAlignment="1" pivotButton="0" quotePrefix="0" xfId="0">
      <alignment vertical="bottom"/>
    </xf>
    <xf numFmtId="0" fontId="0" fillId="0" borderId="0" applyAlignment="1" pivotButton="0" quotePrefix="0" xfId="0">
      <alignment vertical="bottom"/>
    </xf>
    <xf numFmtId="0" fontId="0" fillId="2" borderId="1" applyAlignment="1" pivotButton="0" quotePrefix="0" xfId="0">
      <alignment vertical="bottom"/>
    </xf>
    <xf numFmtId="0" fontId="0" fillId="3" borderId="2" applyAlignment="1" pivotButton="0" quotePrefix="0" xfId="0">
      <alignment vertical="bottom"/>
    </xf>
    <xf numFmtId="0" fontId="0" fillId="2" borderId="3" applyAlignment="1" pivotButton="0" quotePrefix="0" xfId="0">
      <alignment vertical="bottom"/>
    </xf>
    <xf numFmtId="0" fontId="0" fillId="2" borderId="4" applyAlignment="1" pivotButton="0" quotePrefix="0" xfId="0">
      <alignment vertical="bottom"/>
    </xf>
    <xf numFmtId="0" fontId="0" fillId="2" borderId="5" applyAlignment="1" pivotButton="0" quotePrefix="0" xfId="0">
      <alignment vertical="bottom"/>
    </xf>
    <xf numFmtId="0" fontId="0" fillId="2" borderId="6" applyAlignment="1" pivotButton="0" quotePrefix="0" xfId="0">
      <alignment vertical="bottom"/>
    </xf>
    <xf numFmtId="0" fontId="0" fillId="4" borderId="7" applyAlignment="1" pivotButton="0" quotePrefix="0" xfId="0">
      <alignment vertical="bottom"/>
    </xf>
    <xf numFmtId="0" fontId="0" fillId="2" borderId="8" applyAlignment="1" pivotButton="0" quotePrefix="0" xfId="0">
      <alignment vertical="bottom"/>
    </xf>
    <xf numFmtId="0" fontId="0" fillId="2" borderId="9" applyAlignment="1" pivotButton="0" quotePrefix="0" xfId="0">
      <alignment vertical="bottom"/>
    </xf>
    <xf numFmtId="49" fontId="3" fillId="2" borderId="10" applyAlignment="1" pivotButton="0" quotePrefix="0" xfId="0">
      <alignment horizontal="center" vertical="center" wrapText="1"/>
    </xf>
    <xf numFmtId="0" fontId="3" fillId="2" borderId="10" applyAlignment="1" pivotButton="0" quotePrefix="0" xfId="0">
      <alignment horizontal="center" vertical="center" wrapText="1"/>
    </xf>
    <xf numFmtId="0" fontId="0" fillId="2" borderId="11" applyAlignment="1" pivotButton="0" quotePrefix="0" xfId="0">
      <alignment vertical="bottom"/>
    </xf>
    <xf numFmtId="49" fontId="3" fillId="2" borderId="10" applyAlignment="1" pivotButton="0" quotePrefix="0" xfId="0">
      <alignment vertical="center" wrapText="1"/>
    </xf>
    <xf numFmtId="0" fontId="3" fillId="2" borderId="10" applyAlignment="1" pivotButton="0" quotePrefix="0" xfId="0">
      <alignment horizontal="center" vertical="center"/>
    </xf>
    <xf numFmtId="0" fontId="3" fillId="2" borderId="10" applyAlignment="1" pivotButton="0" quotePrefix="0" xfId="0">
      <alignment horizontal="center" vertical="center"/>
    </xf>
    <xf numFmtId="164" fontId="3" fillId="2" borderId="10" applyAlignment="1" pivotButton="0" quotePrefix="0" xfId="0">
      <alignment horizontal="center" vertical="center"/>
    </xf>
    <xf numFmtId="2" fontId="3" fillId="2" borderId="10" applyAlignment="1" pivotButton="0" quotePrefix="0" xfId="0">
      <alignment horizontal="center" vertical="center"/>
    </xf>
    <xf numFmtId="0" fontId="3" fillId="5" borderId="10" applyAlignment="1" pivotButton="0" quotePrefix="0" xfId="0">
      <alignment horizontal="center" vertical="center"/>
    </xf>
    <xf numFmtId="49" fontId="3" fillId="2" borderId="10" applyAlignment="1" pivotButton="0" quotePrefix="0" xfId="0">
      <alignment horizontal="center" vertical="center"/>
    </xf>
    <xf numFmtId="0" fontId="4" fillId="2" borderId="11" applyAlignment="1" pivotButton="0" quotePrefix="0" xfId="0">
      <alignment vertical="bottom"/>
    </xf>
    <xf numFmtId="0" fontId="4" fillId="2" borderId="4" applyAlignment="1" pivotButton="0" quotePrefix="0" xfId="0">
      <alignment vertical="bottom"/>
    </xf>
    <xf numFmtId="0" fontId="3" fillId="4" borderId="10" applyAlignment="1" pivotButton="0" quotePrefix="0" xfId="0">
      <alignment horizontal="center" vertical="center"/>
    </xf>
    <xf numFmtId="0" fontId="3" fillId="6" borderId="10" applyAlignment="1" pivotButton="0" quotePrefix="0" xfId="0">
      <alignment horizontal="center" vertical="center"/>
    </xf>
    <xf numFmtId="0" fontId="5" fillId="2" borderId="10" applyAlignment="1" pivotButton="0" quotePrefix="0" xfId="0">
      <alignment horizontal="center" vertical="center"/>
    </xf>
    <xf numFmtId="0" fontId="3" fillId="2" borderId="10" applyAlignment="1" pivotButton="0" quotePrefix="0" xfId="0">
      <alignment vertical="center" wrapText="1"/>
    </xf>
    <xf numFmtId="0" fontId="0" fillId="2" borderId="12" applyAlignment="1" pivotButton="0" quotePrefix="0" xfId="0">
      <alignment vertical="bottom"/>
    </xf>
    <xf numFmtId="0" fontId="0" fillId="2" borderId="13" applyAlignment="1" pivotButton="0" quotePrefix="0" xfId="0">
      <alignment vertical="bottom"/>
    </xf>
    <xf numFmtId="0" fontId="0" fillId="2" borderId="14" applyAlignment="1" pivotButton="0" quotePrefix="0" xfId="0">
      <alignment vertical="bottom"/>
    </xf>
    <xf numFmtId="49" fontId="6" fillId="2" borderId="4" applyAlignment="1" pivotButton="0" quotePrefix="0" xfId="0">
      <alignment horizontal="justify" vertical="center"/>
    </xf>
    <xf numFmtId="0" fontId="0" fillId="0" borderId="0" applyAlignment="1" pivotButton="0" quotePrefix="0" xfId="0">
      <alignment vertical="bottom"/>
    </xf>
    <xf numFmtId="49" fontId="7" fillId="2" borderId="15" applyAlignment="1" pivotButton="0" quotePrefix="0" xfId="0">
      <alignment horizontal="center" vertical="center" wrapText="1"/>
    </xf>
    <xf numFmtId="0" fontId="8" fillId="2" borderId="14" applyAlignment="1" pivotButton="0" quotePrefix="0" xfId="0">
      <alignment horizontal="center" vertical="center"/>
    </xf>
    <xf numFmtId="49" fontId="8" fillId="2" borderId="13" applyAlignment="1" pivotButton="0" quotePrefix="0" xfId="0">
      <alignment horizontal="center" vertical="center" wrapText="1"/>
    </xf>
    <xf numFmtId="0" fontId="8" fillId="2" borderId="16" applyAlignment="1" pivotButton="0" quotePrefix="0" xfId="0">
      <alignment horizontal="center" vertical="center"/>
    </xf>
    <xf numFmtId="49" fontId="8" fillId="2" borderId="10" applyAlignment="1" pivotButton="0" quotePrefix="0" xfId="0">
      <alignment horizontal="center" vertical="center" wrapText="1"/>
    </xf>
    <xf numFmtId="0" fontId="0" fillId="2" borderId="15" applyAlignment="1" pivotButton="0" quotePrefix="0" xfId="0">
      <alignment vertical="bottom"/>
    </xf>
    <xf numFmtId="0" fontId="0" fillId="2" borderId="16" applyAlignment="1" pivotButton="0" quotePrefix="0" xfId="0">
      <alignment vertical="bottom"/>
    </xf>
    <xf numFmtId="0" fontId="0" fillId="2" borderId="15" applyAlignment="1" pivotButton="0" quotePrefix="0" xfId="0">
      <alignment vertical="center"/>
    </xf>
    <xf numFmtId="0" fontId="0" fillId="2" borderId="14" applyAlignment="1" pivotButton="0" quotePrefix="0" xfId="0">
      <alignment vertical="center"/>
    </xf>
    <xf numFmtId="0" fontId="8" fillId="2" borderId="17" applyAlignment="1" pivotButton="0" quotePrefix="0" xfId="0">
      <alignment horizontal="center" vertical="center"/>
    </xf>
    <xf numFmtId="0" fontId="8" fillId="2" borderId="8" applyAlignment="1" pivotButton="0" quotePrefix="0" xfId="0">
      <alignment horizontal="center" vertical="center"/>
    </xf>
    <xf numFmtId="0" fontId="8" fillId="2" borderId="18" applyAlignment="1" pivotButton="0" quotePrefix="0" xfId="0">
      <alignment horizontal="center" vertical="center"/>
    </xf>
    <xf numFmtId="0" fontId="0" fillId="2" borderId="18" applyAlignment="1" pivotButton="0" quotePrefix="0" xfId="0">
      <alignment vertical="bottom"/>
    </xf>
    <xf numFmtId="0" fontId="0" fillId="2" borderId="17" applyAlignment="1" pivotButton="0" quotePrefix="0" xfId="0">
      <alignment vertical="center"/>
    </xf>
    <xf numFmtId="0" fontId="0" fillId="2" borderId="8" applyAlignment="1" pivotButton="0" quotePrefix="0" xfId="0">
      <alignment vertical="center"/>
    </xf>
    <xf numFmtId="49" fontId="9" fillId="2" borderId="10" applyAlignment="1" pivotButton="0" quotePrefix="0" xfId="0">
      <alignment horizontal="center" vertical="center" wrapText="1"/>
    </xf>
    <xf numFmtId="0" fontId="0" fillId="2" borderId="19" applyAlignment="1" pivotButton="0" quotePrefix="0" xfId="0">
      <alignment vertical="bottom"/>
    </xf>
    <xf numFmtId="0" fontId="0" fillId="7" borderId="20" applyAlignment="1" pivotButton="0" quotePrefix="0" xfId="0">
      <alignment vertical="center"/>
    </xf>
    <xf numFmtId="49" fontId="10" fillId="8" borderId="10" applyAlignment="1" pivotButton="0" quotePrefix="0" xfId="0">
      <alignment horizontal="center" vertical="center" wrapText="1"/>
    </xf>
    <xf numFmtId="49" fontId="11" fillId="9" borderId="10" applyAlignment="1" pivotButton="0" quotePrefix="0" xfId="0">
      <alignment horizontal="center" vertical="center" wrapText="1"/>
    </xf>
    <xf numFmtId="49" fontId="11" fillId="10" borderId="10" applyAlignment="1" pivotButton="0" quotePrefix="0" xfId="0">
      <alignment horizontal="center" vertical="center" wrapText="1"/>
    </xf>
    <xf numFmtId="49" fontId="10" fillId="2" borderId="10" applyAlignment="1" pivotButton="0" quotePrefix="0" xfId="0">
      <alignment horizontal="center" vertical="center" wrapText="1"/>
    </xf>
    <xf numFmtId="49" fontId="12" fillId="11" borderId="10" applyAlignment="1" pivotButton="0" quotePrefix="0" xfId="0">
      <alignment horizontal="center" vertical="center" wrapText="1"/>
    </xf>
    <xf numFmtId="49" fontId="9" fillId="10" borderId="10" applyAlignment="1" pivotButton="0" quotePrefix="0" xfId="0">
      <alignment horizontal="center" vertical="center" wrapText="1"/>
    </xf>
    <xf numFmtId="49" fontId="9" fillId="12" borderId="10" applyAlignment="1" pivotButton="0" quotePrefix="0" xfId="0">
      <alignment horizontal="center" vertical="center" wrapText="1"/>
    </xf>
    <xf numFmtId="49" fontId="9" fillId="13" borderId="21" applyAlignment="1" pivotButton="0" quotePrefix="0" xfId="0">
      <alignment horizontal="center" vertical="center" wrapText="1"/>
    </xf>
    <xf numFmtId="0" fontId="13" fillId="2" borderId="22" applyAlignment="1" pivotButton="0" quotePrefix="0" xfId="0">
      <alignment horizontal="center" vertical="center" wrapText="1"/>
    </xf>
    <xf numFmtId="0" fontId="13" fillId="2" borderId="23" applyAlignment="1" pivotButton="0" quotePrefix="0" xfId="0">
      <alignment horizontal="center" vertical="center" wrapText="1"/>
    </xf>
    <xf numFmtId="0" fontId="13" fillId="2" borderId="24" applyAlignment="1" pivotButton="0" quotePrefix="0" xfId="0">
      <alignment horizontal="center" vertical="center" wrapText="1"/>
    </xf>
    <xf numFmtId="49" fontId="14" fillId="2" borderId="25" applyAlignment="1" pivotButton="0" quotePrefix="0" xfId="0">
      <alignment horizontal="center" vertical="center"/>
    </xf>
    <xf numFmtId="49" fontId="11" fillId="2" borderId="10" applyAlignment="1" pivotButton="0" quotePrefix="0" xfId="0">
      <alignment horizontal="center" vertical="center" wrapText="1"/>
    </xf>
    <xf numFmtId="0" fontId="0" fillId="2" borderId="10" applyAlignment="1" pivotButton="0" quotePrefix="0" xfId="0">
      <alignment vertical="center"/>
    </xf>
    <xf numFmtId="0" fontId="0" fillId="2" borderId="12" applyAlignment="1" pivotButton="0" quotePrefix="0" xfId="0">
      <alignment vertical="center"/>
    </xf>
    <xf numFmtId="0" fontId="0" fillId="2" borderId="10" applyAlignment="1" pivotButton="0" quotePrefix="0" xfId="0">
      <alignment vertical="bottom"/>
    </xf>
    <xf numFmtId="49" fontId="10" fillId="7" borderId="26" applyAlignment="1" pivotButton="0" quotePrefix="0" xfId="0">
      <alignment horizontal="center" vertical="center"/>
    </xf>
    <xf numFmtId="49" fontId="15" fillId="2" borderId="10" applyAlignment="1" pivotButton="0" quotePrefix="0" xfId="0">
      <alignment horizontal="center" vertical="center"/>
    </xf>
    <xf numFmtId="49" fontId="15" fillId="9" borderId="10" applyAlignment="1" pivotButton="0" quotePrefix="0" xfId="0">
      <alignment horizontal="center" vertical="center"/>
    </xf>
    <xf numFmtId="49" fontId="15" fillId="10" borderId="10" applyAlignment="1" pivotButton="0" quotePrefix="0" xfId="0">
      <alignment horizontal="center" vertical="center"/>
    </xf>
    <xf numFmtId="49" fontId="15" fillId="14" borderId="10" applyAlignment="1" pivotButton="0" quotePrefix="0" xfId="0">
      <alignment horizontal="center" vertical="center"/>
    </xf>
    <xf numFmtId="49" fontId="16" fillId="11" borderId="10" applyAlignment="1" pivotButton="0" quotePrefix="0" xfId="0">
      <alignment horizontal="center" vertical="center"/>
    </xf>
    <xf numFmtId="49" fontId="16" fillId="4" borderId="10" applyAlignment="1" pivotButton="0" quotePrefix="0" xfId="0">
      <alignment horizontal="center" vertical="center"/>
    </xf>
    <xf numFmtId="0" fontId="0" fillId="2" borderId="21" applyAlignment="1" pivotButton="0" quotePrefix="0" xfId="0">
      <alignment vertical="bottom"/>
    </xf>
    <xf numFmtId="49" fontId="17" fillId="2" borderId="27" applyAlignment="1" pivotButton="0" quotePrefix="0" xfId="0">
      <alignment horizontal="center" vertical="center" wrapText="1"/>
    </xf>
    <xf numFmtId="49" fontId="17" fillId="2" borderId="28" applyAlignment="1" pivotButton="0" quotePrefix="0" xfId="0">
      <alignment horizontal="center" vertical="center" wrapText="1"/>
    </xf>
    <xf numFmtId="49" fontId="17" fillId="2" borderId="29" applyAlignment="1" pivotButton="0" quotePrefix="0" xfId="0">
      <alignment horizontal="center" vertical="center" wrapText="1"/>
    </xf>
    <xf numFmtId="49" fontId="17" fillId="2" borderId="30" applyAlignment="1" pivotButton="0" quotePrefix="0" xfId="0">
      <alignment horizontal="center" vertical="center" wrapText="1"/>
    </xf>
    <xf numFmtId="0" fontId="9" fillId="2" borderId="31" applyAlignment="1" pivotButton="0" quotePrefix="0" xfId="0">
      <alignment horizontal="center" vertical="center"/>
    </xf>
    <xf numFmtId="0" fontId="9" fillId="2" borderId="10" applyAlignment="1" pivotButton="0" quotePrefix="0" xfId="0">
      <alignment horizontal="center" vertical="center"/>
    </xf>
    <xf numFmtId="49" fontId="0" fillId="2" borderId="10" applyAlignment="1" pivotButton="0" quotePrefix="0" xfId="0">
      <alignment horizontal="center" vertical="center"/>
    </xf>
    <xf numFmtId="0" fontId="9" fillId="11" borderId="10" applyAlignment="1" pivotButton="0" quotePrefix="0" xfId="0">
      <alignment horizontal="center" vertical="center" wrapText="1"/>
    </xf>
    <xf numFmtId="49" fontId="9" fillId="11" borderId="10" applyAlignment="1" pivotButton="0" quotePrefix="0" xfId="0">
      <alignment horizontal="center" vertical="center" wrapText="1"/>
    </xf>
    <xf numFmtId="2" fontId="9" fillId="11" borderId="10" applyAlignment="1" pivotButton="0" quotePrefix="0" xfId="0">
      <alignment horizontal="center" vertical="center" wrapText="1"/>
    </xf>
    <xf numFmtId="2" fontId="9" fillId="2" borderId="10" applyAlignment="1" pivotButton="0" quotePrefix="0" xfId="0">
      <alignment horizontal="center" vertical="center"/>
    </xf>
    <xf numFmtId="2" fontId="15" fillId="2" borderId="10" applyAlignment="1" pivotButton="0" quotePrefix="0" xfId="0">
      <alignment horizontal="center" vertical="center"/>
    </xf>
    <xf numFmtId="2" fontId="18" fillId="2" borderId="10" applyAlignment="1" pivotButton="0" quotePrefix="0" xfId="0">
      <alignment horizontal="center" vertical="center"/>
    </xf>
    <xf numFmtId="0" fontId="15" fillId="2" borderId="10" applyAlignment="1" pivotButton="0" quotePrefix="0" xfId="0">
      <alignment horizontal="center" vertical="center"/>
    </xf>
    <xf numFmtId="0" fontId="16" fillId="2" borderId="10" applyAlignment="1" pivotButton="0" quotePrefix="0" xfId="0">
      <alignment horizontal="center" vertical="center"/>
    </xf>
    <xf numFmtId="0" fontId="0" fillId="11" borderId="10" applyAlignment="1" pivotButton="0" quotePrefix="0" xfId="0">
      <alignment horizontal="center" vertical="center" wrapText="1"/>
    </xf>
    <xf numFmtId="0" fontId="0" fillId="11" borderId="32" applyAlignment="1" pivotButton="0" quotePrefix="0" xfId="0">
      <alignment horizontal="center" vertical="center" wrapText="1"/>
    </xf>
    <xf numFmtId="0" fontId="17" fillId="11" borderId="33" applyAlignment="1" pivotButton="0" quotePrefix="0" xfId="0">
      <alignment horizontal="center" vertical="center" wrapText="1"/>
    </xf>
    <xf numFmtId="0" fontId="17" fillId="11" borderId="34" applyAlignment="1" pivotButton="0" quotePrefix="0" xfId="0">
      <alignment horizontal="center" vertical="center" wrapText="1"/>
    </xf>
    <xf numFmtId="0" fontId="17" fillId="11" borderId="35" applyAlignment="1" pivotButton="0" quotePrefix="0" xfId="0">
      <alignment horizontal="center" vertical="center" wrapText="1"/>
    </xf>
    <xf numFmtId="0" fontId="17" fillId="11" borderId="36" applyAlignment="1" pivotButton="0" quotePrefix="0" xfId="0">
      <alignment horizontal="center" vertical="center" wrapText="1"/>
    </xf>
    <xf numFmtId="0" fontId="9" fillId="2" borderId="31" applyAlignment="1" pivotButton="0" quotePrefix="0" xfId="0">
      <alignment horizontal="center" vertical="center"/>
    </xf>
    <xf numFmtId="0" fontId="9" fillId="2" borderId="10" applyAlignment="1" pivotButton="0" quotePrefix="0" xfId="0">
      <alignment horizontal="center" vertical="center"/>
    </xf>
    <xf numFmtId="0" fontId="0" fillId="2" borderId="10" applyAlignment="1" pivotButton="0" quotePrefix="0" xfId="0">
      <alignment horizontal="center" vertical="center"/>
    </xf>
    <xf numFmtId="0" fontId="0" fillId="2" borderId="37" applyAlignment="1" pivotButton="0" quotePrefix="0" xfId="0">
      <alignment vertical="center"/>
    </xf>
    <xf numFmtId="49" fontId="0" fillId="2" borderId="10" applyAlignment="1" pivotButton="0" quotePrefix="0" xfId="0">
      <alignment horizontal="center" vertical="center" wrapText="1"/>
    </xf>
    <xf numFmtId="15" fontId="0" fillId="2" borderId="10" applyAlignment="1" pivotButton="0" quotePrefix="0" xfId="0">
      <alignment horizontal="center" vertical="center" wrapText="1"/>
    </xf>
    <xf numFmtId="0" fontId="0" fillId="2" borderId="10" applyAlignment="1" pivotButton="0" quotePrefix="0" xfId="0">
      <alignment horizontal="center" vertical="center" wrapText="1"/>
    </xf>
    <xf numFmtId="164" fontId="9" fillId="7" borderId="10" applyAlignment="1" pivotButton="0" quotePrefix="0" xfId="0">
      <alignment horizontal="center" vertical="center"/>
    </xf>
    <xf numFmtId="164" fontId="9" fillId="8" borderId="10" applyAlignment="1" pivotButton="0" quotePrefix="0" xfId="0">
      <alignment horizontal="center" vertical="center"/>
    </xf>
    <xf numFmtId="164" fontId="15" fillId="9" borderId="10" applyAlignment="1" pivotButton="0" quotePrefix="0" xfId="0">
      <alignment horizontal="center" vertical="center"/>
    </xf>
    <xf numFmtId="164" fontId="18" fillId="10" borderId="10" applyAlignment="1" pivotButton="0" quotePrefix="0" xfId="0">
      <alignment horizontal="center" vertical="center"/>
    </xf>
    <xf numFmtId="1" fontId="9" fillId="2" borderId="10" applyAlignment="1" pivotButton="0" quotePrefix="0" xfId="0">
      <alignment horizontal="center" vertical="center"/>
    </xf>
    <xf numFmtId="164" fontId="9" fillId="9" borderId="10" applyAlignment="1" pivotButton="0" quotePrefix="0" xfId="0">
      <alignment horizontal="center" vertical="center"/>
    </xf>
    <xf numFmtId="164" fontId="9" fillId="10" borderId="10" applyAlignment="1" pivotButton="0" quotePrefix="0" xfId="0">
      <alignment horizontal="center" vertical="center"/>
    </xf>
    <xf numFmtId="164" fontId="9" fillId="14" borderId="10" applyAlignment="1" pivotButton="0" quotePrefix="0" xfId="0">
      <alignment horizontal="center" vertical="center"/>
    </xf>
    <xf numFmtId="164" fontId="9" fillId="2" borderId="10" applyAlignment="1" pivotButton="0" quotePrefix="0" xfId="0">
      <alignment horizontal="center" vertical="center"/>
    </xf>
    <xf numFmtId="0" fontId="19" fillId="11" borderId="10" applyAlignment="1" pivotButton="0" quotePrefix="0" xfId="0">
      <alignment horizontal="center" vertical="center"/>
    </xf>
    <xf numFmtId="1" fontId="15" fillId="10" borderId="10" applyAlignment="1" pivotButton="0" quotePrefix="0" xfId="0">
      <alignment horizontal="center" vertical="center"/>
    </xf>
    <xf numFmtId="1" fontId="15" fillId="12" borderId="10" applyAlignment="1" pivotButton="0" quotePrefix="0" xfId="0">
      <alignment horizontal="center" vertical="center"/>
    </xf>
    <xf numFmtId="1" fontId="15" fillId="13" borderId="10" applyAlignment="1" pivotButton="0" quotePrefix="0" xfId="0">
      <alignment horizontal="center" vertical="center"/>
    </xf>
    <xf numFmtId="164" fontId="20" fillId="2" borderId="26" applyAlignment="1" pivotButton="0" quotePrefix="0" xfId="0">
      <alignment horizontal="center" vertical="center" wrapText="1"/>
    </xf>
    <xf numFmtId="164" fontId="20" fillId="2" borderId="10" applyAlignment="1" pivotButton="0" quotePrefix="0" xfId="0">
      <alignment horizontal="center" vertical="center" wrapText="1"/>
    </xf>
    <xf numFmtId="164" fontId="0" fillId="2" borderId="10" applyAlignment="1" pivotButton="0" quotePrefix="0" xfId="0">
      <alignment horizontal="center" vertical="center"/>
    </xf>
    <xf numFmtId="165" fontId="0" fillId="2" borderId="10" applyAlignment="1" pivotButton="0" quotePrefix="0" xfId="0">
      <alignment horizontal="center" vertical="center"/>
    </xf>
    <xf numFmtId="164" fontId="0" fillId="2" borderId="10" applyAlignment="1" pivotButton="0" quotePrefix="0" xfId="0">
      <alignment vertical="bottom"/>
    </xf>
    <xf numFmtId="0" fontId="0" fillId="2" borderId="38" applyAlignment="1" pivotButton="0" quotePrefix="0" xfId="0">
      <alignment vertical="center"/>
    </xf>
    <xf numFmtId="0" fontId="0" fillId="2" borderId="11" applyAlignment="1" pivotButton="0" quotePrefix="0" xfId="0">
      <alignment vertical="center"/>
    </xf>
    <xf numFmtId="0" fontId="20" fillId="2" borderId="10" applyAlignment="1" pivotButton="0" quotePrefix="0" xfId="0">
      <alignment horizontal="center" vertical="center" wrapText="1"/>
    </xf>
    <xf numFmtId="0" fontId="9" fillId="2" borderId="10" applyAlignment="1" pivotButton="0" quotePrefix="0" xfId="0">
      <alignment horizontal="center" vertical="center" wrapText="1"/>
    </xf>
    <xf numFmtId="0" fontId="9" fillId="7" borderId="10" applyAlignment="1" pivotButton="0" quotePrefix="0" xfId="0">
      <alignment horizontal="center" vertical="center"/>
    </xf>
    <xf numFmtId="0" fontId="9" fillId="8" borderId="10" applyAlignment="1" pivotButton="0" quotePrefix="0" xfId="0">
      <alignment horizontal="center" vertical="center"/>
    </xf>
    <xf numFmtId="164" fontId="0" fillId="2" borderId="14" applyAlignment="1" pivotButton="0" quotePrefix="0" xfId="0">
      <alignment vertical="center"/>
    </xf>
    <xf numFmtId="0" fontId="0" fillId="2" borderId="4" applyAlignment="1" pivotButton="0" quotePrefix="0" xfId="0">
      <alignment vertical="center"/>
    </xf>
    <xf numFmtId="164" fontId="0" fillId="2" borderId="4" applyAlignment="1" pivotButton="0" quotePrefix="0" xfId="0">
      <alignment vertical="center"/>
    </xf>
    <xf numFmtId="0" fontId="0" fillId="0" borderId="0" applyAlignment="1" pivotButton="0" quotePrefix="0" xfId="0">
      <alignment vertical="bottom"/>
    </xf>
    <xf numFmtId="0" fontId="0" fillId="2" borderId="15" applyAlignment="1" pivotButton="0" quotePrefix="0" xfId="0">
      <alignment horizontal="center" vertical="center"/>
    </xf>
    <xf numFmtId="0" fontId="0" fillId="2" borderId="14" applyAlignment="1" pivotButton="0" quotePrefix="0" xfId="0">
      <alignment horizontal="center" vertical="center"/>
    </xf>
    <xf numFmtId="0" fontId="0" fillId="2" borderId="17" applyAlignment="1" pivotButton="0" quotePrefix="0" xfId="0">
      <alignment horizontal="center" vertical="center"/>
    </xf>
    <xf numFmtId="0" fontId="0" fillId="2" borderId="8" applyAlignment="1" pivotButton="0" quotePrefix="0" xfId="0">
      <alignment horizontal="center" vertical="center"/>
    </xf>
    <xf numFmtId="0" fontId="0" fillId="2" borderId="10" applyAlignment="1" pivotButton="0" quotePrefix="0" xfId="0">
      <alignment horizontal="center" vertical="center"/>
    </xf>
    <xf numFmtId="0" fontId="0" fillId="2" borderId="10" applyAlignment="1" pivotButton="0" quotePrefix="0" xfId="0">
      <alignment vertical="bottom"/>
    </xf>
    <xf numFmtId="0" fontId="9" fillId="8" borderId="10" applyAlignment="1" pivotButton="0" quotePrefix="0" xfId="0">
      <alignment horizontal="center" vertical="center"/>
    </xf>
    <xf numFmtId="0" fontId="20" fillId="2" borderId="10" applyAlignment="1" pivotButton="0" quotePrefix="0" xfId="0">
      <alignment horizontal="center" vertical="center" wrapText="1"/>
    </xf>
    <xf numFmtId="0" fontId="0" fillId="0" borderId="0" applyAlignment="1" pivotButton="0" quotePrefix="0" xfId="0">
      <alignment vertical="bottom"/>
    </xf>
    <xf numFmtId="0" fontId="0" fillId="2" borderId="39" applyAlignment="1" pivotButton="0" quotePrefix="0" xfId="0">
      <alignment vertical="bottom"/>
    </xf>
    <xf numFmtId="0" fontId="0" fillId="2" borderId="2" applyAlignment="1" pivotButton="0" quotePrefix="0" xfId="0">
      <alignment vertical="bottom"/>
    </xf>
    <xf numFmtId="0" fontId="0" fillId="2" borderId="40" applyAlignment="1" pivotButton="0" quotePrefix="0" xfId="0">
      <alignment vertical="bottom"/>
    </xf>
    <xf numFmtId="0" fontId="0" fillId="2" borderId="2" applyAlignment="1" pivotButton="0" quotePrefix="0" xfId="0">
      <alignment vertical="center"/>
    </xf>
    <xf numFmtId="0" fontId="0" fillId="2" borderId="41" applyAlignment="1" pivotButton="0" quotePrefix="0" xfId="0">
      <alignment vertical="bottom"/>
    </xf>
    <xf numFmtId="0" fontId="0" fillId="2" borderId="42" applyAlignment="1" pivotButton="0" quotePrefix="0" xfId="0">
      <alignment vertical="bottom"/>
    </xf>
    <xf numFmtId="0" fontId="0" fillId="2" borderId="7" applyAlignment="1" pivotButton="0" quotePrefix="0" xfId="0">
      <alignment vertical="bottom"/>
    </xf>
    <xf numFmtId="0" fontId="0" fillId="2" borderId="43" applyAlignment="1" pivotButton="0" quotePrefix="0" xfId="0">
      <alignment vertical="bottom"/>
    </xf>
    <xf numFmtId="49" fontId="18" fillId="2" borderId="44" applyAlignment="1" pivotButton="0" quotePrefix="0" xfId="0">
      <alignment horizontal="center" vertical="bottom"/>
    </xf>
    <xf numFmtId="0" fontId="0" fillId="2" borderId="45" applyAlignment="1" pivotButton="0" quotePrefix="0" xfId="0">
      <alignment vertical="bottom"/>
    </xf>
    <xf numFmtId="49" fontId="18" fillId="2" borderId="20" applyAlignment="1" pivotButton="0" quotePrefix="0" xfId="0">
      <alignment vertical="center"/>
    </xf>
    <xf numFmtId="0" fontId="0" fillId="2" borderId="46" applyAlignment="1" pivotButton="0" quotePrefix="0" xfId="0">
      <alignment vertical="bottom"/>
    </xf>
    <xf numFmtId="49" fontId="18" fillId="2" borderId="32" applyAlignment="1" pivotButton="0" quotePrefix="0" xfId="0">
      <alignment horizontal="center" vertical="center"/>
    </xf>
    <xf numFmtId="0" fontId="0" fillId="2" borderId="23" applyAlignment="1" pivotButton="0" quotePrefix="0" xfId="0">
      <alignment vertical="bottom"/>
    </xf>
    <xf numFmtId="0" fontId="0" fillId="2" borderId="31" applyAlignment="1" pivotButton="0" quotePrefix="0" xfId="0">
      <alignment vertical="bottom"/>
    </xf>
    <xf numFmtId="0" fontId="0" fillId="2" borderId="47" applyAlignment="1" pivotButton="0" quotePrefix="0" xfId="0">
      <alignment vertical="bottom"/>
    </xf>
    <xf numFmtId="0" fontId="0" fillId="2" borderId="7" applyAlignment="1" pivotButton="0" quotePrefix="0" xfId="0">
      <alignment vertical="center"/>
    </xf>
    <xf numFmtId="0" fontId="0" fillId="2" borderId="48" applyAlignment="1" pivotButton="0" quotePrefix="0" xfId="0">
      <alignment vertical="bottom"/>
    </xf>
    <xf numFmtId="49" fontId="20" fillId="2" borderId="47" applyAlignment="1" pivotButton="0" quotePrefix="0" xfId="0">
      <alignment vertical="bottom"/>
    </xf>
    <xf numFmtId="164" fontId="10" fillId="2" borderId="49" applyAlignment="1" pivotButton="0" quotePrefix="0" xfId="0">
      <alignment horizontal="left" vertical="bottom"/>
    </xf>
    <xf numFmtId="49" fontId="20" fillId="2" borderId="47" applyAlignment="1" pivotButton="0" quotePrefix="0" xfId="0">
      <alignment horizontal="right" vertical="bottom"/>
    </xf>
    <xf numFmtId="2" fontId="10" fillId="2" borderId="49" applyAlignment="1" pivotButton="0" quotePrefix="0" xfId="0">
      <alignment horizontal="left" vertical="bottom"/>
    </xf>
    <xf numFmtId="0" fontId="0" fillId="2" borderId="44" applyAlignment="1" pivotButton="0" quotePrefix="0" xfId="0">
      <alignment vertical="bottom"/>
    </xf>
    <xf numFmtId="49" fontId="20" fillId="2" borderId="50" applyAlignment="1" pivotButton="0" quotePrefix="0" xfId="0">
      <alignment horizontal="right" vertical="bottom"/>
    </xf>
    <xf numFmtId="49" fontId="20" fillId="2" borderId="44" applyAlignment="1" pivotButton="0" quotePrefix="0" xfId="0">
      <alignment horizontal="left" vertical="bottom"/>
    </xf>
    <xf numFmtId="0" fontId="20" fillId="2" borderId="51" applyAlignment="1" pivotButton="0" quotePrefix="0" xfId="0">
      <alignment horizontal="right" vertical="bottom"/>
    </xf>
    <xf numFmtId="0" fontId="0" fillId="2" borderId="50" applyAlignment="1" pivotButton="0" quotePrefix="0" xfId="0">
      <alignment vertical="bottom"/>
    </xf>
    <xf numFmtId="49" fontId="20" fillId="2" borderId="52" applyAlignment="1" pivotButton="0" quotePrefix="0" xfId="0">
      <alignment vertical="bottom"/>
    </xf>
    <xf numFmtId="164" fontId="10" fillId="2" borderId="18" applyAlignment="1" pivotButton="0" quotePrefix="0" xfId="0">
      <alignment horizontal="left" vertical="bottom"/>
    </xf>
    <xf numFmtId="0" fontId="0" fillId="2" borderId="53" applyAlignment="1" pivotButton="0" quotePrefix="0" xfId="0">
      <alignment vertical="bottom"/>
    </xf>
    <xf numFmtId="49" fontId="20" fillId="2" borderId="54" applyAlignment="1" pivotButton="0" quotePrefix="0" xfId="0">
      <alignment horizontal="right" vertical="bottom"/>
    </xf>
    <xf numFmtId="49" fontId="20" fillId="2" borderId="47" applyAlignment="1" pivotButton="0" quotePrefix="0" xfId="0">
      <alignment horizontal="left" vertical="bottom"/>
    </xf>
    <xf numFmtId="0" fontId="20" fillId="2" borderId="7" applyAlignment="1" pivotButton="0" quotePrefix="0" xfId="0">
      <alignment horizontal="right" vertical="bottom"/>
    </xf>
    <xf numFmtId="0" fontId="21" fillId="2" borderId="7" applyAlignment="1" pivotButton="0" quotePrefix="0" xfId="0">
      <alignment vertical="bottom"/>
    </xf>
    <xf numFmtId="0" fontId="0" fillId="2" borderId="51" applyAlignment="1" pivotButton="0" quotePrefix="0" xfId="0">
      <alignment vertical="bottom"/>
    </xf>
    <xf numFmtId="49" fontId="20" fillId="2" borderId="53" applyAlignment="1" pivotButton="0" quotePrefix="0" xfId="0">
      <alignment horizontal="right" vertical="bottom"/>
    </xf>
    <xf numFmtId="2" fontId="10" fillId="2" borderId="55" applyAlignment="1" pivotButton="0" quotePrefix="0" xfId="0">
      <alignment horizontal="left" vertical="bottom"/>
    </xf>
    <xf numFmtId="0" fontId="0" fillId="2" borderId="56" applyAlignment="1" pivotButton="0" quotePrefix="0" xfId="0">
      <alignment vertical="bottom"/>
    </xf>
    <xf numFmtId="0" fontId="0" fillId="2" borderId="57" applyAlignment="1" pivotButton="0" quotePrefix="0" xfId="0">
      <alignment vertical="bottom"/>
    </xf>
    <xf numFmtId="49" fontId="22" fillId="2" borderId="7" applyAlignment="1" pivotButton="0" quotePrefix="0" xfId="0">
      <alignment vertical="bottom"/>
    </xf>
    <xf numFmtId="0" fontId="23" fillId="2" borderId="7" applyAlignment="1" pivotButton="0" quotePrefix="0" xfId="0">
      <alignment vertical="bottom"/>
    </xf>
    <xf numFmtId="49" fontId="20" fillId="2" borderId="53" applyAlignment="1" pivotButton="0" quotePrefix="0" xfId="0">
      <alignment horizontal="left" vertical="bottom"/>
    </xf>
    <xf numFmtId="0" fontId="0" fillId="2" borderId="58" applyAlignment="1" pivotButton="0" quotePrefix="0" xfId="0">
      <alignment vertical="bottom"/>
    </xf>
    <xf numFmtId="0" fontId="0" fillId="2" borderId="54" applyAlignment="1" pivotButton="0" quotePrefix="0" xfId="0">
      <alignment vertical="bottom"/>
    </xf>
    <xf numFmtId="164" fontId="0" fillId="2" borderId="7" applyAlignment="1" pivotButton="0" quotePrefix="0" xfId="0">
      <alignment vertical="bottom"/>
    </xf>
    <xf numFmtId="0" fontId="21" fillId="2" borderId="58" applyAlignment="1" pivotButton="0" quotePrefix="0" xfId="0">
      <alignment vertical="bottom"/>
    </xf>
    <xf numFmtId="49" fontId="24" fillId="2" borderId="7" applyAlignment="1" pivotButton="0" quotePrefix="0" xfId="0">
      <alignment vertical="bottom"/>
    </xf>
    <xf numFmtId="0" fontId="0" fillId="2" borderId="58" applyAlignment="1" pivotButton="0" quotePrefix="0" xfId="0">
      <alignment vertical="center"/>
    </xf>
    <xf numFmtId="49" fontId="10" fillId="2" borderId="10" applyAlignment="1" pivotButton="0" quotePrefix="0" xfId="0">
      <alignment horizontal="center" vertical="center"/>
    </xf>
    <xf numFmtId="0" fontId="0" fillId="2" borderId="59" applyAlignment="1" pivotButton="0" quotePrefix="0" xfId="0">
      <alignment vertical="bottom"/>
    </xf>
    <xf numFmtId="49" fontId="25" fillId="11" borderId="10" applyAlignment="1" pivotButton="0" quotePrefix="0" xfId="0">
      <alignment horizontal="center" vertical="center" wrapText="1"/>
    </xf>
    <xf numFmtId="0" fontId="25" fillId="11" borderId="53" applyAlignment="1" pivotButton="0" quotePrefix="0" xfId="0">
      <alignment horizontal="center" vertical="center" wrapText="1"/>
    </xf>
    <xf numFmtId="49" fontId="14" fillId="2" borderId="10" applyAlignment="1" pivotButton="0" quotePrefix="0" xfId="0">
      <alignment horizontal="center" vertical="center"/>
    </xf>
    <xf numFmtId="0" fontId="15" fillId="2" borderId="52" applyAlignment="1" pivotButton="0" quotePrefix="0" xfId="0">
      <alignment horizontal="center" vertical="center"/>
    </xf>
    <xf numFmtId="0" fontId="0" fillId="2" borderId="9" applyAlignment="1" pivotButton="0" quotePrefix="0" xfId="0">
      <alignment vertical="center"/>
    </xf>
    <xf numFmtId="0" fontId="0" fillId="2" borderId="60" applyAlignment="1" pivotButton="0" quotePrefix="0" xfId="0">
      <alignment vertical="center"/>
    </xf>
    <xf numFmtId="49" fontId="11" fillId="2" borderId="53" applyAlignment="1" pivotButton="0" quotePrefix="0" xfId="0">
      <alignment horizontal="center" vertical="bottom" wrapText="1"/>
    </xf>
    <xf numFmtId="49" fontId="26" fillId="15" borderId="10" applyAlignment="1" pivotButton="0" quotePrefix="0" xfId="0">
      <alignment horizontal="center" vertical="center" wrapText="1"/>
    </xf>
    <xf numFmtId="49" fontId="26" fillId="10" borderId="10" applyAlignment="1" pivotButton="0" quotePrefix="0" xfId="0">
      <alignment horizontal="center" vertical="center" wrapText="1"/>
    </xf>
    <xf numFmtId="49" fontId="27" fillId="16" borderId="53" applyAlignment="1" pivotButton="0" quotePrefix="0" xfId="0">
      <alignment horizontal="center" vertical="center" wrapText="1"/>
    </xf>
    <xf numFmtId="49" fontId="27" fillId="16" borderId="58" applyAlignment="1" pivotButton="0" quotePrefix="0" xfId="0">
      <alignment horizontal="center" vertical="center" wrapText="1"/>
    </xf>
    <xf numFmtId="0" fontId="0" fillId="2" borderId="61" applyAlignment="1" pivotButton="0" quotePrefix="0" xfId="0">
      <alignment vertical="bottom"/>
    </xf>
    <xf numFmtId="0" fontId="0" fillId="2" borderId="62" applyAlignment="1" pivotButton="0" quotePrefix="0" xfId="0">
      <alignment vertical="bottom"/>
    </xf>
    <xf numFmtId="49" fontId="27" fillId="16" borderId="10" applyAlignment="1" pivotButton="0" quotePrefix="0" xfId="0">
      <alignment horizontal="center" vertical="center" wrapText="1"/>
    </xf>
    <xf numFmtId="49" fontId="25" fillId="16" borderId="43" applyAlignment="1" pivotButton="0" quotePrefix="0" xfId="0">
      <alignment horizontal="center" vertical="center" wrapText="1"/>
    </xf>
    <xf numFmtId="49" fontId="25" fillId="16" borderId="10" applyAlignment="1" pivotButton="0" quotePrefix="0" xfId="0">
      <alignment horizontal="center" vertical="center" wrapText="1"/>
    </xf>
    <xf numFmtId="49" fontId="25" fillId="4" borderId="10" applyAlignment="1" pivotButton="0" quotePrefix="0" xfId="0">
      <alignment horizontal="center" vertical="center" wrapText="1"/>
    </xf>
    <xf numFmtId="49" fontId="11" fillId="2" borderId="10" applyAlignment="1" pivotButton="0" quotePrefix="0" xfId="0">
      <alignment horizontal="center" vertical="center"/>
    </xf>
    <xf numFmtId="0" fontId="11" fillId="2" borderId="10" applyAlignment="1" pivotButton="0" quotePrefix="0" xfId="0">
      <alignment horizontal="center" vertical="center"/>
    </xf>
    <xf numFmtId="0" fontId="0" fillId="2" borderId="63" applyAlignment="1" pivotButton="0" quotePrefix="0" xfId="0">
      <alignment vertical="bottom"/>
    </xf>
    <xf numFmtId="0" fontId="28" fillId="2" borderId="10" applyAlignment="1" pivotButton="0" quotePrefix="0" xfId="0">
      <alignment horizontal="center" vertical="center" wrapText="1"/>
    </xf>
    <xf numFmtId="0" fontId="23" fillId="2" borderId="10" applyAlignment="1" pivotButton="0" quotePrefix="0" xfId="0">
      <alignment horizontal="center" vertical="center" wrapText="1"/>
    </xf>
    <xf numFmtId="164" fontId="11" fillId="8" borderId="10" applyAlignment="1" pivotButton="0" quotePrefix="0" xfId="0">
      <alignment horizontal="center" vertical="center"/>
    </xf>
    <xf numFmtId="164" fontId="11" fillId="9" borderId="10" applyAlignment="1" pivotButton="0" quotePrefix="0" xfId="0">
      <alignment horizontal="center" vertical="center"/>
    </xf>
    <xf numFmtId="164" fontId="29" fillId="2" borderId="10" applyAlignment="1" pivotButton="0" quotePrefix="0" xfId="0">
      <alignment horizontal="center" vertical="center" wrapText="1"/>
    </xf>
    <xf numFmtId="164" fontId="30" fillId="2" borderId="26" applyAlignment="1" pivotButton="0" quotePrefix="0" xfId="0">
      <alignment horizontal="center" vertical="center" wrapText="1"/>
    </xf>
    <xf numFmtId="166" fontId="0" fillId="2" borderId="10" applyAlignment="1" pivotButton="0" quotePrefix="0" xfId="0">
      <alignment vertical="center"/>
    </xf>
    <xf numFmtId="164" fontId="0" fillId="2" borderId="10" applyAlignment="1" pivotButton="0" quotePrefix="0" xfId="0">
      <alignment vertical="center"/>
    </xf>
    <xf numFmtId="2" fontId="0" fillId="2" borderId="10" applyAlignment="1" pivotButton="0" quotePrefix="0" xfId="0">
      <alignment vertical="center"/>
    </xf>
    <xf numFmtId="165" fontId="0" fillId="2" borderId="10" applyAlignment="1" pivotButton="0" quotePrefix="0" xfId="0">
      <alignment vertical="center"/>
    </xf>
    <xf numFmtId="0" fontId="0" fillId="2" borderId="10" applyAlignment="1" pivotButton="0" quotePrefix="0" xfId="0">
      <alignment vertical="center"/>
    </xf>
    <xf numFmtId="0" fontId="11" fillId="2" borderId="10" applyAlignment="1" pivotButton="0" quotePrefix="0" xfId="0">
      <alignment horizontal="center" vertical="center"/>
    </xf>
    <xf numFmtId="164" fontId="11" fillId="2" borderId="10" applyAlignment="1" pivotButton="0" quotePrefix="0" xfId="0">
      <alignment horizontal="center" vertical="center"/>
    </xf>
    <xf numFmtId="164" fontId="30" fillId="2" borderId="10" applyAlignment="1" pivotButton="0" quotePrefix="0" xfId="0">
      <alignment horizontal="center" vertical="center" wrapText="1"/>
    </xf>
    <xf numFmtId="0" fontId="0" fillId="2" borderId="59" applyAlignment="1" pivotButton="0" quotePrefix="0" xfId="0">
      <alignment vertical="bottom"/>
    </xf>
    <xf numFmtId="0" fontId="0" fillId="2" borderId="64" applyAlignment="1" pivotButton="0" quotePrefix="0" xfId="0">
      <alignment vertical="bottom"/>
    </xf>
    <xf numFmtId="0" fontId="0" fillId="2" borderId="65" applyAlignment="1" pivotButton="0" quotePrefix="0" xfId="0">
      <alignment vertical="bottom"/>
    </xf>
    <xf numFmtId="0" fontId="23" fillId="2" borderId="10" applyAlignment="1" pivotButton="0" quotePrefix="0" xfId="0">
      <alignment horizontal="center" vertical="center" wrapText="1"/>
    </xf>
    <xf numFmtId="49" fontId="20" fillId="2" borderId="51" applyAlignment="1" pivotButton="0" quotePrefix="0" xfId="0">
      <alignment horizontal="left" vertical="bottom"/>
    </xf>
    <xf numFmtId="0" fontId="20" fillId="2" borderId="51" applyAlignment="1" pivotButton="0" quotePrefix="0" xfId="0">
      <alignment horizontal="center" vertical="bottom" wrapText="1"/>
    </xf>
    <xf numFmtId="0" fontId="31" fillId="2" borderId="51" applyAlignment="1" pivotButton="0" quotePrefix="0" xfId="0">
      <alignment vertical="bottom"/>
    </xf>
    <xf numFmtId="0" fontId="20" fillId="2" borderId="32" applyAlignment="1" pivotButton="0" quotePrefix="0" xfId="0">
      <alignment horizontal="right" vertical="center"/>
    </xf>
    <xf numFmtId="0" fontId="20" fillId="2" borderId="23" applyAlignment="1" pivotButton="0" quotePrefix="0" xfId="0">
      <alignment horizontal="right" vertical="center"/>
    </xf>
    <xf numFmtId="0" fontId="20" fillId="2" borderId="31" applyAlignment="1" pivotButton="0" quotePrefix="0" xfId="0">
      <alignment horizontal="right" vertical="center"/>
    </xf>
    <xf numFmtId="49" fontId="20" fillId="2" borderId="10" applyAlignment="1" pivotButton="0" quotePrefix="0" xfId="0">
      <alignment horizontal="right" vertical="center"/>
    </xf>
    <xf numFmtId="164" fontId="10" fillId="2" borderId="10" applyAlignment="1" pivotButton="0" quotePrefix="0" xfId="0">
      <alignment horizontal="center" vertical="center" wrapText="1"/>
    </xf>
    <xf numFmtId="0" fontId="10" fillId="2" borderId="51" applyAlignment="1" pivotButton="0" quotePrefix="0" xfId="0">
      <alignment horizontal="center" vertical="center" wrapText="1"/>
    </xf>
    <xf numFmtId="0" fontId="10" fillId="2" borderId="7" applyAlignment="1" pivotButton="0" quotePrefix="0" xfId="0">
      <alignment horizontal="center" vertical="center" wrapText="1"/>
    </xf>
    <xf numFmtId="164" fontId="10" fillId="2" borderId="51" applyAlignment="1" pivotButton="0" quotePrefix="0" xfId="0">
      <alignment horizontal="center" vertical="center" wrapText="1"/>
    </xf>
    <xf numFmtId="164" fontId="11" fillId="2" borderId="50" applyAlignment="1" pivotButton="0" quotePrefix="0" xfId="0">
      <alignment horizontal="center" vertical="bottom" wrapText="1"/>
    </xf>
    <xf numFmtId="49" fontId="11" fillId="2" borderId="10" applyAlignment="1" pivotButton="0" quotePrefix="0" xfId="0">
      <alignment horizontal="center" vertical="bottom" wrapText="1"/>
    </xf>
    <xf numFmtId="164" fontId="11" fillId="2" borderId="10" applyAlignment="1" pivotButton="0" quotePrefix="0" xfId="0">
      <alignment horizontal="center" vertical="bottom" wrapText="1"/>
    </xf>
    <xf numFmtId="0" fontId="0" fillId="2" borderId="44" applyAlignment="1" pivotButton="0" quotePrefix="0" xfId="0">
      <alignment vertical="center"/>
    </xf>
    <xf numFmtId="0" fontId="0" fillId="2" borderId="51" applyAlignment="1" pivotButton="0" quotePrefix="0" xfId="0">
      <alignment vertical="center"/>
    </xf>
    <xf numFmtId="0" fontId="9" fillId="2" borderId="51" applyAlignment="1" pivotButton="0" quotePrefix="0" xfId="0">
      <alignment horizontal="center" vertical="bottom"/>
    </xf>
    <xf numFmtId="9" fontId="32" fillId="2" borderId="7" applyAlignment="1" pivotButton="0" quotePrefix="0" xfId="0">
      <alignment horizontal="center" vertical="bottom" wrapText="1"/>
    </xf>
    <xf numFmtId="0" fontId="33" fillId="2" borderId="7" applyAlignment="1" pivotButton="0" quotePrefix="0" xfId="0">
      <alignment horizontal="center" vertical="bottom" wrapText="1"/>
    </xf>
    <xf numFmtId="0" fontId="0" fillId="2" borderId="66" applyAlignment="1" pivotButton="0" quotePrefix="0" xfId="0">
      <alignment vertical="bottom"/>
    </xf>
    <xf numFmtId="0" fontId="33" fillId="2" borderId="67" applyAlignment="1" pivotButton="0" quotePrefix="0" xfId="0">
      <alignment horizontal="right" vertical="bottom" wrapText="1"/>
    </xf>
    <xf numFmtId="0" fontId="0" fillId="2" borderId="67" applyAlignment="1" pivotButton="0" quotePrefix="0" xfId="0">
      <alignment vertical="bottom"/>
    </xf>
    <xf numFmtId="0" fontId="10" fillId="2" borderId="7" applyAlignment="1" pivotButton="0" quotePrefix="0" xfId="0">
      <alignment horizontal="center" vertical="center" wrapText="1"/>
    </xf>
    <xf numFmtId="0" fontId="9" fillId="2" borderId="7" applyAlignment="1" pivotButton="0" quotePrefix="0" xfId="0">
      <alignment horizontal="center" vertical="bottom"/>
    </xf>
    <xf numFmtId="49" fontId="23" fillId="2" borderId="7" applyAlignment="1" pivotButton="0" quotePrefix="0" xfId="0">
      <alignment horizontal="right" vertical="bottom"/>
    </xf>
    <xf numFmtId="1" fontId="34" fillId="2" borderId="68" applyAlignment="1" pivotButton="0" quotePrefix="0" xfId="0">
      <alignment horizontal="left" vertical="center" wrapText="1"/>
    </xf>
    <xf numFmtId="0" fontId="11" fillId="10" borderId="69" applyAlignment="1" pivotButton="0" quotePrefix="0" xfId="0">
      <alignment horizontal="center" vertical="bottom"/>
    </xf>
    <xf numFmtId="0" fontId="0" fillId="2" borderId="70" applyAlignment="1" pivotButton="0" quotePrefix="0" xfId="0">
      <alignment vertical="bottom"/>
    </xf>
    <xf numFmtId="0" fontId="0" fillId="2" borderId="71" applyAlignment="1" pivotButton="0" quotePrefix="0" xfId="0">
      <alignment vertical="bottom"/>
    </xf>
    <xf numFmtId="0" fontId="0" fillId="2" borderId="72" applyAlignment="1" pivotButton="0" quotePrefix="0" xfId="0">
      <alignment vertical="bottom"/>
    </xf>
    <xf numFmtId="0" fontId="0" fillId="2" borderId="73" applyAlignment="1" pivotButton="0" quotePrefix="0" xfId="0">
      <alignment vertical="bottom"/>
    </xf>
    <xf numFmtId="49" fontId="35" fillId="2" borderId="7" applyAlignment="1" pivotButton="0" quotePrefix="0" xfId="0">
      <alignment horizontal="right" vertical="bottom"/>
    </xf>
    <xf numFmtId="164" fontId="34" fillId="2" borderId="68" applyAlignment="1" pivotButton="0" quotePrefix="0" xfId="0">
      <alignment horizontal="left" vertical="center" wrapText="1"/>
    </xf>
    <xf numFmtId="49" fontId="11" fillId="2" borderId="74" applyAlignment="1" pivotButton="0" quotePrefix="0" xfId="0">
      <alignment horizontal="center" vertical="bottom"/>
    </xf>
    <xf numFmtId="164" fontId="11" fillId="2" borderId="75" applyAlignment="1" pivotButton="0" quotePrefix="0" xfId="0">
      <alignment horizontal="right" vertical="bottom"/>
    </xf>
    <xf numFmtId="49" fontId="11" fillId="2" borderId="75" applyAlignment="1" pivotButton="0" quotePrefix="0" xfId="0">
      <alignment horizontal="center" vertical="bottom"/>
    </xf>
    <xf numFmtId="2" fontId="11" fillId="2" borderId="75" applyAlignment="1" pivotButton="0" quotePrefix="0" xfId="0">
      <alignment horizontal="left" vertical="bottom"/>
    </xf>
    <xf numFmtId="49" fontId="8" fillId="2" borderId="75" applyAlignment="1" pivotButton="0" quotePrefix="0" xfId="0">
      <alignment horizontal="right" vertical="bottom"/>
    </xf>
    <xf numFmtId="0" fontId="8" fillId="2" borderId="75" applyAlignment="1" pivotButton="0" quotePrefix="0" xfId="0">
      <alignment horizontal="left" vertical="bottom"/>
    </xf>
    <xf numFmtId="49" fontId="11" fillId="2" borderId="75" applyAlignment="1" pivotButton="0" quotePrefix="0" xfId="0">
      <alignment horizontal="right" vertical="bottom"/>
    </xf>
    <xf numFmtId="164" fontId="11" fillId="2" borderId="76" applyAlignment="1" pivotButton="0" quotePrefix="0" xfId="0">
      <alignment horizontal="center" vertical="bottom" wrapText="1"/>
    </xf>
    <xf numFmtId="49" fontId="36" fillId="2" borderId="7" applyAlignment="1" pivotButton="0" quotePrefix="0" xfId="0">
      <alignment horizontal="right" vertical="bottom"/>
    </xf>
    <xf numFmtId="2" fontId="37" fillId="2" borderId="68" applyAlignment="1" pivotButton="0" quotePrefix="0" xfId="0">
      <alignment horizontal="left" vertical="center" wrapText="1"/>
    </xf>
    <xf numFmtId="0" fontId="23" fillId="2" borderId="77" applyAlignment="1" pivotButton="0" quotePrefix="0" xfId="0">
      <alignment vertical="bottom"/>
    </xf>
    <xf numFmtId="0" fontId="23" fillId="2" borderId="66" applyAlignment="1" pivotButton="0" quotePrefix="0" xfId="0">
      <alignment vertical="bottom"/>
    </xf>
    <xf numFmtId="49" fontId="11" fillId="2" borderId="66" applyAlignment="1" pivotButton="0" quotePrefix="0" xfId="0">
      <alignment horizontal="right" vertical="bottom"/>
    </xf>
    <xf numFmtId="164" fontId="11" fillId="2" borderId="78" applyAlignment="1" pivotButton="0" quotePrefix="0" xfId="0">
      <alignment horizontal="center" vertical="bottom" wrapText="1"/>
    </xf>
    <xf numFmtId="164" fontId="38" fillId="2" borderId="7" applyAlignment="1" pivotButton="0" quotePrefix="0" xfId="0">
      <alignment horizontal="center" vertical="bottom" wrapText="1"/>
    </xf>
    <xf numFmtId="0" fontId="39" fillId="9" borderId="69" applyAlignment="1" pivotButton="0" quotePrefix="0" xfId="0">
      <alignment horizontal="center" vertical="center" wrapText="1"/>
    </xf>
    <xf numFmtId="0" fontId="0" fillId="2" borderId="79" applyAlignment="1" pivotButton="0" quotePrefix="0" xfId="0">
      <alignment vertical="bottom"/>
    </xf>
    <xf numFmtId="0" fontId="0" fillId="2" borderId="80" applyAlignment="1" pivotButton="0" quotePrefix="0" xfId="0">
      <alignment vertical="bottom"/>
    </xf>
    <xf numFmtId="0" fontId="0" fillId="2" borderId="81" applyAlignment="1" pivotButton="0" quotePrefix="0" xfId="0">
      <alignment vertical="bottom"/>
    </xf>
    <xf numFmtId="167" fontId="0" fillId="2" borderId="7" applyAlignment="1" pivotButton="0" quotePrefix="0" xfId="0">
      <alignment vertical="bottom"/>
    </xf>
    <xf numFmtId="168" fontId="0" fillId="2" borderId="48" applyAlignment="1" pivotButton="0" quotePrefix="0" xfId="0">
      <alignment vertical="bottom"/>
    </xf>
    <xf numFmtId="0" fontId="0" fillId="2" borderId="68" applyAlignment="1" pivotButton="0" quotePrefix="0" xfId="0">
      <alignment vertical="bottom"/>
    </xf>
    <xf numFmtId="0" fontId="0" fillId="2" borderId="82" applyAlignment="1" pivotButton="0" quotePrefix="0" xfId="0">
      <alignment vertical="bottom"/>
    </xf>
    <xf numFmtId="0" fontId="0" fillId="2" borderId="83" applyAlignment="1" pivotButton="0" quotePrefix="0" xfId="0">
      <alignment vertical="bottom"/>
    </xf>
    <xf numFmtId="0" fontId="33" fillId="2" borderId="48" applyAlignment="1" pivotButton="0" quotePrefix="0" xfId="0">
      <alignment horizontal="right" vertical="bottom" wrapText="1"/>
    </xf>
    <xf numFmtId="0" fontId="0" fillId="2" borderId="84" applyAlignment="1" pivotButton="0" quotePrefix="0" xfId="0">
      <alignment vertical="bottom"/>
    </xf>
    <xf numFmtId="0" fontId="0" fillId="2" borderId="7" applyAlignment="1" pivotButton="0" quotePrefix="0" xfId="0">
      <alignment horizontal="right" vertical="bottom"/>
    </xf>
    <xf numFmtId="164" fontId="40" fillId="2" borderId="7" applyAlignment="1" pivotButton="0" quotePrefix="0" xfId="0">
      <alignment horizontal="center" vertical="bottom" wrapText="1"/>
    </xf>
    <xf numFmtId="0" fontId="11" fillId="12" borderId="85" applyAlignment="1" pivotButton="0" quotePrefix="0" xfId="0">
      <alignment horizontal="justify" vertical="center" wrapText="1"/>
    </xf>
    <xf numFmtId="0" fontId="0" fillId="2" borderId="86" applyAlignment="1" pivotButton="0" quotePrefix="0" xfId="0">
      <alignment vertical="bottom"/>
    </xf>
    <xf numFmtId="0" fontId="0" fillId="2" borderId="87" applyAlignment="1" pivotButton="0" quotePrefix="0" xfId="0">
      <alignment vertical="bottom"/>
    </xf>
    <xf numFmtId="0" fontId="11" fillId="12" borderId="88" applyAlignment="1" pivotButton="0" quotePrefix="0" xfId="0">
      <alignment horizontal="justify" vertical="center" wrapText="1"/>
    </xf>
    <xf numFmtId="0" fontId="0" fillId="2" borderId="89" applyAlignment="1" pivotButton="0" quotePrefix="0" xfId="0">
      <alignment vertical="bottom"/>
    </xf>
    <xf numFmtId="0" fontId="0" fillId="2" borderId="90" applyAlignment="1" pivotButton="0" quotePrefix="0" xfId="0">
      <alignment vertical="bottom"/>
    </xf>
    <xf numFmtId="0" fontId="0" fillId="2" borderId="75" applyAlignment="1" pivotButton="0" quotePrefix="0" xfId="0">
      <alignment vertical="bottom"/>
    </xf>
    <xf numFmtId="49" fontId="41" fillId="3" borderId="7" applyAlignment="1" pivotButton="0" quotePrefix="0" xfId="0">
      <alignment horizontal="center" vertical="center" wrapText="1"/>
    </xf>
    <xf numFmtId="49" fontId="41" fillId="3" borderId="7" applyAlignment="1" pivotButton="0" quotePrefix="0" xfId="0">
      <alignment horizontal="right" vertical="bottom"/>
    </xf>
    <xf numFmtId="0" fontId="41" fillId="3" borderId="7" applyAlignment="1" pivotButton="0" quotePrefix="0" xfId="0">
      <alignment horizontal="left" vertical="bottom"/>
    </xf>
    <xf numFmtId="49" fontId="42" fillId="3" borderId="7" applyAlignment="1" pivotButton="0" quotePrefix="0" xfId="0">
      <alignment horizontal="center" vertical="center"/>
    </xf>
    <xf numFmtId="0" fontId="22" fillId="2" borderId="48" applyAlignment="1" pivotButton="0" quotePrefix="0" xfId="0">
      <alignment horizontal="center" vertical="center"/>
    </xf>
    <xf numFmtId="0" fontId="22" fillId="2" borderId="91" applyAlignment="1" pivotButton="0" quotePrefix="0" xfId="0">
      <alignment horizontal="center" vertical="center"/>
    </xf>
    <xf numFmtId="0" fontId="22" fillId="2" borderId="42" applyAlignment="1" pivotButton="0" quotePrefix="0" xfId="0">
      <alignment horizontal="center" vertical="center"/>
    </xf>
    <xf numFmtId="0" fontId="14" fillId="2" borderId="7" applyAlignment="1" pivotButton="0" quotePrefix="0" xfId="0">
      <alignment horizontal="center" vertical="center"/>
    </xf>
    <xf numFmtId="49" fontId="14" fillId="2" borderId="7" applyAlignment="1" pivotButton="0" quotePrefix="0" xfId="0">
      <alignment horizontal="center" vertical="center"/>
    </xf>
    <xf numFmtId="0" fontId="22" fillId="2" borderId="7" applyAlignment="1" pivotButton="0" quotePrefix="0" xfId="0">
      <alignment horizontal="center" vertical="center"/>
    </xf>
    <xf numFmtId="49" fontId="23" fillId="2" borderId="7" applyAlignment="1" pivotButton="0" quotePrefix="0" xfId="0">
      <alignment horizontal="left" vertical="center" wrapText="1"/>
    </xf>
    <xf numFmtId="0" fontId="14" fillId="2" borderId="7" applyAlignment="1" pivotButton="0" quotePrefix="0" xfId="0">
      <alignment horizontal="right" vertical="bottom"/>
    </xf>
    <xf numFmtId="164" fontId="14" fillId="2" borderId="7" applyAlignment="1" pivotButton="0" quotePrefix="0" xfId="0">
      <alignment horizontal="center" vertical="bottom"/>
    </xf>
    <xf numFmtId="0" fontId="23" fillId="2" borderId="7" applyAlignment="1" pivotButton="0" quotePrefix="0" xfId="0">
      <alignment horizontal="left" vertical="center" wrapText="1"/>
    </xf>
    <xf numFmtId="0" fontId="43" fillId="2" borderId="7" applyAlignment="1" pivotButton="0" quotePrefix="0" xfId="0">
      <alignment horizontal="center" vertical="center"/>
    </xf>
    <xf numFmtId="0" fontId="23" fillId="2" borderId="7" applyAlignment="1" pivotButton="0" quotePrefix="0" xfId="0">
      <alignment horizontal="center" vertical="center"/>
    </xf>
    <xf numFmtId="0" fontId="11" fillId="2" borderId="7" applyAlignment="1" pivotButton="0" quotePrefix="0" xfId="0">
      <alignment horizontal="left" vertical="bottom"/>
    </xf>
    <xf numFmtId="49" fontId="35" fillId="2" borderId="92" applyAlignment="1" pivotButton="0" quotePrefix="0" xfId="0">
      <alignment horizontal="center" vertical="center" wrapText="1"/>
    </xf>
    <xf numFmtId="0" fontId="0" fillId="2" borderId="93" applyAlignment="1" pivotButton="0" quotePrefix="0" xfId="0">
      <alignment vertical="bottom"/>
    </xf>
    <xf numFmtId="0" fontId="0" fillId="2" borderId="94" applyAlignment="1" pivotButton="0" quotePrefix="0" xfId="0">
      <alignment vertical="bottom"/>
    </xf>
    <xf numFmtId="0" fontId="0" fillId="2" borderId="95" applyAlignment="1" pivotButton="0" quotePrefix="0" xfId="0">
      <alignment vertical="bottom"/>
    </xf>
    <xf numFmtId="49" fontId="23" fillId="2" borderId="25" applyAlignment="1" pivotButton="0" quotePrefix="0" xfId="0">
      <alignment horizontal="center" vertical="center"/>
    </xf>
    <xf numFmtId="49" fontId="11" fillId="17" borderId="10" applyAlignment="1" pivotButton="0" quotePrefix="0" xfId="0">
      <alignment horizontal="center" vertical="center"/>
    </xf>
    <xf numFmtId="49" fontId="11" fillId="10" borderId="10" applyAlignment="1" pivotButton="0" quotePrefix="0" xfId="0">
      <alignment horizontal="center" vertical="center"/>
    </xf>
    <xf numFmtId="0" fontId="11" fillId="2" borderId="47" applyAlignment="1" pivotButton="0" quotePrefix="0" xfId="0">
      <alignment horizontal="center" vertical="center"/>
    </xf>
    <xf numFmtId="0" fontId="11" fillId="2" borderId="7" applyAlignment="1" pivotButton="0" quotePrefix="0" xfId="0">
      <alignment horizontal="center" vertical="center"/>
    </xf>
    <xf numFmtId="0" fontId="23" fillId="2" borderId="10" applyAlignment="1" pivotButton="0" quotePrefix="0" xfId="0">
      <alignment horizontal="center" vertical="center"/>
    </xf>
    <xf numFmtId="0" fontId="14" fillId="2" borderId="10" applyAlignment="1" pivotButton="0" quotePrefix="0" xfId="0">
      <alignment horizontal="center" vertical="center"/>
    </xf>
    <xf numFmtId="164" fontId="44" fillId="2" borderId="10" applyAlignment="1" pivotButton="0" quotePrefix="0" xfId="0">
      <alignment horizontal="center" vertical="center"/>
    </xf>
    <xf numFmtId="164" fontId="45" fillId="2" borderId="47" applyAlignment="1" pivotButton="0" quotePrefix="0" xfId="0">
      <alignment horizontal="center" vertical="center"/>
    </xf>
    <xf numFmtId="164" fontId="45" fillId="2" borderId="7" applyAlignment="1" pivotButton="0" quotePrefix="0" xfId="0">
      <alignment horizontal="center" vertical="center"/>
    </xf>
    <xf numFmtId="0" fontId="11" fillId="2" borderId="68" applyAlignment="1" pivotButton="0" quotePrefix="0" xfId="0">
      <alignment horizontal="left" vertical="bottom"/>
    </xf>
    <xf numFmtId="49" fontId="11" fillId="2" borderId="25" applyAlignment="1" pivotButton="0" quotePrefix="0" xfId="0">
      <alignment horizontal="right" vertical="center"/>
    </xf>
    <xf numFmtId="0" fontId="14" fillId="12" borderId="10" applyAlignment="1" pivotButton="0" quotePrefix="0" xfId="0">
      <alignment horizontal="center" vertical="center"/>
    </xf>
    <xf numFmtId="1" fontId="14" fillId="17" borderId="10" applyAlignment="1" pivotButton="0" quotePrefix="0" xfId="0">
      <alignment horizontal="center" vertical="center"/>
    </xf>
    <xf numFmtId="1" fontId="14" fillId="10" borderId="10" applyAlignment="1" pivotButton="0" quotePrefix="0" xfId="0">
      <alignment horizontal="center" vertical="center"/>
    </xf>
    <xf numFmtId="0" fontId="0" fillId="2" borderId="47" applyAlignment="1" pivotButton="0" quotePrefix="0" xfId="0">
      <alignment horizontal="center" vertical="center"/>
    </xf>
    <xf numFmtId="0" fontId="0" fillId="2" borderId="7" applyAlignment="1" pivotButton="0" quotePrefix="0" xfId="0">
      <alignment horizontal="center" vertical="center"/>
    </xf>
    <xf numFmtId="0" fontId="35" fillId="18" borderId="25" applyAlignment="1" pivotButton="0" quotePrefix="0" xfId="0">
      <alignment horizontal="center" vertical="center"/>
    </xf>
    <xf numFmtId="0" fontId="0" fillId="2" borderId="96" applyAlignment="1" pivotButton="0" quotePrefix="0" xfId="0">
      <alignment vertical="bottom"/>
    </xf>
    <xf numFmtId="49" fontId="47" fillId="11" borderId="25" applyAlignment="1" pivotButton="0" quotePrefix="0" xfId="0">
      <alignment horizontal="center" vertical="center"/>
    </xf>
    <xf numFmtId="49" fontId="48" fillId="2" borderId="10" applyAlignment="1" pivotButton="0" quotePrefix="0" xfId="0">
      <alignment horizontal="center" vertical="center"/>
    </xf>
    <xf numFmtId="49" fontId="49" fillId="2" borderId="10" applyAlignment="1" pivotButton="0" quotePrefix="0" xfId="0">
      <alignment horizontal="center" vertical="center"/>
    </xf>
    <xf numFmtId="164" fontId="50" fillId="2" borderId="10" applyAlignment="1" pivotButton="0" quotePrefix="0" xfId="0">
      <alignment horizontal="center" vertical="center" wrapText="1"/>
    </xf>
    <xf numFmtId="164" fontId="49" fillId="2" borderId="10" applyAlignment="1" pivotButton="0" quotePrefix="0" xfId="0">
      <alignment horizontal="center" vertical="center"/>
    </xf>
    <xf numFmtId="0" fontId="11" fillId="8" borderId="10" applyAlignment="1" pivotButton="0" quotePrefix="0" xfId="0">
      <alignment horizontal="center" vertical="center" wrapText="1"/>
    </xf>
    <xf numFmtId="164" fontId="51" fillId="8" borderId="7" applyAlignment="1" pivotButton="0" quotePrefix="0" xfId="0">
      <alignment horizontal="center" vertical="center" wrapText="1"/>
    </xf>
    <xf numFmtId="49" fontId="47" fillId="11" borderId="27" applyAlignment="1" pivotButton="0" quotePrefix="0" xfId="0">
      <alignment horizontal="center" vertical="center" wrapText="1"/>
    </xf>
    <xf numFmtId="0" fontId="0" fillId="2" borderId="28" applyAlignment="1" pivotButton="0" quotePrefix="0" xfId="0">
      <alignment vertical="bottom"/>
    </xf>
    <xf numFmtId="49" fontId="52" fillId="2" borderId="28" applyAlignment="1" pivotButton="0" quotePrefix="0" xfId="0">
      <alignment horizontal="center" vertical="center"/>
    </xf>
    <xf numFmtId="49" fontId="49" fillId="12" borderId="28" applyAlignment="1" pivotButton="0" quotePrefix="0" xfId="0">
      <alignment horizontal="center" vertical="center"/>
    </xf>
    <xf numFmtId="164" fontId="49" fillId="12" borderId="28" applyAlignment="1" pivotButton="0" quotePrefix="0" xfId="0">
      <alignment horizontal="center" vertical="center"/>
    </xf>
    <xf numFmtId="0" fontId="11" fillId="10" borderId="28" applyAlignment="1" pivotButton="0" quotePrefix="0" xfId="0">
      <alignment horizontal="center" vertical="center" wrapText="1"/>
    </xf>
    <xf numFmtId="0" fontId="0" fillId="2" borderId="97" applyAlignment="1" pivotButton="0" quotePrefix="0" xfId="0">
      <alignment vertical="bottom"/>
    </xf>
    <xf numFmtId="0" fontId="0" fillId="2" borderId="98" applyAlignment="1" pivotButton="0" quotePrefix="0" xfId="0">
      <alignment vertical="bottom"/>
    </xf>
    <xf numFmtId="0" fontId="0" fillId="2" borderId="99" applyAlignment="1" pivotButton="0" quotePrefix="0" xfId="0">
      <alignment vertical="bottom"/>
    </xf>
    <xf numFmtId="164" fontId="51" fillId="10" borderId="7" applyAlignment="1" pivotButton="0" quotePrefix="0" xfId="0">
      <alignment horizontal="center" vertical="center" wrapText="1"/>
    </xf>
    <xf numFmtId="0" fontId="47" fillId="2" borderId="75" applyAlignment="1" pivotButton="0" quotePrefix="0" xfId="0">
      <alignment horizontal="center" vertical="center" wrapText="1"/>
    </xf>
    <xf numFmtId="164" fontId="11" fillId="2" borderId="75" applyAlignment="1" pivotButton="0" quotePrefix="0" xfId="0">
      <alignment horizontal="center" vertical="center" wrapText="1"/>
    </xf>
    <xf numFmtId="0" fontId="23" fillId="2" borderId="75" applyAlignment="1" pivotButton="0" quotePrefix="0" xfId="0">
      <alignment horizontal="center" vertical="center" wrapText="1"/>
    </xf>
    <xf numFmtId="0" fontId="23" fillId="2" borderId="75" applyAlignment="1" pivotButton="0" quotePrefix="0" xfId="0">
      <alignment horizontal="center" vertical="center"/>
    </xf>
    <xf numFmtId="0" fontId="14" fillId="2" borderId="75" applyAlignment="1" pivotButton="0" quotePrefix="0" xfId="0">
      <alignment vertical="bottom"/>
    </xf>
    <xf numFmtId="0" fontId="14" fillId="2" borderId="7" applyAlignment="1" pivotButton="0" quotePrefix="0" xfId="0">
      <alignment vertical="bottom"/>
    </xf>
    <xf numFmtId="0" fontId="53" fillId="2" borderId="66" applyAlignment="1" pivotButton="0" quotePrefix="0" xfId="0">
      <alignment vertical="bottom"/>
    </xf>
    <xf numFmtId="164" fontId="11" fillId="2" borderId="66" applyAlignment="1" pivotButton="0" quotePrefix="0" xfId="0">
      <alignment horizontal="center" vertical="center" wrapText="1"/>
    </xf>
    <xf numFmtId="0" fontId="23" fillId="2" borderId="66" applyAlignment="1" pivotButton="0" quotePrefix="0" xfId="0">
      <alignment horizontal="center" vertical="center" wrapText="1"/>
    </xf>
    <xf numFmtId="0" fontId="23" fillId="2" borderId="66" applyAlignment="1" pivotButton="0" quotePrefix="0" xfId="0">
      <alignment horizontal="center" vertical="center"/>
    </xf>
    <xf numFmtId="0" fontId="14" fillId="2" borderId="66" applyAlignment="1" pivotButton="0" quotePrefix="0" xfId="0">
      <alignment vertical="bottom"/>
    </xf>
    <xf numFmtId="49" fontId="54" fillId="19" borderId="100" applyAlignment="1" pivotButton="0" quotePrefix="0" xfId="0">
      <alignment horizontal="center" vertical="center"/>
    </xf>
    <xf numFmtId="0" fontId="0" fillId="2" borderId="101" applyAlignment="1" pivotButton="0" quotePrefix="0" xfId="0">
      <alignment vertical="bottom"/>
    </xf>
    <xf numFmtId="0" fontId="0" fillId="2" borderId="102" applyAlignment="1" pivotButton="0" quotePrefix="0" xfId="0">
      <alignment vertical="bottom"/>
    </xf>
    <xf numFmtId="0" fontId="0" fillId="2" borderId="73" applyAlignment="1" pivotButton="0" quotePrefix="0" xfId="0">
      <alignment horizontal="center" vertical="center"/>
    </xf>
    <xf numFmtId="49" fontId="11" fillId="2" borderId="21" applyAlignment="1" pivotButton="0" quotePrefix="0" xfId="0">
      <alignment horizontal="center" vertical="center"/>
    </xf>
    <xf numFmtId="0" fontId="11" fillId="2" borderId="43" applyAlignment="1" pivotButton="0" quotePrefix="0" xfId="0">
      <alignment horizontal="left" vertical="bottom"/>
    </xf>
    <xf numFmtId="49" fontId="23" fillId="2" borderId="10" applyAlignment="1" pivotButton="0" quotePrefix="0" xfId="0">
      <alignment horizontal="center" vertical="center"/>
    </xf>
    <xf numFmtId="164" fontId="14" fillId="2" borderId="10" applyAlignment="1" pivotButton="0" quotePrefix="0" xfId="0">
      <alignment horizontal="center" vertical="center"/>
    </xf>
    <xf numFmtId="164" fontId="45" fillId="2" borderId="21" applyAlignment="1" pivotButton="0" quotePrefix="0" xfId="0">
      <alignment horizontal="center" vertical="center"/>
    </xf>
    <xf numFmtId="0" fontId="0" fillId="2" borderId="32" applyAlignment="1" pivotButton="0" quotePrefix="0" xfId="0">
      <alignment vertical="bottom"/>
    </xf>
    <xf numFmtId="0" fontId="23" fillId="2" borderId="23" applyAlignment="1" pivotButton="0" quotePrefix="0" xfId="0">
      <alignment horizontal="center" vertical="center"/>
    </xf>
    <xf numFmtId="49" fontId="11" fillId="2" borderId="31" applyAlignment="1" pivotButton="0" quotePrefix="0" xfId="0">
      <alignment horizontal="right" vertical="center"/>
    </xf>
    <xf numFmtId="0" fontId="0" fillId="15" borderId="103" applyAlignment="1" pivotButton="0" quotePrefix="0" xfId="0">
      <alignment horizontal="center" vertical="center"/>
    </xf>
    <xf numFmtId="0" fontId="0" fillId="2" borderId="104" applyAlignment="1" pivotButton="0" quotePrefix="0" xfId="0">
      <alignment vertical="bottom"/>
    </xf>
    <xf numFmtId="0" fontId="0" fillId="2" borderId="105" applyAlignment="1" pivotButton="0" quotePrefix="0" xfId="0">
      <alignment vertical="bottom"/>
    </xf>
    <xf numFmtId="49" fontId="35" fillId="2" borderId="10" applyAlignment="1" pivotButton="0" quotePrefix="0" xfId="0">
      <alignment horizontal="center" vertical="center"/>
    </xf>
    <xf numFmtId="49" fontId="55" fillId="2" borderId="10" applyAlignment="1" pivotButton="0" quotePrefix="0" xfId="0">
      <alignment horizontal="center" vertical="center"/>
    </xf>
    <xf numFmtId="49" fontId="56" fillId="2" borderId="28" applyAlignment="1" pivotButton="0" quotePrefix="0" xfId="0">
      <alignment horizontal="center" vertical="center"/>
    </xf>
    <xf numFmtId="49" fontId="11" fillId="12" borderId="28" applyAlignment="1" pivotButton="0" quotePrefix="0" xfId="0">
      <alignment horizontal="center" vertical="center"/>
    </xf>
    <xf numFmtId="164" fontId="11" fillId="12" borderId="28" applyAlignment="1" pivotButton="0" quotePrefix="0" xfId="0">
      <alignment horizontal="center" vertical="center"/>
    </xf>
    <xf numFmtId="49" fontId="43" fillId="2" borderId="10" applyAlignment="1" pivotButton="0" quotePrefix="0" xfId="0">
      <alignment horizontal="center" vertical="center"/>
    </xf>
    <xf numFmtId="49" fontId="43" fillId="2" borderId="10" applyAlignment="1" pivotButton="0" quotePrefix="0" xfId="0">
      <alignment horizontal="center" vertical="center" wrapText="1"/>
    </xf>
    <xf numFmtId="0" fontId="43" fillId="2" borderId="10" applyAlignment="1" pivotButton="0" quotePrefix="0" xfId="0">
      <alignment horizontal="center" vertical="center"/>
    </xf>
    <xf numFmtId="0" fontId="14" fillId="2" borderId="10" applyAlignment="1" pivotButton="0" quotePrefix="0" xfId="0">
      <alignment horizontal="center" vertical="center"/>
    </xf>
    <xf numFmtId="0" fontId="0" fillId="2" borderId="106" applyAlignment="1" pivotButton="0" quotePrefix="0" xfId="0">
      <alignment vertical="bottom"/>
    </xf>
    <xf numFmtId="0" fontId="0" fillId="2" borderId="107" applyAlignment="1" pivotButton="0" quotePrefix="0" xfId="0">
      <alignment vertical="bottom"/>
    </xf>
    <xf numFmtId="0" fontId="0" fillId="2" borderId="96" applyAlignment="1" pivotButton="0" quotePrefix="0" xfId="0">
      <alignment vertical="center"/>
    </xf>
    <xf numFmtId="0" fontId="0" fillId="2" borderId="108" applyAlignment="1" pivotButton="0" quotePrefix="0" xfId="0">
      <alignment vertical="bottom"/>
    </xf>
    <xf numFmtId="0" fontId="0" fillId="0" borderId="0" applyAlignment="1" pivotButton="0" quotePrefix="0" xfId="0">
      <alignment vertical="bottom"/>
    </xf>
    <xf numFmtId="164" fontId="41" fillId="3" borderId="7" applyAlignment="1" pivotButton="0" quotePrefix="0" xfId="0">
      <alignment horizontal="lef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11" fillId="2" borderId="20" applyAlignment="1" pivotButton="0" quotePrefix="0" xfId="0">
      <alignment horizontal="center" vertical="center"/>
    </xf>
    <xf numFmtId="164" fontId="11" fillId="2" borderId="20" applyAlignment="1" pivotButton="0" quotePrefix="0" xfId="0">
      <alignment horizontal="center" vertical="center"/>
    </xf>
    <xf numFmtId="0" fontId="44" fillId="2" borderId="10" applyAlignment="1" pivotButton="0" quotePrefix="0" xfId="0">
      <alignment horizontal="center" vertical="center"/>
    </xf>
    <xf numFmtId="164" fontId="11" fillId="8" borderId="10"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20" borderId="2" applyAlignment="1" pivotButton="0" quotePrefix="0" xfId="0">
      <alignment vertical="bottom"/>
    </xf>
    <xf numFmtId="0" fontId="0" fillId="21" borderId="2" applyAlignment="1" pivotButton="0" quotePrefix="0" xfId="0">
      <alignment vertical="bottom"/>
    </xf>
    <xf numFmtId="0" fontId="0" fillId="21" borderId="2" applyAlignment="1" pivotButton="0" quotePrefix="0" xfId="0">
      <alignment vertical="center"/>
    </xf>
    <xf numFmtId="0" fontId="28" fillId="2" borderId="7" applyAlignment="1" pivotButton="0" quotePrefix="0" xfId="0">
      <alignment vertical="bottom"/>
    </xf>
    <xf numFmtId="0" fontId="28" fillId="20" borderId="7" applyAlignment="1" pivotButton="0" quotePrefix="0" xfId="0">
      <alignment vertical="bottom"/>
    </xf>
    <xf numFmtId="0" fontId="0" fillId="21" borderId="7" applyAlignment="1" pivotButton="0" quotePrefix="0" xfId="0">
      <alignment vertical="bottom"/>
    </xf>
    <xf numFmtId="0" fontId="0" fillId="21" borderId="7" applyAlignment="1" pivotButton="0" quotePrefix="0" xfId="0">
      <alignment vertical="center"/>
    </xf>
    <xf numFmtId="164" fontId="10" fillId="2" borderId="49" applyAlignment="1" pivotButton="0" quotePrefix="0" xfId="0">
      <alignment horizontal="center" vertical="bottom"/>
    </xf>
    <xf numFmtId="0" fontId="0" fillId="20" borderId="7" applyAlignment="1" pivotButton="0" quotePrefix="0" xfId="0">
      <alignment vertical="bottom"/>
    </xf>
    <xf numFmtId="164" fontId="10" fillId="2" borderId="18" applyAlignment="1" pivotButton="0" quotePrefix="0" xfId="0">
      <alignment horizontal="center" vertical="bottom"/>
    </xf>
    <xf numFmtId="49" fontId="20" fillId="2" borderId="32" applyAlignment="1" pivotButton="0" quotePrefix="0" xfId="0">
      <alignment horizontal="right" vertical="bottom"/>
    </xf>
    <xf numFmtId="1" fontId="10" fillId="2" borderId="31" applyAlignment="1" pivotButton="0" quotePrefix="0" xfId="0">
      <alignment horizontal="center" vertical="bottom"/>
    </xf>
    <xf numFmtId="0" fontId="24" fillId="2" borderId="7" applyAlignment="1" pivotButton="0" quotePrefix="0" xfId="0">
      <alignment vertical="bottom"/>
    </xf>
    <xf numFmtId="0" fontId="0" fillId="20" borderId="68" applyAlignment="1" pivotButton="0" quotePrefix="0" xfId="0">
      <alignment vertical="bottom"/>
    </xf>
    <xf numFmtId="49" fontId="25" fillId="11" borderId="100" applyAlignment="1" pivotButton="0" quotePrefix="0" xfId="0">
      <alignment horizontal="center" vertical="center" wrapText="1"/>
    </xf>
    <xf numFmtId="0" fontId="0" fillId="2" borderId="109" applyAlignment="1" pivotButton="0" quotePrefix="0" xfId="0">
      <alignment vertical="bottom"/>
    </xf>
    <xf numFmtId="0" fontId="0" fillId="2" borderId="110" applyAlignment="1" pivotButton="0" quotePrefix="0" xfId="0">
      <alignment vertical="bottom"/>
    </xf>
    <xf numFmtId="0" fontId="0" fillId="2" borderId="111" applyAlignment="1" pivotButton="0" quotePrefix="0" xfId="0">
      <alignment vertical="bottom"/>
    </xf>
    <xf numFmtId="49" fontId="25" fillId="11" borderId="112" applyAlignment="1" pivotButton="0" quotePrefix="0" xfId="0">
      <alignment horizontal="center" vertical="center" wrapText="1"/>
    </xf>
    <xf numFmtId="0" fontId="0" fillId="21" borderId="68" applyAlignment="1" pivotButton="0" quotePrefix="0" xfId="0">
      <alignment vertical="bottom"/>
    </xf>
    <xf numFmtId="0" fontId="0" fillId="21" borderId="68" applyAlignment="1" pivotButton="0" quotePrefix="0" xfId="0">
      <alignment vertical="center"/>
    </xf>
    <xf numFmtId="0" fontId="0" fillId="2" borderId="113" applyAlignment="1" pivotButton="0" quotePrefix="0" xfId="0">
      <alignment vertical="bottom"/>
    </xf>
    <xf numFmtId="0" fontId="0" fillId="2" borderId="114" applyAlignment="1" pivotButton="0" quotePrefix="0" xfId="0">
      <alignment vertical="bottom"/>
    </xf>
    <xf numFmtId="49" fontId="15" fillId="2" borderId="28" applyAlignment="1" pivotButton="0" quotePrefix="0" xfId="0">
      <alignment horizontal="center" vertical="center" wrapText="1"/>
    </xf>
    <xf numFmtId="0" fontId="0" fillId="2" borderId="26" applyAlignment="1" pivotButton="0" quotePrefix="0" xfId="0">
      <alignment vertical="bottom"/>
    </xf>
    <xf numFmtId="49" fontId="15" fillId="2" borderId="10" applyAlignment="1" pivotButton="0" quotePrefix="0" xfId="0">
      <alignment horizontal="center" vertical="center" wrapText="1"/>
    </xf>
    <xf numFmtId="49" fontId="25" fillId="11" borderId="25" applyAlignment="1" pivotButton="0" quotePrefix="0" xfId="0">
      <alignment horizontal="center" vertical="center" wrapText="1"/>
    </xf>
    <xf numFmtId="0" fontId="0" fillId="2" borderId="115" applyAlignment="1" pivotButton="0" quotePrefix="0" xfId="0">
      <alignment vertical="bottom"/>
    </xf>
    <xf numFmtId="0" fontId="0" fillId="2" borderId="116" applyAlignment="1" pivotButton="0" quotePrefix="0" xfId="0">
      <alignment vertical="bottom"/>
    </xf>
    <xf numFmtId="166" fontId="15" fillId="2" borderId="52" applyAlignment="1" pivotButton="0" quotePrefix="0" xfId="0">
      <alignment horizontal="center" vertical="center"/>
    </xf>
    <xf numFmtId="0" fontId="0" fillId="2" borderId="9" applyAlignment="1" pivotButton="0" quotePrefix="0" xfId="0">
      <alignment horizontal="center" vertical="center"/>
    </xf>
    <xf numFmtId="0" fontId="0" fillId="2" borderId="60" applyAlignment="1" pivotButton="0" quotePrefix="0" xfId="0">
      <alignment horizontal="center" vertical="center"/>
    </xf>
    <xf numFmtId="0" fontId="0" fillId="2" borderId="58" applyAlignment="1" pivotButton="0" quotePrefix="0" xfId="0">
      <alignment horizontal="center" vertical="center"/>
    </xf>
    <xf numFmtId="0" fontId="0" fillId="21" borderId="43" applyAlignment="1" pivotButton="0" quotePrefix="0" xfId="0">
      <alignment vertical="bottom"/>
    </xf>
    <xf numFmtId="0" fontId="0" fillId="21" borderId="43" applyAlignment="1" pivotButton="0" quotePrefix="0" xfId="0">
      <alignment vertical="center"/>
    </xf>
    <xf numFmtId="49" fontId="14" fillId="21" borderId="10" applyAlignment="1" pivotButton="0" quotePrefix="0" xfId="0">
      <alignment horizontal="center" vertical="center"/>
    </xf>
    <xf numFmtId="49" fontId="42" fillId="2" borderId="10" applyAlignment="1" pivotButton="0" quotePrefix="0" xfId="0">
      <alignment horizontal="center" vertical="center"/>
    </xf>
    <xf numFmtId="49" fontId="27" fillId="16" borderId="117" applyAlignment="1" pivotButton="0" quotePrefix="0" xfId="0">
      <alignment horizontal="center" vertical="center" wrapText="1"/>
    </xf>
    <xf numFmtId="49" fontId="47" fillId="16" borderId="84" applyAlignment="1" pivotButton="0" quotePrefix="0" xfId="0">
      <alignment horizontal="center" vertical="center" wrapText="1"/>
    </xf>
    <xf numFmtId="0" fontId="0" fillId="2" borderId="118" applyAlignment="1" pivotButton="0" quotePrefix="0" xfId="0">
      <alignment vertical="bottom"/>
    </xf>
    <xf numFmtId="0" fontId="0" fillId="2" borderId="119" applyAlignment="1" pivotButton="0" quotePrefix="0" xfId="0">
      <alignment vertical="bottom"/>
    </xf>
    <xf numFmtId="49" fontId="47" fillId="16" borderId="120" applyAlignment="1" pivotButton="0" quotePrefix="0" xfId="0">
      <alignment horizontal="center" vertical="center" wrapText="1"/>
    </xf>
    <xf numFmtId="49" fontId="25" fillId="16" borderId="121" applyAlignment="1" pivotButton="0" quotePrefix="0" xfId="0">
      <alignment horizontal="center" vertical="center" wrapText="1"/>
    </xf>
    <xf numFmtId="49" fontId="25" fillId="22" borderId="122" applyAlignment="1" pivotButton="0" quotePrefix="0" xfId="0">
      <alignment horizontal="center" vertical="center" wrapText="1"/>
    </xf>
    <xf numFmtId="49" fontId="25" fillId="4" borderId="25" applyAlignment="1" pivotButton="0" quotePrefix="0" xfId="0">
      <alignment horizontal="center" vertical="center" wrapText="1"/>
    </xf>
    <xf numFmtId="49" fontId="25" fillId="22" borderId="10" applyAlignment="1" pivotButton="0" quotePrefix="0" xfId="0">
      <alignment horizontal="center" vertical="center" wrapText="1"/>
    </xf>
    <xf numFmtId="0" fontId="0" fillId="20" borderId="123" applyAlignment="1" pivotButton="0" quotePrefix="0" xfId="0">
      <alignment horizontal="center" vertical="center" wrapText="1"/>
    </xf>
    <xf numFmtId="49" fontId="25" fillId="11" borderId="27" applyAlignment="1" pivotButton="0" quotePrefix="0" xfId="0">
      <alignment horizontal="center" vertical="center" wrapText="1"/>
    </xf>
    <xf numFmtId="49" fontId="25" fillId="11" borderId="28" applyAlignment="1" pivotButton="0" quotePrefix="0" xfId="0">
      <alignment horizontal="center" vertical="center" wrapText="1"/>
    </xf>
    <xf numFmtId="49" fontId="25" fillId="11" borderId="29" applyAlignment="1" pivotButton="0" quotePrefix="0" xfId="0">
      <alignment horizontal="center" vertical="center" wrapText="1"/>
    </xf>
    <xf numFmtId="0" fontId="0" fillId="4" borderId="116" applyAlignment="1" pivotButton="0" quotePrefix="0" xfId="0">
      <alignment horizontal="center" vertical="center" wrapText="1"/>
    </xf>
    <xf numFmtId="0" fontId="0" fillId="21" borderId="59" applyAlignment="1" pivotButton="0" quotePrefix="0" xfId="0">
      <alignment vertical="bottom"/>
    </xf>
    <xf numFmtId="0" fontId="0" fillId="21" borderId="59" applyAlignment="1" pivotButton="0" quotePrefix="0" xfId="0">
      <alignment vertical="center"/>
    </xf>
    <xf numFmtId="49" fontId="11" fillId="7" borderId="10" applyAlignment="1" pivotButton="0" quotePrefix="0" xfId="0">
      <alignment horizontal="center" vertical="center" wrapText="1"/>
    </xf>
    <xf numFmtId="49" fontId="11" fillId="3" borderId="10" applyAlignment="1" pivotButton="0" quotePrefix="0" xfId="0">
      <alignment horizontal="center" vertical="center" wrapText="1"/>
    </xf>
    <xf numFmtId="164" fontId="28" fillId="2" borderId="10" applyAlignment="1" pivotButton="0" quotePrefix="0" xfId="0">
      <alignment horizontal="center" vertical="center" wrapText="1"/>
    </xf>
    <xf numFmtId="0" fontId="10" fillId="2" borderId="124" applyAlignment="1" pivotButton="0" quotePrefix="0" xfId="0">
      <alignment horizontal="center" vertical="center"/>
    </xf>
    <xf numFmtId="0" fontId="23" fillId="2" borderId="124" applyAlignment="1" pivotButton="0" quotePrefix="0" xfId="0">
      <alignment horizontal="center" vertical="center" wrapText="1"/>
    </xf>
    <xf numFmtId="164" fontId="11" fillId="8" borderId="124" applyAlignment="1" pivotButton="0" quotePrefix="0" xfId="0">
      <alignment horizontal="center" vertical="center"/>
    </xf>
    <xf numFmtId="164" fontId="11" fillId="9" borderId="124" applyAlignment="1" pivotButton="0" quotePrefix="0" xfId="0">
      <alignment horizontal="center" vertical="center"/>
    </xf>
    <xf numFmtId="164" fontId="18" fillId="10" borderId="124" applyAlignment="1" pivotButton="0" quotePrefix="0" xfId="0">
      <alignment horizontal="center" vertical="center"/>
    </xf>
    <xf numFmtId="164" fontId="29" fillId="2" borderId="124" applyAlignment="1" pivotButton="0" quotePrefix="0" xfId="0">
      <alignment horizontal="center" vertical="center" wrapText="1"/>
    </xf>
    <xf numFmtId="164" fontId="43" fillId="2" borderId="124" applyAlignment="1" pivotButton="0" quotePrefix="0" xfId="0">
      <alignment horizontal="center" vertical="center" wrapText="1"/>
    </xf>
    <xf numFmtId="0" fontId="20" fillId="20" borderId="59" applyAlignment="1" pivotButton="0" quotePrefix="0" xfId="0">
      <alignment horizontal="center" vertical="center" wrapText="1"/>
    </xf>
    <xf numFmtId="164" fontId="20" fillId="2" borderId="124" applyAlignment="1" pivotButton="0" quotePrefix="0" xfId="0">
      <alignment horizontal="center" vertical="center" wrapText="1"/>
    </xf>
    <xf numFmtId="0" fontId="20" fillId="2" borderId="59" applyAlignment="1" pivotButton="0" quotePrefix="0" xfId="0">
      <alignment horizontal="center" vertical="center" wrapText="1"/>
    </xf>
    <xf numFmtId="166" fontId="0" fillId="2" borderId="10" applyAlignment="1" pivotButton="0" quotePrefix="0" xfId="0">
      <alignment horizontal="center" vertical="center"/>
    </xf>
    <xf numFmtId="2" fontId="0" fillId="2" borderId="10" applyAlignment="1" pivotButton="0" quotePrefix="0" xfId="0">
      <alignment horizontal="center" vertical="center"/>
    </xf>
    <xf numFmtId="2" fontId="11" fillId="2" borderId="10" applyAlignment="1" pivotButton="0" quotePrefix="0" xfId="0">
      <alignment horizontal="center" vertical="center"/>
    </xf>
    <xf numFmtId="0" fontId="10" fillId="2" borderId="10" applyAlignment="1" pivotButton="0" quotePrefix="0" xfId="0">
      <alignment horizontal="center" vertical="center"/>
    </xf>
    <xf numFmtId="164" fontId="43" fillId="2" borderId="10" applyAlignment="1" pivotButton="0" quotePrefix="0" xfId="0">
      <alignment horizontal="center" vertical="center" wrapText="1"/>
    </xf>
    <xf numFmtId="0" fontId="0" fillId="2" borderId="20" applyAlignment="1" pivotButton="0" quotePrefix="0" xfId="0">
      <alignment vertical="bottom"/>
    </xf>
    <xf numFmtId="0" fontId="10" fillId="2" borderId="20" applyAlignment="1" pivotButton="0" quotePrefix="0" xfId="0">
      <alignment horizontal="center" vertical="center" wrapText="1"/>
    </xf>
    <xf numFmtId="0" fontId="10" fillId="2" borderId="50" applyAlignment="1" pivotButton="0" quotePrefix="0" xfId="0">
      <alignment horizontal="center" vertical="center" wrapText="1"/>
    </xf>
    <xf numFmtId="0" fontId="10" fillId="20" borderId="7" applyAlignment="1" pivotButton="0" quotePrefix="0" xfId="0">
      <alignment horizontal="center" vertical="center" wrapText="1"/>
    </xf>
    <xf numFmtId="0" fontId="10" fillId="2" borderId="47" applyAlignment="1" pivotButton="0" quotePrefix="0" xfId="0">
      <alignment horizontal="center" vertical="center" wrapText="1"/>
    </xf>
    <xf numFmtId="164" fontId="0" fillId="2" borderId="51" applyAlignment="1" pivotButton="0" quotePrefix="0" xfId="0">
      <alignment vertical="bottom"/>
    </xf>
    <xf numFmtId="2" fontId="20" fillId="2" borderId="7" applyAlignment="1" pivotButton="0" quotePrefix="0" xfId="0">
      <alignment horizontal="left" vertical="bottom"/>
    </xf>
    <xf numFmtId="0" fontId="20" fillId="2" borderId="7" applyAlignment="1" pivotButton="0" quotePrefix="0" xfId="0">
      <alignment horizontal="center" vertical="bottom" wrapText="1"/>
    </xf>
    <xf numFmtId="0" fontId="31" fillId="2" borderId="7" applyAlignment="1" pivotButton="0" quotePrefix="0" xfId="0">
      <alignment vertical="bottom"/>
    </xf>
    <xf numFmtId="0" fontId="20" fillId="2" borderId="51" applyAlignment="1" pivotButton="0" quotePrefix="0" xfId="0">
      <alignment horizontal="right" vertical="center"/>
    </xf>
    <xf numFmtId="49" fontId="57" fillId="2" borderId="51" applyAlignment="1" pivotButton="0" quotePrefix="0" xfId="0">
      <alignment horizontal="right" vertical="bottom"/>
    </xf>
    <xf numFmtId="164" fontId="37" fillId="2" borderId="51" applyAlignment="1" pivotButton="0" quotePrefix="0" xfId="0">
      <alignment horizontal="center" vertical="center" wrapText="1"/>
    </xf>
    <xf numFmtId="0" fontId="57" fillId="2" borderId="7" applyAlignment="1" pivotButton="0" quotePrefix="0" xfId="0">
      <alignment horizontal="right" vertical="bottom"/>
    </xf>
    <xf numFmtId="164" fontId="10" fillId="21" borderId="7" applyAlignment="1" pivotButton="0" quotePrefix="0" xfId="0">
      <alignment horizontal="center" vertical="center" wrapText="1"/>
    </xf>
    <xf numFmtId="164" fontId="11" fillId="2" borderId="7" applyAlignment="1" pivotButton="0" quotePrefix="0" xfId="0">
      <alignment horizontal="center" vertical="bottom" wrapText="1"/>
    </xf>
    <xf numFmtId="49" fontId="0" fillId="2" borderId="7" applyAlignment="1" pivotButton="0" quotePrefix="0" xfId="0">
      <alignment vertical="bottom"/>
    </xf>
    <xf numFmtId="0" fontId="33" fillId="2" borderId="7" applyAlignment="1" pivotButton="0" quotePrefix="0" xfId="0">
      <alignment horizontal="right" vertical="bottom" wrapText="1"/>
    </xf>
    <xf numFmtId="2" fontId="37" fillId="2" borderId="7" applyAlignment="1" pivotButton="0" quotePrefix="0" xfId="0">
      <alignment horizontal="center" vertical="center" wrapText="1"/>
    </xf>
    <xf numFmtId="0" fontId="36" fillId="2" borderId="7" applyAlignment="1" pivotButton="0" quotePrefix="0" xfId="0">
      <alignment horizontal="right" vertical="bottom"/>
    </xf>
    <xf numFmtId="2" fontId="0" fillId="2" borderId="7" applyAlignment="1" pivotButton="0" quotePrefix="0" xfId="0">
      <alignment vertical="bottom"/>
    </xf>
    <xf numFmtId="1" fontId="34" fillId="2" borderId="7" applyAlignment="1" pivotButton="0" quotePrefix="0" xfId="0">
      <alignment horizontal="left" vertical="center" wrapText="1"/>
    </xf>
    <xf numFmtId="0" fontId="33" fillId="2" borderId="66" applyAlignment="1" pivotButton="0" quotePrefix="0" xfId="0">
      <alignment horizontal="right" vertical="bottom" wrapText="1"/>
    </xf>
    <xf numFmtId="0" fontId="57" fillId="2" borderId="66" applyAlignment="1" pivotButton="0" quotePrefix="0" xfId="0">
      <alignment horizontal="right" vertical="bottom"/>
    </xf>
    <xf numFmtId="49" fontId="0" fillId="2" borderId="7" applyAlignment="1" pivotButton="0" quotePrefix="0" xfId="0">
      <alignment horizontal="right" vertical="bottom"/>
    </xf>
    <xf numFmtId="164" fontId="11" fillId="2" borderId="75" applyAlignment="1" pivotButton="0" quotePrefix="0" xfId="0">
      <alignment horizontal="center" vertical="bottom"/>
    </xf>
    <xf numFmtId="2" fontId="31" fillId="2" borderId="73" applyAlignment="1" pivotButton="0" quotePrefix="0" xfId="0">
      <alignment horizontal="left" vertical="bottom"/>
    </xf>
    <xf numFmtId="49" fontId="0" fillId="2" borderId="7" applyAlignment="1" pivotButton="0" quotePrefix="0" xfId="0">
      <alignment vertical="center"/>
    </xf>
    <xf numFmtId="164" fontId="38" fillId="2" borderId="43" applyAlignment="1" pivotButton="0" quotePrefix="0" xfId="0">
      <alignment horizontal="center" vertical="bottom" wrapText="1"/>
    </xf>
    <xf numFmtId="2" fontId="0" fillId="2" borderId="10" applyAlignment="1" pivotButton="0" quotePrefix="0" xfId="0">
      <alignment vertical="bottom"/>
    </xf>
    <xf numFmtId="0" fontId="0" fillId="2" borderId="125" applyAlignment="1" pivotButton="0" quotePrefix="0" xfId="0">
      <alignment vertical="bottom"/>
    </xf>
    <xf numFmtId="0" fontId="0" fillId="2" borderId="126" applyAlignment="1" pivotButton="0" quotePrefix="0" xfId="0">
      <alignment vertical="bottom"/>
    </xf>
    <xf numFmtId="0" fontId="22" fillId="21" borderId="7" applyAlignment="1" pivotButton="0" quotePrefix="0" xfId="0">
      <alignment horizontal="center" vertical="center"/>
    </xf>
    <xf numFmtId="0" fontId="14" fillId="2" borderId="7" applyAlignment="1" pivotButton="0" quotePrefix="0" xfId="0">
      <alignment horizontal="center" vertical="bottom"/>
    </xf>
    <xf numFmtId="49" fontId="14" fillId="2" borderId="7" applyAlignment="1" pivotButton="0" quotePrefix="0" xfId="0">
      <alignment horizontal="center" vertical="bottom"/>
    </xf>
    <xf numFmtId="0" fontId="22" fillId="2" borderId="7" applyAlignment="1" pivotButton="0" quotePrefix="0" xfId="0">
      <alignment horizontal="center" vertical="bottom"/>
    </xf>
    <xf numFmtId="0" fontId="14" fillId="21" borderId="7" applyAlignment="1" pivotButton="0" quotePrefix="0" xfId="0">
      <alignment horizontal="center" vertical="center"/>
    </xf>
    <xf numFmtId="0" fontId="23" fillId="21" borderId="7" applyAlignment="1" pivotButton="0" quotePrefix="0" xfId="0">
      <alignment horizontal="left" vertical="center" wrapText="1"/>
    </xf>
    <xf numFmtId="0" fontId="43" fillId="2" borderId="7" applyAlignment="1" pivotButton="0" quotePrefix="0" xfId="0">
      <alignment horizontal="center" vertical="bottom"/>
    </xf>
    <xf numFmtId="0" fontId="0" fillId="2" borderId="127" applyAlignment="1" pivotButton="0" quotePrefix="0" xfId="0">
      <alignment vertical="bottom"/>
    </xf>
    <xf numFmtId="49" fontId="23" fillId="2" borderId="25" applyAlignment="1" pivotButton="0" quotePrefix="0" xfId="0">
      <alignment horizontal="center" vertical="bottom"/>
    </xf>
    <xf numFmtId="49" fontId="11" fillId="2" borderId="10" applyAlignment="1" pivotButton="0" quotePrefix="0" xfId="0">
      <alignment horizontal="center" vertical="bottom"/>
    </xf>
    <xf numFmtId="0" fontId="0" fillId="2" borderId="128" applyAlignment="1" pivotButton="0" quotePrefix="0" xfId="0">
      <alignment vertical="bottom"/>
    </xf>
    <xf numFmtId="0" fontId="11" fillId="21" borderId="7" applyAlignment="1" pivotButton="0" quotePrefix="0" xfId="0">
      <alignment horizontal="center" vertical="center"/>
    </xf>
    <xf numFmtId="0" fontId="23" fillId="2" borderId="10" applyAlignment="1" pivotButton="0" quotePrefix="0" xfId="0">
      <alignment horizontal="center" vertical="bottom"/>
    </xf>
    <xf numFmtId="0" fontId="23" fillId="2" borderId="10" applyAlignment="1" pivotButton="0" quotePrefix="0" xfId="0">
      <alignment horizontal="center" vertical="bottom"/>
    </xf>
    <xf numFmtId="0" fontId="14" fillId="2" borderId="10" applyAlignment="1" pivotButton="0" quotePrefix="0" xfId="0">
      <alignment horizontal="center" vertical="bottom"/>
    </xf>
    <xf numFmtId="164" fontId="44" fillId="2" borderId="10" applyAlignment="1" pivotButton="0" quotePrefix="0" xfId="0">
      <alignment horizontal="center" vertical="bottom"/>
    </xf>
    <xf numFmtId="0" fontId="0" fillId="2" borderId="129" applyAlignment="1" pivotButton="0" quotePrefix="0" xfId="0">
      <alignment vertical="bottom"/>
    </xf>
    <xf numFmtId="164" fontId="45" fillId="21" borderId="7" applyAlignment="1" pivotButton="0" quotePrefix="0" xfId="0">
      <alignment horizontal="center" vertical="center"/>
    </xf>
    <xf numFmtId="49" fontId="11" fillId="2" borderId="25" applyAlignment="1" pivotButton="0" quotePrefix="0" xfId="0">
      <alignment horizontal="right" vertical="bottom"/>
    </xf>
    <xf numFmtId="0" fontId="0" fillId="2" borderId="130" applyAlignment="1" pivotButton="0" quotePrefix="0" xfId="0">
      <alignment vertical="bottom"/>
    </xf>
    <xf numFmtId="49" fontId="48" fillId="2" borderId="10" applyAlignment="1" pivotButton="0" quotePrefix="0" xfId="0">
      <alignment horizontal="center" vertical="bottom"/>
    </xf>
    <xf numFmtId="49" fontId="49" fillId="2" borderId="10" applyAlignment="1" pivotButton="0" quotePrefix="0" xfId="0">
      <alignment horizontal="center" vertical="bottom"/>
    </xf>
    <xf numFmtId="164" fontId="49" fillId="2" borderId="10" applyAlignment="1" pivotButton="0" quotePrefix="0" xfId="0">
      <alignment horizontal="center" vertical="bottom"/>
    </xf>
    <xf numFmtId="164" fontId="51" fillId="21" borderId="7" applyAlignment="1" pivotButton="0" quotePrefix="0" xfId="0">
      <alignment horizontal="center" vertical="center" wrapText="1"/>
    </xf>
    <xf numFmtId="49" fontId="52" fillId="2" borderId="28" applyAlignment="1" pivotButton="0" quotePrefix="0" xfId="0">
      <alignment horizontal="center" vertical="bottom"/>
    </xf>
    <xf numFmtId="164" fontId="11" fillId="10" borderId="28" applyAlignment="1" pivotButton="0" quotePrefix="0" xfId="0">
      <alignment horizontal="center" vertical="center" wrapText="1"/>
    </xf>
    <xf numFmtId="0" fontId="0" fillId="2" borderId="131" applyAlignment="1" pivotButton="0" quotePrefix="0" xfId="0">
      <alignment vertical="bottom"/>
    </xf>
    <xf numFmtId="0" fontId="23" fillId="2" borderId="75" applyAlignment="1" pivotButton="0" quotePrefix="0" xfId="0">
      <alignment horizontal="center" vertical="bottom"/>
    </xf>
    <xf numFmtId="0" fontId="14" fillId="21" borderId="7" applyAlignment="1" pivotButton="0" quotePrefix="0" xfId="0">
      <alignment vertical="bottom"/>
    </xf>
    <xf numFmtId="0" fontId="23" fillId="2" borderId="66" applyAlignment="1" pivotButton="0" quotePrefix="0" xfId="0">
      <alignment horizontal="center" vertical="bottom"/>
    </xf>
    <xf numFmtId="49" fontId="11" fillId="2" borderId="32" applyAlignment="1" pivotButton="0" quotePrefix="0" xfId="0">
      <alignment horizontal="center" vertical="bottom"/>
    </xf>
    <xf numFmtId="49" fontId="23" fillId="2" borderId="10" applyAlignment="1" pivotButton="0" quotePrefix="0" xfId="0">
      <alignment horizontal="center" vertical="bottom"/>
    </xf>
    <xf numFmtId="164" fontId="14" fillId="2" borderId="10" applyAlignment="1" pivotButton="0" quotePrefix="0" xfId="0">
      <alignment horizontal="center" vertical="bottom"/>
    </xf>
    <xf numFmtId="164" fontId="45" fillId="2" borderId="32" applyAlignment="1" pivotButton="0" quotePrefix="0" xfId="0">
      <alignment horizontal="center" vertical="bottom"/>
    </xf>
    <xf numFmtId="0" fontId="23" fillId="2" borderId="23" applyAlignment="1" pivotButton="0" quotePrefix="0" xfId="0">
      <alignment horizontal="center" vertical="bottom"/>
    </xf>
    <xf numFmtId="49" fontId="11" fillId="2" borderId="31" applyAlignment="1" pivotButton="0" quotePrefix="0" xfId="0">
      <alignment horizontal="right" vertical="bottom"/>
    </xf>
    <xf numFmtId="0" fontId="0" fillId="15" borderId="103" applyAlignment="1" pivotButton="0" quotePrefix="0" xfId="0">
      <alignment vertical="center"/>
    </xf>
    <xf numFmtId="49" fontId="35" fillId="2" borderId="10" applyAlignment="1" pivotButton="0" quotePrefix="0" xfId="0">
      <alignment horizontal="center" vertical="bottom"/>
    </xf>
    <xf numFmtId="49" fontId="55" fillId="2" borderId="10" applyAlignment="1" pivotButton="0" quotePrefix="0" xfId="0">
      <alignment horizontal="center" vertical="bottom"/>
    </xf>
    <xf numFmtId="164" fontId="11" fillId="2" borderId="10" applyAlignment="1" pivotButton="0" quotePrefix="0" xfId="0">
      <alignment horizontal="center" vertical="bottom"/>
    </xf>
    <xf numFmtId="49" fontId="56" fillId="2" borderId="28" applyAlignment="1" pivotButton="0" quotePrefix="0" xfId="0">
      <alignment horizontal="center" vertical="bottom"/>
    </xf>
    <xf numFmtId="0" fontId="0" fillId="20" borderId="7" applyAlignment="1" pivotButton="0" quotePrefix="0" xfId="0">
      <alignment vertical="center"/>
    </xf>
    <xf numFmtId="0" fontId="11" fillId="2" borderId="7" applyAlignment="1" pivotButton="0" quotePrefix="0" xfId="0">
      <alignment horizontal="center" vertical="bottom"/>
    </xf>
    <xf numFmtId="164" fontId="45" fillId="2" borderId="7" applyAlignment="1" pivotButton="0" quotePrefix="0" xfId="0">
      <alignment horizontal="center" vertical="bottom"/>
    </xf>
    <xf numFmtId="49" fontId="43" fillId="2" borderId="10" applyAlignment="1" pivotButton="0" quotePrefix="0" xfId="0">
      <alignment horizontal="center" vertical="bottom"/>
    </xf>
    <xf numFmtId="0" fontId="43" fillId="2" borderId="10" applyAlignment="1" pivotButton="0" quotePrefix="0" xfId="0">
      <alignment horizontal="center" vertical="bottom"/>
    </xf>
    <xf numFmtId="0" fontId="43" fillId="2" borderId="10" applyAlignment="1" pivotButton="0" quotePrefix="0" xfId="0">
      <alignment horizontal="center" vertical="center"/>
    </xf>
    <xf numFmtId="0" fontId="0" fillId="20" borderId="96" applyAlignment="1" pivotButton="0" quotePrefix="0" xfId="0">
      <alignment vertical="bottom"/>
    </xf>
    <xf numFmtId="0" fontId="0" fillId="21" borderId="96" applyAlignment="1" pivotButton="0" quotePrefix="0" xfId="0">
      <alignment vertical="bottom"/>
    </xf>
    <xf numFmtId="0" fontId="0" fillId="21" borderId="96" applyAlignment="1" pivotButton="0" quotePrefix="0" xfId="0">
      <alignment vertical="center"/>
    </xf>
    <xf numFmtId="0" fontId="0" fillId="0" borderId="0" applyAlignment="1" pivotButton="0" quotePrefix="0" xfId="0">
      <alignment vertical="bottom"/>
    </xf>
    <xf numFmtId="49" fontId="11" fillId="2" borderId="21" applyAlignment="1" pivotButton="0" quotePrefix="0" xfId="0">
      <alignment horizontal="center" vertical="bottom"/>
    </xf>
    <xf numFmtId="164" fontId="45" fillId="2" borderId="21" applyAlignment="1" pivotButton="0" quotePrefix="0" xfId="0">
      <alignment horizontal="center" vertical="bottom"/>
    </xf>
    <xf numFmtId="0" fontId="0" fillId="0" borderId="0" applyAlignment="1" pivotButton="0" quotePrefix="0" xfId="0">
      <alignment vertical="bottom"/>
    </xf>
    <xf numFmtId="49" fontId="10" fillId="2" borderId="39" applyAlignment="1" pivotButton="0" quotePrefix="0" xfId="0">
      <alignment horizontal="center" vertical="center"/>
    </xf>
    <xf numFmtId="49" fontId="10" fillId="2" borderId="2" applyAlignment="1" pivotButton="0" quotePrefix="0" xfId="0">
      <alignment horizontal="center" vertical="center"/>
    </xf>
    <xf numFmtId="0" fontId="0" fillId="0" borderId="41" applyAlignment="1" pivotButton="0" quotePrefix="0" xfId="0">
      <alignment vertical="bottom"/>
    </xf>
    <xf numFmtId="0" fontId="0" fillId="0" borderId="39" applyAlignment="1" pivotButton="0" quotePrefix="0" xfId="0">
      <alignment vertical="bottom"/>
    </xf>
    <xf numFmtId="49" fontId="29" fillId="2" borderId="2" applyAlignment="1" pivotButton="0" quotePrefix="0" xfId="0">
      <alignment horizontal="center" vertical="center"/>
    </xf>
    <xf numFmtId="0" fontId="0" fillId="0" borderId="2" applyAlignment="1" pivotButton="0" quotePrefix="0" xfId="0">
      <alignment vertical="bottom"/>
    </xf>
    <xf numFmtId="49" fontId="58" fillId="2" borderId="42" applyAlignment="1" pivotButton="0" quotePrefix="0" xfId="0">
      <alignment horizontal="center" vertical="center"/>
    </xf>
    <xf numFmtId="49" fontId="58" fillId="2" borderId="7" applyAlignment="1" pivotButton="0" quotePrefix="0" xfId="0">
      <alignment horizontal="center" vertical="center"/>
    </xf>
    <xf numFmtId="0" fontId="15" fillId="2" borderId="7" applyAlignment="1" pivotButton="0" quotePrefix="0" xfId="0">
      <alignment horizontal="center" vertical="center"/>
    </xf>
    <xf numFmtId="0" fontId="0" fillId="0" borderId="7" applyAlignment="1" pivotButton="0" quotePrefix="0" xfId="0">
      <alignment vertical="bottom"/>
    </xf>
    <xf numFmtId="0" fontId="20" fillId="0" borderId="7" applyAlignment="1" pivotButton="0" quotePrefix="0" xfId="0">
      <alignment horizontal="right" vertical="bottom"/>
    </xf>
    <xf numFmtId="49" fontId="20" fillId="0" borderId="7" applyAlignment="1" pivotButton="0" quotePrefix="0" xfId="0">
      <alignment horizontal="left" vertical="bottom"/>
    </xf>
    <xf numFmtId="0" fontId="0" fillId="0" borderId="48" applyAlignment="1" pivotButton="0" quotePrefix="0" xfId="0">
      <alignment vertical="bottom"/>
    </xf>
    <xf numFmtId="0" fontId="58" fillId="0" borderId="42" applyAlignment="1" pivotButton="0" quotePrefix="0" xfId="0">
      <alignment vertical="bottom"/>
    </xf>
    <xf numFmtId="0" fontId="58" fillId="2" borderId="7" applyAlignment="1" pivotButton="0" quotePrefix="0" xfId="0">
      <alignment horizontal="center" vertical="center"/>
    </xf>
    <xf numFmtId="49" fontId="58" fillId="2" borderId="7" applyAlignment="1" pivotButton="0" quotePrefix="0" xfId="0">
      <alignment horizontal="right" vertical="center"/>
    </xf>
    <xf numFmtId="0" fontId="59" fillId="12" borderId="7" applyAlignment="1" pivotButton="0" quotePrefix="0" xfId="0">
      <alignment horizontal="center" vertical="center"/>
    </xf>
    <xf numFmtId="1" fontId="59" fillId="17" borderId="7" applyAlignment="1" pivotButton="0" quotePrefix="0" xfId="0">
      <alignment horizontal="center" vertical="center"/>
    </xf>
    <xf numFmtId="1" fontId="59" fillId="3" borderId="7" applyAlignment="1" pivotButton="0" quotePrefix="0" xfId="0">
      <alignment horizontal="center" vertical="center"/>
    </xf>
    <xf numFmtId="1" fontId="0" fillId="0" borderId="48" applyAlignment="1" pivotButton="0" quotePrefix="0" xfId="0">
      <alignment vertical="bottom"/>
    </xf>
    <xf numFmtId="0" fontId="0" fillId="0" borderId="6" applyAlignment="1" pivotButton="0" quotePrefix="0" xfId="0">
      <alignment vertical="bottom"/>
    </xf>
    <xf numFmtId="0" fontId="0" fillId="0" borderId="87" applyAlignment="1" pivotButton="0" quotePrefix="0" xfId="0">
      <alignment vertical="bottom"/>
    </xf>
    <xf numFmtId="49" fontId="59" fillId="2" borderId="7" applyAlignment="1" pivotButton="0" quotePrefix="0" xfId="0">
      <alignment horizontal="right" vertical="center"/>
    </xf>
    <xf numFmtId="1" fontId="0" fillId="0" borderId="7" applyAlignment="1" pivotButton="0" quotePrefix="0" xfId="0">
      <alignment vertical="bottom"/>
    </xf>
    <xf numFmtId="0" fontId="31" fillId="0" borderId="7" applyAlignment="1" pivotButton="0" quotePrefix="0" xfId="0">
      <alignment vertical="bottom"/>
    </xf>
    <xf numFmtId="0" fontId="0" fillId="0" borderId="91" applyAlignment="1" pivotButton="0" quotePrefix="0" xfId="0">
      <alignment vertical="bottom"/>
    </xf>
    <xf numFmtId="0" fontId="0" fillId="0" borderId="108" applyAlignment="1" pivotButton="0" quotePrefix="0" xfId="0">
      <alignment vertical="bottom"/>
    </xf>
    <xf numFmtId="0" fontId="0" fillId="0" borderId="9" applyAlignment="1" pivotButton="0" quotePrefix="0" xfId="0">
      <alignment vertical="bottom"/>
    </xf>
    <xf numFmtId="0" fontId="0" fillId="0" borderId="4" applyAlignment="1" pivotButton="0" quotePrefix="0" xfId="0">
      <alignment vertical="bottom"/>
    </xf>
    <xf numFmtId="0" fontId="0" fillId="0" borderId="132" applyAlignment="1" pivotButton="0" quotePrefix="0" xfId="0">
      <alignment vertical="bottom"/>
    </xf>
    <xf numFmtId="0" fontId="0" fillId="0" borderId="46" applyAlignment="1" pivotButton="0" quotePrefix="0" xfId="0">
      <alignment vertical="bottom"/>
    </xf>
    <xf numFmtId="0" fontId="0" fillId="0" borderId="11" applyAlignment="1" pivotButton="0" quotePrefix="0" xfId="0">
      <alignment vertical="bottom"/>
    </xf>
    <xf numFmtId="0" fontId="0" fillId="0" borderId="3" applyAlignment="1" pivotButton="0" quotePrefix="0" xfId="0">
      <alignment vertical="bottom"/>
    </xf>
    <xf numFmtId="49" fontId="20" fillId="0" borderId="47" applyAlignment="1" pivotButton="0" quotePrefix="0" xfId="0">
      <alignment horizontal="right" vertical="bottom"/>
    </xf>
    <xf numFmtId="2" fontId="10" fillId="0" borderId="49" applyAlignment="1" pivotButton="0" quotePrefix="0" xfId="0">
      <alignment horizontal="left" vertical="bottom"/>
    </xf>
    <xf numFmtId="49" fontId="20" fillId="0" borderId="53" applyAlignment="1" pivotButton="0" quotePrefix="0" xfId="0">
      <alignment horizontal="right" vertical="bottom"/>
    </xf>
    <xf numFmtId="2" fontId="10" fillId="0" borderId="55" applyAlignment="1" pivotButton="0" quotePrefix="0" xfId="0">
      <alignment horizontal="left" vertical="bottom"/>
    </xf>
    <xf numFmtId="0" fontId="0" fillId="0" borderId="14" applyAlignment="1" pivotButton="0" quotePrefix="0" xfId="0">
      <alignment vertical="bottom"/>
    </xf>
    <xf numFmtId="0" fontId="58" fillId="0" borderId="87" applyAlignment="1" pivotButton="0" quotePrefix="0" xfId="0">
      <alignment vertical="bottom"/>
    </xf>
    <xf numFmtId="0" fontId="0" fillId="0" borderId="5" applyAlignment="1" pivotButton="0" quotePrefix="0" xfId="0">
      <alignment vertical="bottom"/>
    </xf>
    <xf numFmtId="0" fontId="15" fillId="2" borderId="7" applyAlignment="1" pivotButton="0" quotePrefix="0" xfId="0">
      <alignment horizontal="center" vertical="center"/>
    </xf>
    <xf numFmtId="49" fontId="0" fillId="2" borderId="4" applyAlignment="1" pivotButton="0" quotePrefix="0" xfId="0">
      <alignment vertical="bottom"/>
    </xf>
    <xf numFmtId="0" fontId="0" fillId="2" borderId="4" applyAlignment="1" pivotButton="0" quotePrefix="0" xfId="0">
      <alignment vertical="bottom"/>
    </xf>
    <xf numFmtId="0" fontId="0" fillId="0" borderId="4" applyAlignment="1" pivotButton="0" quotePrefix="0" xfId="0">
      <alignment vertical="bottom"/>
    </xf>
    <xf numFmtId="0" fontId="0" fillId="0" borderId="0" applyAlignment="1" pivotButton="0" quotePrefix="0" xfId="0">
      <alignment vertical="bottom"/>
    </xf>
    <xf numFmtId="0" fontId="0" fillId="0" borderId="0" pivotButton="0" quotePrefix="0" xfId="0"/>
    <xf numFmtId="164" fontId="3" fillId="2" borderId="10" applyAlignment="1" pivotButton="0" quotePrefix="0" xfId="0">
      <alignment horizontal="center" vertical="center"/>
    </xf>
    <xf numFmtId="0" fontId="0" fillId="0" borderId="51" pivotButton="0" quotePrefix="0" xfId="0"/>
    <xf numFmtId="0" fontId="0" fillId="0" borderId="56" pivotButton="0" quotePrefix="0" xfId="0"/>
    <xf numFmtId="0" fontId="0" fillId="0" borderId="50" pivotButton="0" quotePrefix="0" xfId="0"/>
    <xf numFmtId="0" fontId="0" fillId="0" borderId="60" pivotButton="0" quotePrefix="0" xfId="0"/>
    <xf numFmtId="0" fontId="0" fillId="0" borderId="58" pivotButton="0" quotePrefix="0" xfId="0"/>
    <xf numFmtId="0" fontId="0" fillId="0" borderId="61" pivotButton="0" quotePrefix="0" xfId="0"/>
    <xf numFmtId="0" fontId="0" fillId="0" borderId="53" pivotButton="0" quotePrefix="0" xfId="0"/>
    <xf numFmtId="0" fontId="0" fillId="0" borderId="54" pivotButton="0" quotePrefix="0" xfId="0"/>
    <xf numFmtId="0" fontId="0" fillId="0" borderId="23" pivotButton="0" quotePrefix="0" xfId="0"/>
    <xf numFmtId="0" fontId="0" fillId="0" borderId="31" pivotButton="0" quotePrefix="0" xfId="0"/>
    <xf numFmtId="0" fontId="0" fillId="0" borderId="26" pivotButton="0" quotePrefix="0" xfId="0"/>
    <xf numFmtId="0" fontId="0" fillId="0" borderId="133" pivotButton="0" quotePrefix="0" xfId="0"/>
    <xf numFmtId="164" fontId="9" fillId="7" borderId="10" applyAlignment="1" pivotButton="0" quotePrefix="0" xfId="0">
      <alignment horizontal="center" vertical="center"/>
    </xf>
    <xf numFmtId="164" fontId="9" fillId="8" borderId="10" applyAlignment="1" pivotButton="0" quotePrefix="0" xfId="0">
      <alignment horizontal="center" vertical="center"/>
    </xf>
    <xf numFmtId="164" fontId="15" fillId="9" borderId="10" applyAlignment="1" pivotButton="0" quotePrefix="0" xfId="0">
      <alignment horizontal="center" vertical="center"/>
    </xf>
    <xf numFmtId="164" fontId="18" fillId="10" borderId="10" applyAlignment="1" pivotButton="0" quotePrefix="0" xfId="0">
      <alignment horizontal="center" vertical="center"/>
    </xf>
    <xf numFmtId="164" fontId="9" fillId="9" borderId="10" applyAlignment="1" pivotButton="0" quotePrefix="0" xfId="0">
      <alignment horizontal="center" vertical="center"/>
    </xf>
    <xf numFmtId="164" fontId="9" fillId="10" borderId="10" applyAlignment="1" pivotButton="0" quotePrefix="0" xfId="0">
      <alignment horizontal="center" vertical="center"/>
    </xf>
    <xf numFmtId="164" fontId="9" fillId="14" borderId="10" applyAlignment="1" pivotButton="0" quotePrefix="0" xfId="0">
      <alignment horizontal="center" vertical="center"/>
    </xf>
    <xf numFmtId="164" fontId="9" fillId="2" borderId="10" applyAlignment="1" pivotButton="0" quotePrefix="0" xfId="0">
      <alignment horizontal="center" vertical="center"/>
    </xf>
    <xf numFmtId="164" fontId="20" fillId="2" borderId="26" applyAlignment="1" pivotButton="0" quotePrefix="0" xfId="0">
      <alignment horizontal="center" vertical="center" wrapText="1"/>
    </xf>
    <xf numFmtId="164" fontId="20" fillId="2" borderId="10" applyAlignment="1" pivotButton="0" quotePrefix="0" xfId="0">
      <alignment horizontal="center" vertical="center" wrapText="1"/>
    </xf>
    <xf numFmtId="164" fontId="0" fillId="2" borderId="10" applyAlignment="1" pivotButton="0" quotePrefix="0" xfId="0">
      <alignment horizontal="center" vertical="center"/>
    </xf>
    <xf numFmtId="165" fontId="0" fillId="2" borderId="10" applyAlignment="1" pivotButton="0" quotePrefix="0" xfId="0">
      <alignment horizontal="center" vertical="center"/>
    </xf>
    <xf numFmtId="164" fontId="0" fillId="2" borderId="10" applyAlignment="1" pivotButton="0" quotePrefix="0" xfId="0">
      <alignment vertical="bottom"/>
    </xf>
    <xf numFmtId="164" fontId="0" fillId="2" borderId="14" applyAlignment="1" pivotButton="0" quotePrefix="0" xfId="0">
      <alignment vertical="center"/>
    </xf>
    <xf numFmtId="164" fontId="0" fillId="2" borderId="4" applyAlignment="1" pivotButton="0" quotePrefix="0" xfId="0">
      <alignment vertical="center"/>
    </xf>
    <xf numFmtId="49" fontId="18" fillId="2" borderId="46" applyAlignment="1" pivotButton="0" quotePrefix="0" xfId="0">
      <alignment horizontal="center" vertical="bottom"/>
    </xf>
    <xf numFmtId="0" fontId="0" fillId="0" borderId="45" pivotButton="0" quotePrefix="0" xfId="0"/>
    <xf numFmtId="49" fontId="18" fillId="2" borderId="46" applyAlignment="1" pivotButton="0" quotePrefix="0" xfId="0">
      <alignment vertical="center"/>
    </xf>
    <xf numFmtId="164" fontId="10" fillId="2" borderId="49" applyAlignment="1" pivotButton="0" quotePrefix="0" xfId="0">
      <alignment horizontal="left" vertical="bottom"/>
    </xf>
    <xf numFmtId="164" fontId="10" fillId="2" borderId="18" applyAlignment="1" pivotButton="0" quotePrefix="0" xfId="0">
      <alignment horizontal="left" vertical="bottom"/>
    </xf>
    <xf numFmtId="164" fontId="0" fillId="2" borderId="7" applyAlignment="1" pivotButton="0" quotePrefix="0" xfId="0">
      <alignment vertical="bottom"/>
    </xf>
    <xf numFmtId="49" fontId="27" fillId="16" borderId="54" applyAlignment="1" pivotButton="0" quotePrefix="0" xfId="0">
      <alignment horizontal="center" vertical="center" wrapText="1"/>
    </xf>
    <xf numFmtId="164" fontId="11" fillId="8" borderId="10" applyAlignment="1" pivotButton="0" quotePrefix="0" xfId="0">
      <alignment horizontal="center" vertical="center"/>
    </xf>
    <xf numFmtId="164" fontId="11" fillId="9" borderId="10" applyAlignment="1" pivotButton="0" quotePrefix="0" xfId="0">
      <alignment horizontal="center" vertical="center"/>
    </xf>
    <xf numFmtId="164" fontId="29" fillId="2" borderId="10" applyAlignment="1" pivotButton="0" quotePrefix="0" xfId="0">
      <alignment horizontal="center" vertical="center" wrapText="1"/>
    </xf>
    <xf numFmtId="164" fontId="30" fillId="2" borderId="26" applyAlignment="1" pivotButton="0" quotePrefix="0" xfId="0">
      <alignment horizontal="center" vertical="center" wrapText="1"/>
    </xf>
    <xf numFmtId="166" fontId="0" fillId="2" borderId="10" applyAlignment="1" pivotButton="0" quotePrefix="0" xfId="0">
      <alignment vertical="center"/>
    </xf>
    <xf numFmtId="164" fontId="0" fillId="2" borderId="10" applyAlignment="1" pivotButton="0" quotePrefix="0" xfId="0">
      <alignment vertical="center"/>
    </xf>
    <xf numFmtId="165" fontId="0" fillId="2" borderId="10" applyAlignment="1" pivotButton="0" quotePrefix="0" xfId="0">
      <alignment vertical="center"/>
    </xf>
    <xf numFmtId="164" fontId="11" fillId="2" borderId="10" applyAlignment="1" pivotButton="0" quotePrefix="0" xfId="0">
      <alignment horizontal="center" vertical="center"/>
    </xf>
    <xf numFmtId="164" fontId="30" fillId="2" borderId="10" applyAlignment="1" pivotButton="0" quotePrefix="0" xfId="0">
      <alignment horizontal="center" vertical="center" wrapText="1"/>
    </xf>
    <xf numFmtId="164" fontId="10" fillId="2" borderId="10" applyAlignment="1" pivotButton="0" quotePrefix="0" xfId="0">
      <alignment horizontal="center" vertical="center" wrapText="1"/>
    </xf>
    <xf numFmtId="164" fontId="10" fillId="2" borderId="51" applyAlignment="1" pivotButton="0" quotePrefix="0" xfId="0">
      <alignment horizontal="center" vertical="center" wrapText="1"/>
    </xf>
    <xf numFmtId="164" fontId="11" fillId="2" borderId="50" applyAlignment="1" pivotButton="0" quotePrefix="0" xfId="0">
      <alignment horizontal="center" vertical="bottom" wrapText="1"/>
    </xf>
    <xf numFmtId="164" fontId="11" fillId="2" borderId="10" applyAlignment="1" pivotButton="0" quotePrefix="0" xfId="0">
      <alignment horizontal="center" vertical="bottom" wrapText="1"/>
    </xf>
    <xf numFmtId="0" fontId="0" fillId="0" borderId="84" pivotButton="0" quotePrefix="0" xfId="0"/>
    <xf numFmtId="0" fontId="0" fillId="0" borderId="138" pivotButton="0" quotePrefix="0" xfId="0"/>
    <xf numFmtId="164" fontId="34" fillId="2" borderId="68" applyAlignment="1" pivotButton="0" quotePrefix="0" xfId="0">
      <alignment horizontal="left" vertical="center" wrapText="1"/>
    </xf>
    <xf numFmtId="164" fontId="11" fillId="2" borderId="75" applyAlignment="1" pivotButton="0" quotePrefix="0" xfId="0">
      <alignment horizontal="right" vertical="bottom"/>
    </xf>
    <xf numFmtId="164" fontId="11" fillId="2" borderId="76" applyAlignment="1" pivotButton="0" quotePrefix="0" xfId="0">
      <alignment horizontal="center" vertical="bottom" wrapText="1"/>
    </xf>
    <xf numFmtId="164" fontId="11" fillId="2" borderId="78" applyAlignment="1" pivotButton="0" quotePrefix="0" xfId="0">
      <alignment horizontal="center" vertical="bottom" wrapText="1"/>
    </xf>
    <xf numFmtId="164" fontId="38" fillId="2" borderId="7" applyAlignment="1" pivotButton="0" quotePrefix="0" xfId="0">
      <alignment horizontal="center" vertical="bottom" wrapText="1"/>
    </xf>
    <xf numFmtId="0" fontId="0" fillId="0" borderId="75" pivotButton="0" quotePrefix="0" xfId="0"/>
    <xf numFmtId="0" fontId="0" fillId="0" borderId="76" pivotButton="0" quotePrefix="0" xfId="0"/>
    <xf numFmtId="167" fontId="0" fillId="2" borderId="7" applyAlignment="1" pivotButton="0" quotePrefix="0" xfId="0">
      <alignment vertical="bottom"/>
    </xf>
    <xf numFmtId="168" fontId="0" fillId="2" borderId="48" applyAlignment="1" pivotButton="0" quotePrefix="0" xfId="0">
      <alignment vertical="bottom"/>
    </xf>
    <xf numFmtId="0" fontId="0" fillId="0" borderId="77" pivotButton="0" quotePrefix="0" xfId="0"/>
    <xf numFmtId="0" fontId="0" fillId="0" borderId="66" pivotButton="0" quotePrefix="0" xfId="0"/>
    <xf numFmtId="0" fontId="0" fillId="0" borderId="78" pivotButton="0" quotePrefix="0" xfId="0"/>
    <xf numFmtId="164" fontId="40" fillId="2" borderId="7" applyAlignment="1" pivotButton="0" quotePrefix="0" xfId="0">
      <alignment horizontal="center" vertical="bottom" wrapText="1"/>
    </xf>
    <xf numFmtId="0" fontId="11" fillId="12" borderId="139" applyAlignment="1" pivotButton="0" quotePrefix="0" xfId="0">
      <alignment horizontal="justify" vertical="center" wrapText="1"/>
    </xf>
    <xf numFmtId="0" fontId="0" fillId="0" borderId="140" pivotButton="0" quotePrefix="0" xfId="0"/>
    <xf numFmtId="0" fontId="0" fillId="0" borderId="141" pivotButton="0" quotePrefix="0" xfId="0"/>
    <xf numFmtId="164" fontId="14" fillId="2" borderId="7" applyAlignment="1" pivotButton="0" quotePrefix="0" xfId="0">
      <alignment horizontal="center" vertical="bottom"/>
    </xf>
    <xf numFmtId="0" fontId="0" fillId="0" borderId="136" pivotButton="0" quotePrefix="0" xfId="0"/>
    <xf numFmtId="0" fontId="0" fillId="0" borderId="36" pivotButton="0" quotePrefix="0" xfId="0"/>
    <xf numFmtId="164" fontId="44" fillId="2" borderId="10" applyAlignment="1" pivotButton="0" quotePrefix="0" xfId="0">
      <alignment horizontal="center" vertical="center"/>
    </xf>
    <xf numFmtId="164" fontId="45" fillId="2" borderId="47" applyAlignment="1" pivotButton="0" quotePrefix="0" xfId="0">
      <alignment horizontal="center" vertical="center"/>
    </xf>
    <xf numFmtId="164" fontId="45" fillId="2" borderId="7" applyAlignment="1" pivotButton="0" quotePrefix="0" xfId="0">
      <alignment horizontal="center" vertical="center"/>
    </xf>
    <xf numFmtId="164" fontId="50" fillId="2" borderId="10" applyAlignment="1" pivotButton="0" quotePrefix="0" xfId="0">
      <alignment horizontal="center" vertical="center" wrapText="1"/>
    </xf>
    <xf numFmtId="164" fontId="49" fillId="2" borderId="10" applyAlignment="1" pivotButton="0" quotePrefix="0" xfId="0">
      <alignment horizontal="center" vertical="center"/>
    </xf>
    <xf numFmtId="164" fontId="51" fillId="8" borderId="7" applyAlignment="1" pivotButton="0" quotePrefix="0" xfId="0">
      <alignment horizontal="center" vertical="center" wrapText="1"/>
    </xf>
    <xf numFmtId="0" fontId="0" fillId="0" borderId="135" pivotButton="0" quotePrefix="0" xfId="0"/>
    <xf numFmtId="164" fontId="49" fillId="12" borderId="28" applyAlignment="1" pivotButton="0" quotePrefix="0" xfId="0">
      <alignment horizontal="center" vertical="center"/>
    </xf>
    <xf numFmtId="0" fontId="0" fillId="0" borderId="67" pivotButton="0" quotePrefix="0" xfId="0"/>
    <xf numFmtId="164" fontId="51" fillId="10" borderId="7" applyAlignment="1" pivotButton="0" quotePrefix="0" xfId="0">
      <alignment horizontal="center" vertical="center" wrapText="1"/>
    </xf>
    <xf numFmtId="164" fontId="11" fillId="2" borderId="75" applyAlignment="1" pivotButton="0" quotePrefix="0" xfId="0">
      <alignment horizontal="center" vertical="center" wrapText="1"/>
    </xf>
    <xf numFmtId="164" fontId="11" fillId="2" borderId="66" applyAlignment="1" pivotButton="0" quotePrefix="0" xfId="0">
      <alignment horizontal="center" vertical="center" wrapText="1"/>
    </xf>
    <xf numFmtId="0" fontId="0" fillId="0" borderId="137" pivotButton="0" quotePrefix="0" xfId="0"/>
    <xf numFmtId="164" fontId="14" fillId="2" borderId="10" applyAlignment="1" pivotButton="0" quotePrefix="0" xfId="0">
      <alignment horizontal="center" vertical="center"/>
    </xf>
    <xf numFmtId="164" fontId="45" fillId="2" borderId="21" applyAlignment="1" pivotButton="0" quotePrefix="0" xfId="0">
      <alignment horizontal="center" vertical="center"/>
    </xf>
    <xf numFmtId="0" fontId="0" fillId="0" borderId="24" pivotButton="0" quotePrefix="0" xfId="0"/>
    <xf numFmtId="164" fontId="11" fillId="12" borderId="28" applyAlignment="1" pivotButton="0" quotePrefix="0" xfId="0">
      <alignment horizontal="center" vertical="center"/>
    </xf>
    <xf numFmtId="164" fontId="41" fillId="3" borderId="7" applyAlignment="1" pivotButton="0" quotePrefix="0" xfId="0">
      <alignment horizontal="left" vertical="bottom"/>
    </xf>
    <xf numFmtId="164" fontId="11" fillId="2" borderId="20" applyAlignment="1" pivotButton="0" quotePrefix="0" xfId="0">
      <alignment horizontal="center" vertical="center"/>
    </xf>
    <xf numFmtId="164" fontId="11" fillId="8" borderId="10" applyAlignment="1" pivotButton="0" quotePrefix="0" xfId="0">
      <alignment horizontal="center" vertical="center" wrapText="1"/>
    </xf>
    <xf numFmtId="164" fontId="10" fillId="2" borderId="49" applyAlignment="1" pivotButton="0" quotePrefix="0" xfId="0">
      <alignment horizontal="center" vertical="bottom"/>
    </xf>
    <xf numFmtId="164" fontId="10" fillId="2" borderId="18" applyAlignment="1" pivotButton="0" quotePrefix="0" xfId="0">
      <alignment horizontal="center" vertical="bottom"/>
    </xf>
    <xf numFmtId="166" fontId="15" fillId="2" borderId="52" applyAlignment="1" pivotButton="0" quotePrefix="0" xfId="0">
      <alignment horizontal="center" vertical="center"/>
    </xf>
    <xf numFmtId="49" fontId="47" fillId="16" borderId="121" applyAlignment="1" pivotButton="0" quotePrefix="0" xfId="0">
      <alignment horizontal="center" vertical="center" wrapText="1"/>
    </xf>
    <xf numFmtId="0" fontId="0" fillId="0" borderId="121" pivotButton="0" quotePrefix="0" xfId="0"/>
    <xf numFmtId="164" fontId="28" fillId="2" borderId="10" applyAlignment="1" pivotButton="0" quotePrefix="0" xfId="0">
      <alignment horizontal="center" vertical="center" wrapText="1"/>
    </xf>
    <xf numFmtId="164" fontId="11" fillId="8" borderId="124" applyAlignment="1" pivotButton="0" quotePrefix="0" xfId="0">
      <alignment horizontal="center" vertical="center"/>
    </xf>
    <xf numFmtId="164" fontId="11" fillId="9" borderId="124" applyAlignment="1" pivotButton="0" quotePrefix="0" xfId="0">
      <alignment horizontal="center" vertical="center"/>
    </xf>
    <xf numFmtId="164" fontId="18" fillId="10" borderId="124" applyAlignment="1" pivotButton="0" quotePrefix="0" xfId="0">
      <alignment horizontal="center" vertical="center"/>
    </xf>
    <xf numFmtId="164" fontId="29" fillId="2" borderId="124" applyAlignment="1" pivotButton="0" quotePrefix="0" xfId="0">
      <alignment horizontal="center" vertical="center" wrapText="1"/>
    </xf>
    <xf numFmtId="164" fontId="43" fillId="2" borderId="124" applyAlignment="1" pivotButton="0" quotePrefix="0" xfId="0">
      <alignment horizontal="center" vertical="center" wrapText="1"/>
    </xf>
    <xf numFmtId="164" fontId="20" fillId="2" borderId="124" applyAlignment="1" pivotButton="0" quotePrefix="0" xfId="0">
      <alignment horizontal="center" vertical="center" wrapText="1"/>
    </xf>
    <xf numFmtId="166" fontId="0" fillId="2" borderId="10" applyAlignment="1" pivotButton="0" quotePrefix="0" xfId="0">
      <alignment horizontal="center" vertical="center"/>
    </xf>
    <xf numFmtId="164" fontId="43" fillId="2" borderId="10" applyAlignment="1" pivotButton="0" quotePrefix="0" xfId="0">
      <alignment horizontal="center" vertical="center" wrapText="1"/>
    </xf>
    <xf numFmtId="164" fontId="0" fillId="2" borderId="51" applyAlignment="1" pivotButton="0" quotePrefix="0" xfId="0">
      <alignment vertical="bottom"/>
    </xf>
    <xf numFmtId="164" fontId="37" fillId="2" borderId="51" applyAlignment="1" pivotButton="0" quotePrefix="0" xfId="0">
      <alignment horizontal="center" vertical="center" wrapText="1"/>
    </xf>
    <xf numFmtId="164" fontId="10" fillId="21" borderId="7" applyAlignment="1" pivotButton="0" quotePrefix="0" xfId="0">
      <alignment horizontal="center" vertical="center" wrapText="1"/>
    </xf>
    <xf numFmtId="164" fontId="11" fillId="2" borderId="7" applyAlignment="1" pivotButton="0" quotePrefix="0" xfId="0">
      <alignment horizontal="center" vertical="bottom" wrapText="1"/>
    </xf>
    <xf numFmtId="164" fontId="11" fillId="2" borderId="75" applyAlignment="1" pivotButton="0" quotePrefix="0" xfId="0">
      <alignment horizontal="center" vertical="bottom"/>
    </xf>
    <xf numFmtId="164" fontId="38" fillId="2" borderId="43" applyAlignment="1" pivotButton="0" quotePrefix="0" xfId="0">
      <alignment horizontal="center" vertical="bottom" wrapText="1"/>
    </xf>
    <xf numFmtId="164" fontId="44" fillId="2" borderId="10" applyAlignment="1" pivotButton="0" quotePrefix="0" xfId="0">
      <alignment horizontal="center" vertical="bottom"/>
    </xf>
    <xf numFmtId="164" fontId="45" fillId="21" borderId="7" applyAlignment="1" pivotButton="0" quotePrefix="0" xfId="0">
      <alignment horizontal="center" vertical="center"/>
    </xf>
    <xf numFmtId="164" fontId="49" fillId="2" borderId="10" applyAlignment="1" pivotButton="0" quotePrefix="0" xfId="0">
      <alignment horizontal="center" vertical="bottom"/>
    </xf>
    <xf numFmtId="164" fontId="51" fillId="21" borderId="7" applyAlignment="1" pivotButton="0" quotePrefix="0" xfId="0">
      <alignment horizontal="center" vertical="center" wrapText="1"/>
    </xf>
    <xf numFmtId="164" fontId="11" fillId="10" borderId="28" applyAlignment="1" pivotButton="0" quotePrefix="0" xfId="0">
      <alignment horizontal="center" vertical="center" wrapText="1"/>
    </xf>
    <xf numFmtId="164" fontId="14" fillId="2" borderId="10" applyAlignment="1" pivotButton="0" quotePrefix="0" xfId="0">
      <alignment horizontal="center" vertical="bottom"/>
    </xf>
    <xf numFmtId="164" fontId="45" fillId="2" borderId="32" applyAlignment="1" pivotButton="0" quotePrefix="0" xfId="0">
      <alignment horizontal="center" vertical="bottom"/>
    </xf>
    <xf numFmtId="164" fontId="11" fillId="2" borderId="10" applyAlignment="1" pivotButton="0" quotePrefix="0" xfId="0">
      <alignment horizontal="center" vertical="bottom"/>
    </xf>
    <xf numFmtId="164" fontId="45" fillId="2" borderId="7" applyAlignment="1" pivotButton="0" quotePrefix="0" xfId="0">
      <alignment horizontal="center" vertical="bottom"/>
    </xf>
    <xf numFmtId="164" fontId="45" fillId="2" borderId="21" applyAlignment="1" pivotButton="0" quotePrefix="0" xfId="0">
      <alignment horizontal="center" vertical="bottom"/>
    </xf>
    <xf numFmtId="0" fontId="0" fillId="0" borderId="2" pivotButton="0" quotePrefix="0" xfId="0"/>
  </cellXfs>
  <cellStyles count="1">
    <cellStyle name="Normal" xfId="0" builtinId="0"/>
  </cellStyles>
  <dxfs count="742">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9"/>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ffffff"/>
      </font>
      <fill>
        <patternFill patternType="solid">
          <fgColor indexed="23"/>
          <bgColor indexed="9"/>
        </patternFill>
      </fill>
    </dxf>
    <dxf>
      <font>
        <b val="1"/>
        <color rgb="ffffffff"/>
      </font>
      <fill>
        <patternFill patternType="solid">
          <fgColor indexed="23"/>
          <bgColor indexed="9"/>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9"/>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ffffff"/>
      </font>
      <fill>
        <patternFill patternType="solid">
          <fgColor indexed="23"/>
          <bgColor indexed="9"/>
        </patternFill>
      </fill>
    </dxf>
    <dxf>
      <font>
        <b val="1"/>
        <color rgb="ffffffff"/>
      </font>
      <fill>
        <patternFill patternType="solid">
          <fgColor indexed="23"/>
          <bgColor indexed="9"/>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9"/>
        </patternFill>
      </fill>
    </dxf>
    <dxf>
      <font>
        <b val="1"/>
        <color rgb="ffffffff"/>
      </font>
      <fill>
        <patternFill patternType="solid">
          <fgColor indexed="23"/>
          <bgColor indexed="9"/>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ffffff"/>
      </font>
      <fill>
        <patternFill patternType="solid">
          <fgColor indexed="23"/>
          <bgColor indexed="9"/>
        </patternFill>
      </fill>
    </dxf>
    <dxf>
      <font>
        <b val="1"/>
        <color rgb="ffffffff"/>
      </font>
      <fill>
        <patternFill patternType="solid">
          <fgColor indexed="23"/>
          <bgColor indexed="9"/>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24"/>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9"/>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ffffff"/>
      </font>
      <fill>
        <patternFill patternType="solid">
          <fgColor indexed="23"/>
          <bgColor indexed="9"/>
        </patternFill>
      </fill>
    </dxf>
    <dxf>
      <font>
        <b val="1"/>
        <color rgb="ff003300"/>
      </font>
      <fill>
        <patternFill patternType="solid">
          <fgColor indexed="23"/>
          <bgColor indexed="30"/>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ill>
        <patternFill patternType="solid">
          <fgColor indexed="23"/>
          <bgColor indexed="9"/>
        </patternFill>
      </fill>
    </dxf>
    <dxf>
      <font>
        <b val="1"/>
        <color rgb="ff003300"/>
      </font>
      <fill>
        <patternFill patternType="solid">
          <fgColor indexed="23"/>
          <bgColor indexed="30"/>
        </patternFill>
      </fill>
    </dxf>
    <dxf>
      <font>
        <color rgb="ff000000"/>
      </font>
      <fill>
        <patternFill patternType="solid">
          <fgColor indexed="23"/>
          <bgColor indexed="29"/>
        </patternFill>
      </fill>
    </dxf>
    <dxf>
      <font>
        <color rgb="ff000000"/>
      </font>
      <fill>
        <patternFill patternType="solid">
          <fgColor indexed="23"/>
          <bgColor indexed="11"/>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color rgb="ffffffff"/>
      </font>
      <fill>
        <patternFill patternType="solid">
          <fgColor indexed="23"/>
          <bgColor indexed="9"/>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ont>
        <b val="1"/>
        <color rgb="ff000000"/>
      </font>
      <fill>
        <patternFill patternType="solid">
          <fgColor indexed="23"/>
          <bgColor indexed="11"/>
        </patternFill>
      </fill>
    </dxf>
    <dxf>
      <font>
        <b val="1"/>
        <color rgb="ff000000"/>
      </font>
      <fill>
        <patternFill patternType="solid">
          <fgColor indexed="23"/>
          <bgColor indexed="11"/>
        </patternFill>
      </fill>
    </dxf>
    <dxf>
      <font>
        <b val="1"/>
        <i val="1"/>
        <color rgb="ffffffff"/>
      </font>
      <fill>
        <patternFill patternType="solid">
          <fgColor indexed="23"/>
          <bgColor indexed="25"/>
        </patternFill>
      </fill>
    </dxf>
    <dxf>
      <font>
        <b val="1"/>
        <color rgb="ffffffff"/>
      </font>
      <fill>
        <patternFill patternType="solid">
          <fgColor indexed="23"/>
          <bgColor indexed="12"/>
        </patternFill>
      </fill>
    </dxf>
    <dxf>
      <fill>
        <patternFill patternType="solid">
          <fgColor indexed="23"/>
          <bgColor indexed="9"/>
        </patternFill>
      </fill>
    </dxf>
    <dxf>
      <font>
        <b val="1"/>
        <color rgb="ff003300"/>
      </font>
      <fill>
        <patternFill patternType="solid">
          <fgColor indexed="23"/>
          <bgColor indexed="30"/>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ffff00"/>
      <rgbColor rgb="ffff0000"/>
      <rgbColor rgb="ff00b0f0"/>
      <rgbColor rgb="ff00b050"/>
      <rgbColor rgb="ffd8d8d8"/>
      <rgbColor rgb="ff99ccff"/>
      <rgbColor rgb="ffffcc99"/>
      <rgbColor rgb="ffccffcc"/>
      <rgbColor rgb="ffffff99"/>
      <rgbColor rgb="ffff6600"/>
      <rgbColor rgb="ff002060"/>
      <rgbColor rgb="ffccffff"/>
      <rgbColor rgb="00000000"/>
      <rgbColor rgb="ffffc000"/>
      <rgbColor rgb="ff008000"/>
      <rgbColor rgb="ff003300"/>
      <rgbColor rgb="ffff9966"/>
      <rgbColor rgb="ff262626"/>
      <rgbColor rgb="ff99ff99"/>
      <rgbColor rgb="fff79646"/>
      <rgbColor rgb="ff000080"/>
      <rgbColor rgb="ff333399"/>
      <rgbColor rgb="ff993300"/>
      <rgbColor rgb="ffc0c0c0"/>
      <rgbColor rgb="ffb2b1a8"/>
      <rgbColor rgb="fff2f2f2"/>
      <rgbColor rgb="ffbfbfbf"/>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omments/comment1.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3.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4.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5.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6.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7.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8.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9.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0.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1.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2.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3.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4.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5.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6.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7.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8.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19.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0.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1.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2.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3.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4.xml><?xml version="1.0" encoding="utf-8"?>
<comments xmlns="http://schemas.openxmlformats.org/spreadsheetml/2006/main">
  <authors>
    <author>polistd</author>
  </authors>
  <commentList>
    <comment ref="H63" authorId="0" shapeId="0">
      <text>
        <t>polistd:
Braghin M.:
Facoltativo, leggasi paragrafo DPI della relazione</t>
      </text>
    </comment>
  </commentList>
</comments>
</file>

<file path=xl/comments/comment25.xml><?xml version="1.0" encoding="utf-8"?>
<comments xmlns="http://schemas.openxmlformats.org/spreadsheetml/2006/main">
  <authors>
    <author>polistd</author>
  </authors>
  <commentList>
    <comment ref="H66" authorId="0" shapeId="0">
      <text>
        <t>polistd:
Braghin M.:
Facoltativo, leggasi paragrafo DPI della relazione</t>
      </text>
    </comment>
  </commentList>
</comments>
</file>

<file path=xl/comments/comment26.xml><?xml version="1.0" encoding="utf-8"?>
<comments xmlns="http://schemas.openxmlformats.org/spreadsheetml/2006/main">
  <authors>
    <author>polistd</author>
  </authors>
  <commentList>
    <comment ref="H66" authorId="0" shapeId="0">
      <text>
        <t>polistd:
Braghin M.:
Facoltativo, leggasi paragrafo DPI della relazione</t>
      </text>
    </comment>
  </commentList>
</comments>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1.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2.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3.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4.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5.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6.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7.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8.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9.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0.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1.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2.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3.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4.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5.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6.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7.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8.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9.xml.rels><Relationships xmlns="http://schemas.openxmlformats.org/package/2006/relationships"><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sheet1.xml><?xml version="1.0" encoding="utf-8"?>
<worksheet xmlns="http://schemas.openxmlformats.org/spreadsheetml/2006/main">
  <sheetPr>
    <outlinePr summaryBelow="1" summaryRight="1"/>
    <pageSetUpPr fitToPage="1"/>
  </sheetPr>
  <dimension ref="A1:R57"/>
  <sheetViews>
    <sheetView showGridLines="0" defaultGridColor="1" workbookViewId="0">
      <selection activeCell="A1" sqref="A1"/>
    </sheetView>
  </sheetViews>
  <sheetFormatPr baseColWidth="8" defaultColWidth="9.16667" defaultRowHeight="12.75" customHeight="1" outlineLevelRow="0"/>
  <cols>
    <col width="46.3516" customWidth="1" style="620" min="1" max="1"/>
    <col width="8" customWidth="1" style="620" min="2" max="2"/>
    <col width="8.17188" customWidth="1" style="620" min="3" max="3"/>
    <col width="7.5" customWidth="1" style="620" min="4" max="4"/>
    <col width="11.6719" customWidth="1" style="620" min="5" max="5"/>
    <col width="5.35156" customWidth="1" style="620" min="6" max="6"/>
    <col width="8.5" customWidth="1" style="620" min="7" max="7"/>
    <col width="11.6719" customWidth="1" style="620" min="8" max="9"/>
    <col width="8" customWidth="1" style="620" min="10" max="10"/>
    <col width="8.351559999999999" customWidth="1" style="620" min="11" max="11"/>
    <col width="8.851559999999999" customWidth="1" style="620" min="12" max="12"/>
    <col width="9.17188" customWidth="1" style="620" min="13" max="18"/>
    <col width="9.17188" customWidth="1" style="620" min="19" max="16384"/>
  </cols>
  <sheetData>
    <row r="1" ht="13.65" customHeight="1" s="621">
      <c r="A1" s="2" t="n"/>
      <c r="B1" s="3" t="n"/>
      <c r="C1" s="4" t="n"/>
      <c r="D1" s="618" t="n"/>
      <c r="E1" s="618" t="n"/>
      <c r="F1" s="618" t="n"/>
      <c r="G1" s="618" t="n"/>
      <c r="H1" s="618" t="n"/>
      <c r="I1" s="618" t="n"/>
      <c r="J1" s="6" t="n"/>
      <c r="K1" s="618" t="n"/>
      <c r="L1" s="618" t="n"/>
      <c r="M1" s="618" t="n"/>
      <c r="N1" s="618" t="n"/>
      <c r="O1" s="618" t="n"/>
      <c r="P1" s="618" t="n"/>
      <c r="Q1" s="618" t="n"/>
      <c r="R1" s="618" t="n"/>
    </row>
    <row r="2" ht="13.65" customHeight="1" s="621">
      <c r="A2" s="618" t="n"/>
      <c r="B2" s="7" t="n"/>
      <c r="C2" s="618" t="n"/>
      <c r="D2" s="618" t="n"/>
      <c r="E2" s="618" t="n"/>
      <c r="F2" s="618" t="n"/>
      <c r="G2" s="618" t="n"/>
      <c r="H2" s="618" t="n"/>
      <c r="I2" s="2" t="n"/>
      <c r="J2" s="8" t="n"/>
      <c r="K2" s="4" t="n"/>
      <c r="L2" s="618" t="n"/>
      <c r="M2" s="618" t="n"/>
      <c r="N2" s="618" t="n"/>
      <c r="O2" s="618" t="n"/>
      <c r="P2" s="618" t="n"/>
      <c r="Q2" s="618" t="n"/>
      <c r="R2" s="618" t="n"/>
    </row>
    <row r="3" ht="13.65" customHeight="1" s="621">
      <c r="A3" s="9" t="n"/>
      <c r="B3" s="9" t="n"/>
      <c r="C3" s="9" t="n"/>
      <c r="D3" s="9" t="n"/>
      <c r="E3" s="9" t="n"/>
      <c r="F3" s="9" t="n"/>
      <c r="G3" s="9" t="n"/>
      <c r="H3" s="9" t="n"/>
      <c r="I3" s="9" t="n"/>
      <c r="J3" s="10" t="n"/>
      <c r="K3" s="9" t="n"/>
      <c r="L3" s="9" t="n"/>
      <c r="M3" s="9" t="n"/>
      <c r="N3" s="9" t="n"/>
      <c r="O3" s="9" t="n"/>
      <c r="P3" s="618" t="n"/>
      <c r="Q3" s="618" t="n"/>
      <c r="R3" s="618" t="n"/>
    </row>
    <row r="4" ht="45" customHeight="1" s="621">
      <c r="A4" s="11" t="inlineStr">
        <is>
          <t xml:space="preserve">Gruppi Omogenei di Esposizione </t>
        </is>
      </c>
      <c r="B4" s="11" t="inlineStr">
        <is>
          <t>Scheda Gruppo omogeneo</t>
        </is>
      </c>
      <c r="C4" s="11" t="inlineStr">
        <is>
          <t>Parametro di riferimento</t>
        </is>
      </c>
      <c r="D4" s="12">
        <f t="array" ref="D4">'Scheda 1'!H44</f>
        <v/>
      </c>
      <c r="E4" s="11" t="inlineStr">
        <is>
          <t>Incertezza complessiva  U (LEX,8h)</t>
        </is>
      </c>
      <c r="F4" s="11" t="inlineStr">
        <is>
          <t>LEX MAX</t>
        </is>
      </c>
      <c r="G4" s="11" t="inlineStr">
        <is>
          <t xml:space="preserve">Massimo dei PPEAK misurati </t>
        </is>
      </c>
      <c r="H4" s="11" t="inlineStr">
        <is>
          <t>LEX,8h con attenuazione D.P.I. uditivo (**)</t>
        </is>
      </c>
      <c r="I4" s="11" t="inlineStr">
        <is>
          <t xml:space="preserve">PPEAK con attenuazione D.P.I. uditivo </t>
        </is>
      </c>
      <c r="J4" s="11" t="inlineStr">
        <is>
          <t>CLASSE DI RISCHIO BASSA</t>
        </is>
      </c>
      <c r="K4" s="11" t="inlineStr">
        <is>
          <t>CLASSE DI RISCHIO MEDIA</t>
        </is>
      </c>
      <c r="L4" s="11" t="inlineStr">
        <is>
          <t>CLASSE DI RISCHIO ALTA</t>
        </is>
      </c>
      <c r="M4" s="11" t="inlineStr">
        <is>
          <t>Esposizone a vibrazioni (*)</t>
        </is>
      </c>
      <c r="N4" s="11" t="inlineStr">
        <is>
          <t>Esposizone a ototossici</t>
        </is>
      </c>
      <c r="O4" s="11" t="inlineStr">
        <is>
          <t>Rumori impulsisi possibili</t>
        </is>
      </c>
      <c r="P4" s="13" t="n"/>
      <c r="Q4" s="618" t="n"/>
      <c r="R4" s="618" t="n"/>
    </row>
    <row r="5" ht="13.65" customHeight="1" s="621">
      <c r="A5" s="14">
        <f t="array" ref="A5">'Scheda 1'!F8</f>
        <v/>
      </c>
      <c r="B5" s="16" t="n">
        <v>1</v>
      </c>
      <c r="C5" s="16">
        <f t="array" ref="C5">'Scheda 1'!H44</f>
        <v/>
      </c>
      <c r="D5" s="622">
        <f t="array" ref="D5">'Scheda 1'!I44</f>
        <v/>
      </c>
      <c r="E5" s="18">
        <f t="array" ref="E5">'Scheda 1'!K44</f>
        <v/>
      </c>
      <c r="F5" s="622">
        <f t="array" ref="F5">'Scheda 1'!O44</f>
        <v/>
      </c>
      <c r="G5" s="622">
        <f t="array" ref="G5">'Scheda 1'!O45</f>
        <v/>
      </c>
      <c r="H5" s="16">
        <f t="array" ref="H5">IF(F5&gt;87,'Scheda 1'!AM$11,"non previsto")</f>
        <v/>
      </c>
      <c r="I5" s="16">
        <f t="array" ref="I5">IF(G5&gt;140,'Scheda 1'!T$41,"non previsto")</f>
        <v/>
      </c>
      <c r="J5" s="16">
        <f t="array" ref="J5">IF(F5&lt;80,"BASSA"," ")</f>
        <v/>
      </c>
      <c r="K5" s="19">
        <f t="array" ref="K5">IF(F5&gt;85," ",IF(F5&gt;80,"MEDIA",IF(F5&lt;80," ",IF(F5&lt;87," "," "))))</f>
        <v/>
      </c>
      <c r="L5" s="16">
        <f t="array" ref="L5">IF(F5&gt;85,"ALTA"," ")</f>
        <v/>
      </c>
      <c r="M5" s="20" t="inlineStr">
        <is>
          <t>WBV</t>
        </is>
      </c>
      <c r="N5" s="20" t="inlineStr">
        <is>
          <t>SI</t>
        </is>
      </c>
      <c r="O5" s="20" t="inlineStr">
        <is>
          <t>NO</t>
        </is>
      </c>
      <c r="P5" s="21" t="n"/>
      <c r="Q5" s="22" t="n"/>
      <c r="R5" s="22" t="n"/>
    </row>
    <row r="6" ht="13.65" customHeight="1" s="621">
      <c r="A6" s="14">
        <f t="array" ref="A6">'Scheda 2'!F8</f>
        <v/>
      </c>
      <c r="B6" s="16" t="n">
        <v>2</v>
      </c>
      <c r="C6" s="16">
        <f t="array" ref="C6">'Scheda 2'!H44</f>
        <v/>
      </c>
      <c r="D6" s="622">
        <f t="array" ref="D6">'Scheda 2'!I44</f>
        <v/>
      </c>
      <c r="E6" s="18">
        <f t="array" ref="E6">'Scheda 2'!K44</f>
        <v/>
      </c>
      <c r="F6" s="622">
        <f t="array" ref="F6">'Scheda 2'!O44</f>
        <v/>
      </c>
      <c r="G6" s="622">
        <f t="array" ref="G6">'Scheda 2'!O45</f>
        <v/>
      </c>
      <c r="H6" s="622">
        <f t="array" ref="H6">IF(F6&gt;87,'Scheda 2'!AM$11,"non previsto")</f>
        <v/>
      </c>
      <c r="I6" s="16">
        <f t="array" ref="I6">IF(G6&gt;140,'Scheda 2'!T$41,"non previsto")</f>
        <v/>
      </c>
      <c r="J6" s="16">
        <f t="array" ref="J6">IF(F6&lt;80,"BASSA"," ")</f>
        <v/>
      </c>
      <c r="K6" s="16">
        <f t="array" ref="K6">IF(F6&gt;85," ",IF(F6&gt;80,"MEDIA",IF(F6&lt;80," ",IF(F6&lt;87," "," "))))</f>
        <v/>
      </c>
      <c r="L6" s="23">
        <f t="array" ref="L6">IF(F6&gt;85,"ALTA"," ")</f>
        <v/>
      </c>
      <c r="M6" s="20" t="inlineStr">
        <is>
          <t>HAV</t>
        </is>
      </c>
      <c r="N6" s="20" t="inlineStr">
        <is>
          <t>SI</t>
        </is>
      </c>
      <c r="O6" s="20" t="inlineStr">
        <is>
          <t>NO</t>
        </is>
      </c>
      <c r="P6" s="13" t="n"/>
      <c r="Q6" s="618" t="n"/>
      <c r="R6" s="618" t="n"/>
    </row>
    <row r="7" ht="13.65" customHeight="1" s="621">
      <c r="A7" s="14">
        <f t="array" ref="A7">'Scheda 3'!F8</f>
        <v/>
      </c>
      <c r="B7" s="16" t="n">
        <v>3</v>
      </c>
      <c r="C7" s="16">
        <f t="array" ref="C7">'Scheda 3'!H44</f>
        <v/>
      </c>
      <c r="D7" s="622">
        <f t="array" ref="D7">'Scheda 3'!I44</f>
        <v/>
      </c>
      <c r="E7" s="18">
        <f t="array" ref="E7">'Scheda 3'!K44</f>
        <v/>
      </c>
      <c r="F7" s="622">
        <f t="array" ref="F7">'Scheda 3'!O44</f>
        <v/>
      </c>
      <c r="G7" s="622">
        <f t="array" ref="G7">'Scheda 3'!O45</f>
        <v/>
      </c>
      <c r="H7" s="622">
        <f t="array" ref="H7">IF(F7&gt;87,'Scheda 3'!AM$11,"non previsto")</f>
        <v/>
      </c>
      <c r="I7" s="16">
        <f t="array" ref="I7">IF(G7&gt;140,'Scheda 3'!T$41,"non previsto")</f>
        <v/>
      </c>
      <c r="J7" s="16">
        <f t="array" ref="J7">IF(F7&lt;80,"BASSA"," ")</f>
        <v/>
      </c>
      <c r="K7" s="16">
        <f t="array" ref="K7">IF(F7&gt;85," ",IF(F7&gt;80,"MEDIA",IF(F7&lt;80," ",IF(F7&lt;87," "," "))))</f>
        <v/>
      </c>
      <c r="L7" s="23">
        <f t="array" ref="L7">IF(F7&gt;85,"ALTA"," ")</f>
        <v/>
      </c>
      <c r="M7" s="20" t="inlineStr">
        <is>
          <t>HAV</t>
        </is>
      </c>
      <c r="N7" s="20" t="inlineStr">
        <is>
          <t>SI</t>
        </is>
      </c>
      <c r="O7" s="20" t="inlineStr">
        <is>
          <t>NO</t>
        </is>
      </c>
      <c r="P7" s="13" t="n"/>
      <c r="Q7" s="618" t="n"/>
      <c r="R7" s="618" t="n"/>
    </row>
    <row r="8" ht="13.65" customHeight="1" s="621">
      <c r="A8" s="14">
        <f t="array" ref="A8">'Scheda 4'!F8</f>
        <v/>
      </c>
      <c r="B8" s="16" t="n">
        <v>4</v>
      </c>
      <c r="C8" s="16">
        <f t="array" ref="C8">'Scheda 4'!H44</f>
        <v/>
      </c>
      <c r="D8" s="622">
        <f t="array" ref="D8">'Scheda 4'!I44</f>
        <v/>
      </c>
      <c r="E8" s="18">
        <f t="array" ref="E8">'Scheda 4'!K44</f>
        <v/>
      </c>
      <c r="F8" s="622">
        <f t="array" ref="F8">'Scheda 4'!O44</f>
        <v/>
      </c>
      <c r="G8" s="622">
        <f t="array" ref="G8">'Scheda 4'!O45</f>
        <v/>
      </c>
      <c r="H8" s="622">
        <f t="array" ref="H8">IF(F8&gt;84,'Scheda 4'!AM$11,"non previsto")</f>
        <v/>
      </c>
      <c r="I8" s="16">
        <f t="array" ref="I8">IF(G8&gt;140,'Scheda 4'!T$41,"non previsto")</f>
        <v/>
      </c>
      <c r="J8" s="16">
        <f t="array" ref="J8">IF(F8&lt;80,"BASSA"," ")</f>
        <v/>
      </c>
      <c r="K8" s="19">
        <f t="array" ref="K8">IF(F8&gt;85," ",IF(F8&gt;80,"MEDIA",IF(F8&lt;80," ",IF(F8&lt;87," "," "))))</f>
        <v/>
      </c>
      <c r="L8" s="16">
        <f t="array" ref="L8">IF(F8&gt;85,"ALTA"," ")</f>
        <v/>
      </c>
      <c r="M8" s="20" t="inlineStr">
        <is>
          <t>HAV</t>
        </is>
      </c>
      <c r="N8" s="20" t="inlineStr">
        <is>
          <t>NO</t>
        </is>
      </c>
      <c r="O8" s="20" t="inlineStr">
        <is>
          <t>NO</t>
        </is>
      </c>
      <c r="P8" s="13" t="n"/>
      <c r="Q8" s="618" t="n"/>
      <c r="R8" s="618" t="n"/>
    </row>
    <row r="9" ht="13.65" customHeight="1" s="621">
      <c r="A9" s="14">
        <f t="array" ref="A9">'Scheda 5'!F8</f>
        <v/>
      </c>
      <c r="B9" s="16" t="n">
        <v>5</v>
      </c>
      <c r="C9" s="16">
        <f t="array" ref="C9">'Scheda 5'!H44</f>
        <v/>
      </c>
      <c r="D9" s="622">
        <f t="array" ref="D9">'Scheda 5'!I44</f>
        <v/>
      </c>
      <c r="E9" s="18">
        <f t="array" ref="E9">'Scheda 5'!K44</f>
        <v/>
      </c>
      <c r="F9" s="622">
        <f t="array" ref="F9">'Scheda 5'!O44</f>
        <v/>
      </c>
      <c r="G9" s="622">
        <f t="array" ref="G9">'Scheda 5'!O45</f>
        <v/>
      </c>
      <c r="H9" s="622">
        <f t="array" ref="H9">IF(F9&gt;87,'Scheda 5'!AM$11,"non previsto")</f>
        <v/>
      </c>
      <c r="I9" s="16">
        <f t="array" ref="I9">IF(G9&gt;540,'Scheda 5'!T$45,"non previsto")</f>
        <v/>
      </c>
      <c r="J9" s="16">
        <f t="array" ref="J9">IF(F9&lt;80,"BASSA"," ")</f>
        <v/>
      </c>
      <c r="K9" s="16">
        <f t="array" ref="K9">IF(F9&gt;85," ",IF(F9&gt;80,"MEDIA",IF(F9&lt;80," ",IF(F9&lt;87," "," "))))</f>
        <v/>
      </c>
      <c r="L9" s="23">
        <f t="array" ref="L9">IF(F9&gt;85,"ALTA"," ")</f>
        <v/>
      </c>
      <c r="M9" s="20" t="inlineStr">
        <is>
          <t>HAV</t>
        </is>
      </c>
      <c r="N9" s="20" t="inlineStr">
        <is>
          <t>NO</t>
        </is>
      </c>
      <c r="O9" s="20" t="inlineStr">
        <is>
          <t>NO</t>
        </is>
      </c>
      <c r="P9" s="13" t="n"/>
      <c r="Q9" s="618" t="n"/>
      <c r="R9" s="618" t="n"/>
    </row>
    <row r="10" ht="13.65" customHeight="1" s="621">
      <c r="A10" s="14">
        <f t="array" ref="A10">'Scheda 6'!F8</f>
        <v/>
      </c>
      <c r="B10" s="16" t="n">
        <v>6</v>
      </c>
      <c r="C10" s="16">
        <f t="array" ref="C10">'Scheda 6'!H44</f>
        <v/>
      </c>
      <c r="D10" s="622">
        <f t="array" ref="D10">'Scheda 6'!I44</f>
        <v/>
      </c>
      <c r="E10" s="18">
        <f t="array" ref="E10">'Scheda 6'!K44</f>
        <v/>
      </c>
      <c r="F10" s="622">
        <f t="array" ref="F10">'Scheda 6'!O44</f>
        <v/>
      </c>
      <c r="G10" s="622">
        <f t="array" ref="G10">'Scheda 6'!O45</f>
        <v/>
      </c>
      <c r="H10" s="622">
        <f t="array" ref="H10">IF(F10&gt;87,'Scheda 6'!AM$11,"non previsto")</f>
        <v/>
      </c>
      <c r="I10" s="16">
        <f t="array" ref="I10">IF(G10&gt;140,'Scheda 6'!T$41,"non previsto")</f>
        <v/>
      </c>
      <c r="J10" s="16">
        <f t="array" ref="J10">IF(F10&lt;80,"BASSA"," ")</f>
        <v/>
      </c>
      <c r="K10" s="16">
        <f t="array" ref="K10">IF(F10&gt;85," ",IF(F10&gt;80,"MEDIA",IF(F10&lt;80," ",IF(F10&lt;87," "," "))))</f>
        <v/>
      </c>
      <c r="L10" s="23">
        <f t="array" ref="L10">IF(F10&gt;85,"ALTA"," ")</f>
        <v/>
      </c>
      <c r="M10" s="20" t="inlineStr">
        <is>
          <t>HAV</t>
        </is>
      </c>
      <c r="N10" s="20" t="inlineStr">
        <is>
          <t>NO</t>
        </is>
      </c>
      <c r="O10" s="20" t="inlineStr">
        <is>
          <t>NO</t>
        </is>
      </c>
      <c r="P10" s="13" t="n"/>
      <c r="Q10" s="618" t="n"/>
      <c r="R10" s="618" t="n"/>
    </row>
    <row r="11" ht="13.65" customHeight="1" s="621">
      <c r="A11" s="14">
        <f t="array" ref="A11">'Scheda 7'!F8</f>
        <v/>
      </c>
      <c r="B11" s="16" t="n">
        <v>7</v>
      </c>
      <c r="C11" s="16">
        <f t="array" ref="C11">'Scheda 7'!H44</f>
        <v/>
      </c>
      <c r="D11" s="622">
        <f t="array" ref="D11">'Scheda 7'!I44</f>
        <v/>
      </c>
      <c r="E11" s="18">
        <f t="array" ref="E11">'Scheda 7'!K44</f>
        <v/>
      </c>
      <c r="F11" s="622">
        <f t="array" ref="F11">'Scheda 7'!O44</f>
        <v/>
      </c>
      <c r="G11" s="622">
        <f t="array" ref="G11">'Scheda 7'!O45</f>
        <v/>
      </c>
      <c r="H11" s="16">
        <f t="array" ref="H11">IF(F11&gt;87,'Scheda 7'!AM$11,"non previsto")</f>
        <v/>
      </c>
      <c r="I11" s="16">
        <f t="array" ref="I11">IF(G11&gt;140,'Scheda 7'!T$41,"non previsto")</f>
        <v/>
      </c>
      <c r="J11" s="16">
        <f t="array" ref="J11">IF(F11&lt;80,"BASSA"," ")</f>
        <v/>
      </c>
      <c r="K11" s="19">
        <f t="array" ref="K11">IF(F11&gt;85," ",IF(F11&gt;80,"MEDIA",IF(F11&lt;80," ",IF(F11&lt;87," "," "))))</f>
        <v/>
      </c>
      <c r="L11" s="16">
        <f t="array" ref="L11">IF(F11&gt;85,"ALTA"," ")</f>
        <v/>
      </c>
      <c r="M11" s="20" t="inlineStr">
        <is>
          <t>HAV</t>
        </is>
      </c>
      <c r="N11" s="20" t="inlineStr">
        <is>
          <t>NO</t>
        </is>
      </c>
      <c r="O11" s="20" t="inlineStr">
        <is>
          <t>NO</t>
        </is>
      </c>
      <c r="P11" s="13" t="n"/>
      <c r="Q11" s="618" t="n"/>
      <c r="R11" s="618" t="n"/>
    </row>
    <row r="12" ht="13.65" customHeight="1" s="621">
      <c r="A12" s="14">
        <f t="array" ref="A12">'Scheda 8'!F8</f>
        <v/>
      </c>
      <c r="B12" s="16" t="n">
        <v>8</v>
      </c>
      <c r="C12" s="16">
        <f t="array" ref="C12">'Scheda 8'!H44</f>
        <v/>
      </c>
      <c r="D12" s="622">
        <f t="array" ref="D12">'Scheda 8'!I44</f>
        <v/>
      </c>
      <c r="E12" s="18">
        <f t="array" ref="E12">'Scheda 8'!K44</f>
        <v/>
      </c>
      <c r="F12" s="622">
        <f t="array" ref="F12">'Scheda 8'!O44</f>
        <v/>
      </c>
      <c r="G12" s="622">
        <f t="array" ref="G12">'Scheda 8'!O45</f>
        <v/>
      </c>
      <c r="H12" s="16">
        <f t="array" ref="H12">IF(F12&gt;87,'Scheda 8'!AM$11,"non previsto")</f>
        <v/>
      </c>
      <c r="I12" s="16">
        <f t="array" ref="I12">IF(G12&gt;140,'Scheda 8'!T$41,"non previsto")</f>
        <v/>
      </c>
      <c r="J12" s="16">
        <f t="array" ref="J12">IF(F12&lt;80,"BASSA"," ")</f>
        <v/>
      </c>
      <c r="K12" s="19">
        <f t="array" ref="K12">IF(F12&gt;85," ",IF(F12&gt;80,"MEDIA",IF(F12&lt;80," ",IF(F12&lt;87," "," "))))</f>
        <v/>
      </c>
      <c r="L12" s="16">
        <f t="array" ref="L12">IF(F12&gt;85,"ALTA"," ")</f>
        <v/>
      </c>
      <c r="M12" s="20" t="inlineStr">
        <is>
          <t>NO</t>
        </is>
      </c>
      <c r="N12" s="20" t="inlineStr">
        <is>
          <t>NO</t>
        </is>
      </c>
      <c r="O12" s="20" t="inlineStr">
        <is>
          <t>NO</t>
        </is>
      </c>
      <c r="P12" s="13" t="n"/>
      <c r="Q12" s="618" t="n"/>
      <c r="R12" s="618" t="n"/>
    </row>
    <row r="13" ht="22.5" customHeight="1" s="621">
      <c r="A13" s="14">
        <f t="array" ref="A13">'Scheda 9'!F8</f>
        <v/>
      </c>
      <c r="B13" s="16" t="n">
        <v>9</v>
      </c>
      <c r="C13" s="16">
        <f t="array" ref="C13">'Scheda 8'!H44</f>
        <v/>
      </c>
      <c r="D13" s="622">
        <f t="array" ref="D13">'Scheda 9'!I44</f>
        <v/>
      </c>
      <c r="E13" s="18">
        <f t="array" ref="E13">'Scheda 9'!K44</f>
        <v/>
      </c>
      <c r="F13" s="622">
        <f t="array" ref="F13">'Scheda 9'!O44</f>
        <v/>
      </c>
      <c r="G13" s="622">
        <f t="array" ref="G13">'Scheda 9'!O45</f>
        <v/>
      </c>
      <c r="H13" s="16">
        <f t="array" ref="H13">IF(F13&gt;97,'Scheda 9'!AM$11,"non previsto")</f>
        <v/>
      </c>
      <c r="I13" s="16">
        <f t="array" ref="I13">IF(G13&gt;140,'Scheda 9'!T$41,"non previsto")</f>
        <v/>
      </c>
      <c r="J13" s="24">
        <f t="array" ref="J13">IF(F13&lt;80,"BASSA"," ")</f>
        <v/>
      </c>
      <c r="K13" s="16">
        <f t="array" ref="K13">IF(F13&gt;85," ",IF(F13&gt;80,"X",IF(F13&lt;80," ",IF(F13&lt;87," "," "))))</f>
        <v/>
      </c>
      <c r="L13" s="16">
        <f t="array" ref="L13">IF(F13&gt;85,"ALTA"," ")</f>
        <v/>
      </c>
      <c r="M13" s="20" t="inlineStr">
        <is>
          <t>WBV</t>
        </is>
      </c>
      <c r="N13" s="20" t="inlineStr">
        <is>
          <t>NO</t>
        </is>
      </c>
      <c r="O13" s="20" t="inlineStr">
        <is>
          <t>NO</t>
        </is>
      </c>
      <c r="P13" s="13" t="n"/>
      <c r="Q13" s="618" t="n"/>
      <c r="R13" s="618" t="n"/>
    </row>
    <row r="14" ht="13.65" customHeight="1" s="621">
      <c r="A14" s="14">
        <f t="array" ref="A14">'Scheda 10'!F8</f>
        <v/>
      </c>
      <c r="B14" s="16" t="n">
        <v>10</v>
      </c>
      <c r="C14" s="16">
        <f t="array" ref="C14">'Scheda 10'!H44</f>
        <v/>
      </c>
      <c r="D14" s="622">
        <f t="array" ref="D14">'Scheda 10'!I44</f>
        <v/>
      </c>
      <c r="E14" s="18">
        <f t="array" ref="E14">'Scheda 10'!K44</f>
        <v/>
      </c>
      <c r="F14" s="622">
        <f t="array" ref="F14">'Scheda 10'!O44</f>
        <v/>
      </c>
      <c r="G14" s="622">
        <f t="array" ref="G14">'Scheda 10'!O45</f>
        <v/>
      </c>
      <c r="H14" s="622">
        <f t="array" ref="H14">IF(F14&gt;87,'Scheda 10'!AM$11,"non previsto")</f>
        <v/>
      </c>
      <c r="I14" s="16">
        <f t="array" ref="I14">IF(G14&gt;140,'Scheda 10'!T$41,"non previsto")</f>
        <v/>
      </c>
      <c r="J14" s="16">
        <f t="array" ref="J14">IF(F14&lt;80,"BASSA"," ")</f>
        <v/>
      </c>
      <c r="K14" s="16">
        <f t="array" ref="K14">IF(F14&gt;85," ",IF(F14&gt;80,"X",IF(F14&lt;80," ",IF(F14&lt;87," "," "))))</f>
        <v/>
      </c>
      <c r="L14" s="23">
        <f t="array" ref="L14">IF(F14&gt;85,"ALTA"," ")</f>
        <v/>
      </c>
      <c r="M14" s="20" t="inlineStr">
        <is>
          <t>HAV</t>
        </is>
      </c>
      <c r="N14" s="20" t="inlineStr">
        <is>
          <t>NO</t>
        </is>
      </c>
      <c r="O14" s="20" t="inlineStr">
        <is>
          <t>NO</t>
        </is>
      </c>
      <c r="P14" s="13" t="n"/>
      <c r="Q14" s="618" t="n"/>
      <c r="R14" s="618" t="n"/>
    </row>
    <row r="15" ht="13.65" customHeight="1" s="621">
      <c r="A15" s="14">
        <f t="array" ref="A15">'Scheda 11'!F8</f>
        <v/>
      </c>
      <c r="B15" s="16" t="n">
        <v>11</v>
      </c>
      <c r="C15" s="16">
        <f t="array" ref="C15">'Scheda 11'!H44</f>
        <v/>
      </c>
      <c r="D15" s="622">
        <f t="array" ref="D15">'Scheda 11'!I44</f>
        <v/>
      </c>
      <c r="E15" s="18">
        <f t="array" ref="E15">'Scheda 11'!K44</f>
        <v/>
      </c>
      <c r="F15" s="622">
        <f t="array" ref="F15">'Scheda 11'!O44</f>
        <v/>
      </c>
      <c r="G15" s="622">
        <f t="array" ref="G15">'Scheda 11'!O45</f>
        <v/>
      </c>
      <c r="H15" s="16">
        <f t="array" ref="H15">IF(F15&gt;87,'Scheda 11'!AM$11,"non previsto")</f>
        <v/>
      </c>
      <c r="I15" s="16">
        <f t="array" ref="I15">IF(G15&gt;140,'Scheda 11'!T$41,"non previsto")</f>
        <v/>
      </c>
      <c r="J15" s="16">
        <f t="array" ref="J15">IF(F15&lt;80,"BASSA"," ")</f>
        <v/>
      </c>
      <c r="K15" s="19">
        <f t="array" ref="K15">IF(F15&gt;85," ",IF(F15&gt;80,"MEDIA",IF(F15&lt;80," ",IF(F15&lt;87," "," "))))</f>
        <v/>
      </c>
      <c r="L15" s="16">
        <f t="array" ref="L15">IF(F15&gt;85,"ALTA"," ")</f>
        <v/>
      </c>
      <c r="M15" s="20" t="inlineStr">
        <is>
          <t>WBV</t>
        </is>
      </c>
      <c r="N15" s="20" t="inlineStr">
        <is>
          <t>NO</t>
        </is>
      </c>
      <c r="O15" s="20" t="inlineStr">
        <is>
          <t>NO</t>
        </is>
      </c>
      <c r="P15" s="13" t="n"/>
      <c r="Q15" s="618" t="n"/>
      <c r="R15" s="618" t="n"/>
    </row>
    <row r="16" ht="13.65" customHeight="1" s="621">
      <c r="A16" s="14">
        <f t="array" ref="A16">'Scheda 12'!F8</f>
        <v/>
      </c>
      <c r="B16" s="16" t="n">
        <v>12</v>
      </c>
      <c r="C16" s="16">
        <f t="array" ref="C16">'Scheda 12'!H44</f>
        <v/>
      </c>
      <c r="D16" s="622">
        <f t="array" ref="D16">'Scheda 12'!I44</f>
        <v/>
      </c>
      <c r="E16" s="18">
        <f t="array" ref="E16">'Scheda 12'!K44</f>
        <v/>
      </c>
      <c r="F16" s="622">
        <f t="array" ref="F16">'Scheda 12'!O44</f>
        <v/>
      </c>
      <c r="G16" s="622">
        <f t="array" ref="G16">'Scheda 12'!O45</f>
        <v/>
      </c>
      <c r="H16" s="16">
        <f t="array" ref="H16">IF(F16&gt;87,'Scheda 12'!AM$11,"non previsto")</f>
        <v/>
      </c>
      <c r="I16" s="16">
        <f t="array" ref="I16">IF(G16&gt;140,'Scheda 12'!T$41,"non previsto")</f>
        <v/>
      </c>
      <c r="J16" s="16">
        <f t="array" ref="J16">IF(F16&lt;80,"BASSA"," ")</f>
        <v/>
      </c>
      <c r="K16" s="16">
        <f t="array" ref="K16">IF(F16&gt;85," ",IF(F16&gt;80,"X",IF(F16&lt;80," ",IF(F16&lt;87," "," "))))</f>
        <v/>
      </c>
      <c r="L16" s="23">
        <f t="array" ref="L16">IF(F16&gt;85,"ALTA"," ")</f>
        <v/>
      </c>
      <c r="M16" s="20" t="inlineStr">
        <is>
          <t>WBV</t>
        </is>
      </c>
      <c r="N16" s="20" t="inlineStr">
        <is>
          <t>SI</t>
        </is>
      </c>
      <c r="O16" s="20" t="inlineStr">
        <is>
          <t>NO</t>
        </is>
      </c>
      <c r="P16" s="13" t="n"/>
      <c r="Q16" s="618" t="n"/>
      <c r="R16" s="618" t="n"/>
    </row>
    <row r="17" ht="13.65" customHeight="1" s="621">
      <c r="A17" s="14">
        <f t="array" ref="A17">'Scheda 13'!F8</f>
        <v/>
      </c>
      <c r="B17" s="16" t="n">
        <v>13</v>
      </c>
      <c r="C17" s="16">
        <f t="array" ref="C17">'Scheda 13'!H44</f>
        <v/>
      </c>
      <c r="D17" s="622">
        <f t="array" ref="D17">'Scheda 13'!I44</f>
        <v/>
      </c>
      <c r="E17" s="18">
        <f t="array" ref="E17">'Scheda 13'!K44</f>
        <v/>
      </c>
      <c r="F17" s="622">
        <f t="array" ref="F17">'Scheda 13'!O44</f>
        <v/>
      </c>
      <c r="G17" s="622">
        <f t="array" ref="G17">'Scheda 13'!O45</f>
        <v/>
      </c>
      <c r="H17" s="622">
        <f t="array" ref="H17">IF(F17&gt;87,'Scheda 13'!AM$11,"non previsto")</f>
        <v/>
      </c>
      <c r="I17" s="16">
        <f t="array" ref="I17">IF(G17&gt;140,'Scheda 13'!T$41,"non previsto")</f>
        <v/>
      </c>
      <c r="J17" s="16">
        <f t="array" ref="J17">IF(F17&lt;80,"BASSA"," ")</f>
        <v/>
      </c>
      <c r="K17" s="16">
        <f t="array" ref="K17">IF(F17&gt;85," ",IF(F17&gt;80,"X",IF(F17&lt;80," ",IF(F17&lt;87," "," "))))</f>
        <v/>
      </c>
      <c r="L17" s="23">
        <f t="array" ref="L17">IF(F17&gt;85,"ALTA"," ")</f>
        <v/>
      </c>
      <c r="M17" s="20" t="inlineStr">
        <is>
          <t>WBV-HAV</t>
        </is>
      </c>
      <c r="N17" s="20" t="inlineStr">
        <is>
          <t>SI</t>
        </is>
      </c>
      <c r="O17" s="20" t="inlineStr">
        <is>
          <t>NO</t>
        </is>
      </c>
      <c r="P17" s="13" t="n"/>
      <c r="Q17" s="618" t="n"/>
      <c r="R17" s="618" t="n"/>
    </row>
    <row r="18" ht="13.65" customHeight="1" s="621">
      <c r="A18" s="14">
        <f t="array" ref="A18">'Scheda 14'!F8</f>
        <v/>
      </c>
      <c r="B18" s="16" t="n">
        <v>14</v>
      </c>
      <c r="C18" s="16">
        <f t="array" ref="C18">'Scheda 14'!H44</f>
        <v/>
      </c>
      <c r="D18" s="622">
        <f t="array" ref="D18">'Scheda 14'!I44</f>
        <v/>
      </c>
      <c r="E18" s="18">
        <f t="array" ref="E18">'Scheda 14'!K44</f>
        <v/>
      </c>
      <c r="F18" s="622">
        <f t="array" ref="F18">'Scheda 14'!O44</f>
        <v/>
      </c>
      <c r="G18" s="622">
        <f t="array" ref="G18">'Scheda 14'!O45</f>
        <v/>
      </c>
      <c r="H18" s="622">
        <f t="array" ref="H18">IF(F18&gt;87,'Scheda 14'!AM$11,"non previsto")</f>
        <v/>
      </c>
      <c r="I18" s="16">
        <f t="array" ref="I18">IF(G18&gt;140,'Scheda 14'!T$41,"non previsto")</f>
        <v/>
      </c>
      <c r="J18" s="16">
        <f t="array" ref="J18">IF(F18&lt;80,"BASSA"," ")</f>
        <v/>
      </c>
      <c r="K18" s="25">
        <f t="array" ref="K18">IF(F18&gt;85," ",IF(F18&gt;80,"X",IF(F18&lt;80," ",IF(F18&lt;87," "," "))))</f>
        <v/>
      </c>
      <c r="L18" s="25">
        <f t="array" ref="L18">IF(F18&gt;85,"ALTA"," ")</f>
        <v/>
      </c>
      <c r="M18" s="20" t="inlineStr">
        <is>
          <t>WBV-HAV</t>
        </is>
      </c>
      <c r="N18" s="20" t="inlineStr">
        <is>
          <t>SI</t>
        </is>
      </c>
      <c r="O18" s="20" t="inlineStr">
        <is>
          <t>NO</t>
        </is>
      </c>
      <c r="P18" s="21" t="n"/>
      <c r="Q18" s="22" t="n"/>
      <c r="R18" s="22" t="n"/>
    </row>
    <row r="19" ht="13.65" customHeight="1" s="621">
      <c r="A19" s="14">
        <f t="array" ref="A19">'Scheda 15'!F8</f>
        <v/>
      </c>
      <c r="B19" s="16" t="n">
        <v>15</v>
      </c>
      <c r="C19" s="16">
        <f t="array" ref="C19">'Scheda 2'!H44</f>
        <v/>
      </c>
      <c r="D19" s="622">
        <f t="array" ref="D19">'Scheda 15'!I44</f>
        <v/>
      </c>
      <c r="E19" s="18">
        <f t="array" ref="E19">'Scheda 15'!K44</f>
        <v/>
      </c>
      <c r="F19" s="622">
        <f t="array" ref="F19">'Scheda 15'!O44</f>
        <v/>
      </c>
      <c r="G19" s="622">
        <f t="array" ref="G19">'Scheda 15'!O45</f>
        <v/>
      </c>
      <c r="H19" s="16">
        <f t="array" ref="H19">IF(F19&gt;87,'Scheda 15'!AM$11,"non previsto")</f>
        <v/>
      </c>
      <c r="I19" s="16">
        <f t="array" ref="I19">IF(G19&gt;140,'Scheda 15'!T$41,"non previsto")</f>
        <v/>
      </c>
      <c r="J19" s="16">
        <f t="array" ref="J19">IF(F19&lt;80,"BASSA"," ")</f>
        <v/>
      </c>
      <c r="K19" s="19">
        <f t="array" ref="K19">IF(F19&gt;85," ",IF(F19&gt;80,"MEDIA",IF(F19&lt;80," ",IF(F19&lt;87," "," "))))</f>
        <v/>
      </c>
      <c r="L19" s="16">
        <f t="array" ref="L19">IF(F19&gt;85,"ALTA"," ")</f>
        <v/>
      </c>
      <c r="M19" s="20" t="inlineStr">
        <is>
          <t>WBV</t>
        </is>
      </c>
      <c r="N19" s="20" t="inlineStr">
        <is>
          <t>NO</t>
        </is>
      </c>
      <c r="O19" s="20" t="inlineStr">
        <is>
          <t>NO</t>
        </is>
      </c>
      <c r="P19" s="13" t="n"/>
      <c r="Q19" s="618" t="n"/>
      <c r="R19" s="618" t="n"/>
    </row>
    <row r="20" ht="13.65" customHeight="1" s="621">
      <c r="A20" s="14">
        <f t="array" ref="A20">'Scheda 16'!F8</f>
        <v/>
      </c>
      <c r="B20" s="16" t="n">
        <v>16</v>
      </c>
      <c r="C20" s="16">
        <f t="array" ref="C20">'Scheda 16'!H44</f>
        <v/>
      </c>
      <c r="D20" s="622">
        <f t="array" ref="D20">'Scheda 16'!I44</f>
        <v/>
      </c>
      <c r="E20" s="18">
        <f t="array" ref="E20">'Scheda 16'!K44</f>
        <v/>
      </c>
      <c r="F20" s="622">
        <f t="array" ref="F20">'Scheda 16'!O44</f>
        <v/>
      </c>
      <c r="G20" s="622">
        <f t="array" ref="G20">'Scheda 16'!O45</f>
        <v/>
      </c>
      <c r="H20" s="16">
        <f t="array" ref="H20">IF(F20&gt;87,'Scheda 16'!AM$11,"non previsto")</f>
        <v/>
      </c>
      <c r="I20" s="16">
        <f t="array" ref="I20">IF(G20&gt;140,'Scheda 16'!T$41,"non previsto")</f>
        <v/>
      </c>
      <c r="J20" s="16">
        <f t="array" ref="J20">IF(F20&lt;80,"BASSA"," ")</f>
        <v/>
      </c>
      <c r="K20" s="16">
        <f t="array" ref="K20">IF(F20&gt;85," ",IF(F20&gt;80,"X",IF(F20&lt;80," ",IF(F20&lt;87," "," "))))</f>
        <v/>
      </c>
      <c r="L20" s="23">
        <f t="array" ref="L20">IF(F20&gt;85,"ALTA"," ")</f>
        <v/>
      </c>
      <c r="M20" s="20" t="inlineStr">
        <is>
          <t>HAV</t>
        </is>
      </c>
      <c r="N20" s="20" t="inlineStr">
        <is>
          <t>NO</t>
        </is>
      </c>
      <c r="O20" s="20" t="inlineStr">
        <is>
          <t>NO</t>
        </is>
      </c>
      <c r="P20" s="13" t="n"/>
      <c r="Q20" s="618" t="n"/>
      <c r="R20" s="618" t="n"/>
    </row>
    <row r="21" ht="13.65" customHeight="1" s="621">
      <c r="A21" s="14">
        <f t="array" ref="A21">'Scheda 17'!F8</f>
        <v/>
      </c>
      <c r="B21" s="16" t="n">
        <v>17</v>
      </c>
      <c r="C21" s="16">
        <f t="array" ref="C21">'Scheda 4'!H44</f>
        <v/>
      </c>
      <c r="D21" s="622">
        <f t="array" ref="D21">'Scheda 17'!I44</f>
        <v/>
      </c>
      <c r="E21" s="18">
        <f t="array" ref="E21">'Scheda 17'!K44</f>
        <v/>
      </c>
      <c r="F21" s="622">
        <f t="array" ref="F21">'Scheda 17'!O44</f>
        <v/>
      </c>
      <c r="G21" s="622">
        <f t="array" ref="G21">'Scheda 17'!O45</f>
        <v/>
      </c>
      <c r="H21" s="16">
        <f t="array" ref="H21">IF(F21&gt;84,'Scheda 17'!AM$11,"non previsto")</f>
        <v/>
      </c>
      <c r="I21" s="16">
        <f t="array" ref="I21">IF(G21&gt;140,'Scheda 17'!T$41,"non previsto")</f>
        <v/>
      </c>
      <c r="J21" s="16">
        <f t="array" ref="J21">IF(F21&lt;80,"BASSA"," ")</f>
        <v/>
      </c>
      <c r="K21" s="19">
        <f t="array" ref="K21">IF(F21&gt;85," ",IF(F21&gt;80,"MEDIA",IF(F21&lt;80," ",IF(F21&lt;87," "," "))))</f>
        <v/>
      </c>
      <c r="L21" s="16">
        <f t="array" ref="L21">IF(F21&gt;85,"ALTA"," ")</f>
        <v/>
      </c>
      <c r="M21" s="20" t="inlineStr">
        <is>
          <t>WBV</t>
        </is>
      </c>
      <c r="N21" s="20" t="inlineStr">
        <is>
          <t>NO</t>
        </is>
      </c>
      <c r="O21" s="20" t="inlineStr">
        <is>
          <t>NO</t>
        </is>
      </c>
      <c r="P21" s="13" t="n"/>
      <c r="Q21" s="618" t="n"/>
      <c r="R21" s="618" t="n"/>
    </row>
    <row r="22" ht="13.65" customHeight="1" s="621">
      <c r="A22" s="14">
        <f t="array" ref="A22">'Scheda 18'!F8</f>
        <v/>
      </c>
      <c r="B22" s="16" t="n">
        <v>18</v>
      </c>
      <c r="C22" s="16">
        <f t="array" ref="C22">'Scheda 5'!H44</f>
        <v/>
      </c>
      <c r="D22" s="622">
        <f t="array" ref="D22">'Scheda 18'!I44</f>
        <v/>
      </c>
      <c r="E22" s="18">
        <f t="array" ref="E22">'Scheda 18'!K44</f>
        <v/>
      </c>
      <c r="F22" s="622">
        <f t="array" ref="F22">'Scheda 18'!O44</f>
        <v/>
      </c>
      <c r="G22" s="622">
        <f t="array" ref="G22">'Scheda 18'!O45</f>
        <v/>
      </c>
      <c r="H22" s="16">
        <f t="array" ref="H22">IF(F22&gt;87,'Scheda 18'!AM$11,"non previsto")</f>
        <v/>
      </c>
      <c r="I22" s="16">
        <f t="array" ref="I22">IF(G22&gt;540,'Scheda 18'!T$45,"non previsto")</f>
        <v/>
      </c>
      <c r="J22" s="24">
        <f t="array" ref="J22">IF(F22&lt;80,"BASSA"," ")</f>
        <v/>
      </c>
      <c r="K22" s="16">
        <f t="array" ref="K22">IF(F22&gt;85," ",IF(F22&gt;80,"X",IF(F22&lt;80," ",IF(F22&lt;87," "," "))))</f>
        <v/>
      </c>
      <c r="L22" s="16">
        <f t="array" ref="L22">IF(F22&gt;85,"ALTA"," ")</f>
        <v/>
      </c>
      <c r="M22" s="20" t="inlineStr">
        <is>
          <t>WBV</t>
        </is>
      </c>
      <c r="N22" s="20" t="inlineStr">
        <is>
          <t>NO</t>
        </is>
      </c>
      <c r="O22" s="20" t="inlineStr">
        <is>
          <t>NO</t>
        </is>
      </c>
      <c r="P22" s="13" t="n"/>
      <c r="Q22" s="618" t="n"/>
      <c r="R22" s="618" t="n"/>
    </row>
    <row r="23" ht="22.5" customHeight="1" s="621">
      <c r="A23" s="14">
        <f t="array" ref="A23">'Scheda 19'!F8</f>
        <v/>
      </c>
      <c r="B23" s="16" t="n">
        <v>19</v>
      </c>
      <c r="C23" s="16">
        <f t="array" ref="C23">'Scheda 6'!H44</f>
        <v/>
      </c>
      <c r="D23" s="622">
        <f t="array" ref="D23">'Scheda 19'!I44</f>
        <v/>
      </c>
      <c r="E23" s="18">
        <f t="array" ref="E23">'Scheda 19'!K44</f>
        <v/>
      </c>
      <c r="F23" s="622">
        <f t="array" ref="F23">'Scheda 19'!O44</f>
        <v/>
      </c>
      <c r="G23" s="622">
        <f t="array" ref="G23">'Scheda 19'!O45</f>
        <v/>
      </c>
      <c r="H23" s="16">
        <f t="array" ref="H23">IF(F23&gt;87,'Scheda 19'!AM$11,"non previsto")</f>
        <v/>
      </c>
      <c r="I23" s="16">
        <f t="array" ref="I23">IF(G23&gt;140,'Scheda 19'!T$41,"non previsto")</f>
        <v/>
      </c>
      <c r="J23" s="24">
        <f t="array" ref="J23">IF(F23&lt;80,"BASSA"," ")</f>
        <v/>
      </c>
      <c r="K23" s="16">
        <f t="array" ref="K23">IF(F23&gt;85," ",IF(F23&gt;80,"MEDIA",IF(F23&lt;80," ",IF(F23&lt;87," "," "))))</f>
        <v/>
      </c>
      <c r="L23" s="16">
        <f t="array" ref="L23">IF(F23&gt;85,"ALTA"," ")</f>
        <v/>
      </c>
      <c r="M23" s="20" t="inlineStr">
        <is>
          <t>WBV</t>
        </is>
      </c>
      <c r="N23" s="20" t="inlineStr">
        <is>
          <t>NO</t>
        </is>
      </c>
      <c r="O23" s="20" t="inlineStr">
        <is>
          <t>NO</t>
        </is>
      </c>
      <c r="P23" s="13" t="n"/>
      <c r="Q23" s="618" t="n"/>
      <c r="R23" s="618" t="n"/>
    </row>
    <row r="24" ht="13.65" customHeight="1" s="621">
      <c r="A24" s="14">
        <f t="array" ref="A24">'Scheda 20'!F8</f>
        <v/>
      </c>
      <c r="B24" s="16" t="n">
        <v>20</v>
      </c>
      <c r="C24" s="16">
        <f t="array" ref="C24">'Scheda 20'!H44</f>
        <v/>
      </c>
      <c r="D24" s="622">
        <f t="array" ref="D24">'Scheda 20'!I44</f>
        <v/>
      </c>
      <c r="E24" s="18">
        <f t="array" ref="E24">'Scheda 20'!K44</f>
        <v/>
      </c>
      <c r="F24" s="622">
        <f t="array" ref="F24">'Scheda 20'!O44</f>
        <v/>
      </c>
      <c r="G24" s="622">
        <f t="array" ref="G24">'Scheda 20'!O45</f>
        <v/>
      </c>
      <c r="H24" s="16">
        <f t="array" ref="H24">IF(F24&gt;87,'Scheda 20'!AM$11,"non previsto")</f>
        <v/>
      </c>
      <c r="I24" s="16">
        <f t="array" ref="I24">IF(G24&gt;140,'Scheda 20'!T$41,"non previsto")</f>
        <v/>
      </c>
      <c r="J24" s="16">
        <f t="array" ref="J24">IF(F24&lt;80,"BASSA"," ")</f>
        <v/>
      </c>
      <c r="K24" s="16">
        <f t="array" ref="K24">IF(F24&gt;85," ",IF(F24&gt;80,"X",IF(F24&lt;80," ",IF(F24&lt;87," "," "))))</f>
        <v/>
      </c>
      <c r="L24" s="23">
        <f t="array" ref="L24">IF(F24&gt;85,"ALTA"," ")</f>
        <v/>
      </c>
      <c r="M24" s="20" t="inlineStr">
        <is>
          <t>HAV</t>
        </is>
      </c>
      <c r="N24" s="20" t="inlineStr">
        <is>
          <t>NO</t>
        </is>
      </c>
      <c r="O24" s="20" t="inlineStr">
        <is>
          <t>NO</t>
        </is>
      </c>
      <c r="P24" s="13" t="n"/>
      <c r="Q24" s="618" t="n"/>
      <c r="R24" s="618" t="n"/>
    </row>
    <row r="25" ht="13.65" customHeight="1" s="621">
      <c r="A25" s="14">
        <f t="array" ref="A25">'Scheda 21'!F8</f>
        <v/>
      </c>
      <c r="B25" s="16" t="n">
        <v>21</v>
      </c>
      <c r="C25" s="16">
        <f t="array" ref="C25">'Scheda 21'!H44</f>
        <v/>
      </c>
      <c r="D25" s="622">
        <f t="array" ref="D25">'Scheda 21'!I44</f>
        <v/>
      </c>
      <c r="E25" s="18">
        <f t="array" ref="E25">'Scheda 21'!K44</f>
        <v/>
      </c>
      <c r="F25" s="622">
        <f t="array" ref="F25">'Scheda 21'!O44</f>
        <v/>
      </c>
      <c r="G25" s="622">
        <f t="array" ref="G25">'Scheda 21'!O45</f>
        <v/>
      </c>
      <c r="H25" s="622">
        <f t="array" ref="H25">IF(F25&gt;87,'Scheda 21'!AM$11,"non previsto")</f>
        <v/>
      </c>
      <c r="I25" s="16">
        <f t="array" ref="I25">IF(G25&gt;140,'Scheda 21'!T$41,"non previsto")</f>
        <v/>
      </c>
      <c r="J25" s="16">
        <f t="array" ref="J25">IF(F25&lt;80,"BASSA"," ")</f>
        <v/>
      </c>
      <c r="K25" s="16">
        <f t="array" ref="K25">IF(F25&gt;85," ",IF(F25&gt;80,"X",IF(F25&lt;80," ",IF(F25&lt;87," "," "))))</f>
        <v/>
      </c>
      <c r="L25" s="23">
        <f t="array" ref="L25">IF(F25&gt;85,"ALTA"," ")</f>
        <v/>
      </c>
      <c r="M25" s="20" t="inlineStr">
        <is>
          <t>HAV</t>
        </is>
      </c>
      <c r="N25" s="20" t="inlineStr">
        <is>
          <t>NO</t>
        </is>
      </c>
      <c r="O25" s="20" t="inlineStr">
        <is>
          <t>NO</t>
        </is>
      </c>
      <c r="P25" s="13" t="n"/>
      <c r="Q25" s="618" t="n"/>
      <c r="R25" s="618" t="n"/>
    </row>
    <row r="26" ht="13.65" customHeight="1" s="621">
      <c r="A26" s="14">
        <f t="array" ref="A26">'Scheda 22'!F8</f>
        <v/>
      </c>
      <c r="B26" s="16" t="n">
        <v>22</v>
      </c>
      <c r="C26" s="16">
        <f t="array" ref="C26">'Scheda 22'!H44</f>
        <v/>
      </c>
      <c r="D26" s="622">
        <f t="array" ref="D26">'Scheda 22'!I44</f>
        <v/>
      </c>
      <c r="E26" s="18">
        <f t="array" ref="E26">'Scheda 22'!K44</f>
        <v/>
      </c>
      <c r="F26" s="622">
        <f t="array" ref="F26">'Scheda 22'!O44</f>
        <v/>
      </c>
      <c r="G26" s="622">
        <f t="array" ref="G26">'Scheda 22'!O45</f>
        <v/>
      </c>
      <c r="H26" s="16">
        <f t="array" ref="H26">IF(F26&gt;87,'Scheda 22'!AM$11,"non previsto")</f>
        <v/>
      </c>
      <c r="I26" s="16">
        <f t="array" ref="I26">IF(G26&gt;140,'Scheda 22'!T$41,"non previsto")</f>
        <v/>
      </c>
      <c r="J26" s="24">
        <f t="array" ref="J26">IF(F26&lt;80,"BASSA"," ")</f>
        <v/>
      </c>
      <c r="K26" s="16">
        <f t="array" ref="K26">IF(F26&gt;85," ",IF(F26&gt;80,"X",IF(F26&lt;80," ",IF(F26&lt;87," "," "))))</f>
        <v/>
      </c>
      <c r="L26" s="16">
        <f t="array" ref="L26">IF(F26&gt;85,"ALTA"," ")</f>
        <v/>
      </c>
      <c r="M26" s="20" t="inlineStr">
        <is>
          <t>NO</t>
        </is>
      </c>
      <c r="N26" s="20" t="inlineStr">
        <is>
          <t>NO</t>
        </is>
      </c>
      <c r="O26" s="20" t="inlineStr">
        <is>
          <t>NO</t>
        </is>
      </c>
      <c r="P26" s="13" t="n"/>
      <c r="Q26" s="618" t="n"/>
      <c r="R26" s="618" t="n"/>
    </row>
    <row r="27" ht="13.65" customHeight="1" s="621">
      <c r="A27" s="14">
        <f t="array" ref="A27">'Scheda 23'!F8</f>
        <v/>
      </c>
      <c r="B27" s="16" t="n">
        <v>23</v>
      </c>
      <c r="C27" s="16">
        <f t="array" ref="C27">'Scheda 23'!H44</f>
        <v/>
      </c>
      <c r="D27" s="622">
        <f t="array" ref="D27">'Scheda 23'!I44</f>
        <v/>
      </c>
      <c r="E27" s="18">
        <f t="array" ref="E27">'Scheda 23'!K44</f>
        <v/>
      </c>
      <c r="F27" s="622">
        <f t="array" ref="F27">'Scheda 23'!O44</f>
        <v/>
      </c>
      <c r="G27" s="622">
        <f t="array" ref="G27">'Scheda 23'!O45</f>
        <v/>
      </c>
      <c r="H27" s="16">
        <f t="array" ref="H27">IF(F27&gt;87,'Scheda 23'!AM$11,"non previsto")</f>
        <v/>
      </c>
      <c r="I27" s="16">
        <f t="array" ref="I27">IF(G27&gt;140,'Scheda 23'!T$41,"non previsto")</f>
        <v/>
      </c>
      <c r="J27" s="16">
        <f t="array" ref="J27">IF(F27&lt;80,"BASSA"," ")</f>
        <v/>
      </c>
      <c r="K27" s="19">
        <f t="array" ref="K27">IF(F27&gt;85," ",IF(F27&gt;80,"MEDIA",IF(F27&lt;80," ",IF(F27&lt;87," "," "))))</f>
        <v/>
      </c>
      <c r="L27" s="16">
        <f t="array" ref="L27">IF(F27&gt;85,"ALTA"," ")</f>
        <v/>
      </c>
      <c r="M27" s="20" t="inlineStr">
        <is>
          <t>NO</t>
        </is>
      </c>
      <c r="N27" s="20" t="inlineStr">
        <is>
          <t>NO</t>
        </is>
      </c>
      <c r="O27" s="20" t="inlineStr">
        <is>
          <t>NO</t>
        </is>
      </c>
      <c r="P27" s="13" t="n"/>
      <c r="Q27" s="618" t="n"/>
      <c r="R27" s="618" t="n"/>
    </row>
    <row r="28" ht="22.5" customHeight="1" s="621">
      <c r="A28" s="14">
        <f t="array" ref="A28">'Scheda 24'!F8</f>
        <v/>
      </c>
      <c r="B28" s="16" t="n">
        <v>24</v>
      </c>
      <c r="C28" s="16">
        <f t="array" ref="C28">'Scheda 24'!H44</f>
        <v/>
      </c>
      <c r="D28" s="622">
        <f t="array" ref="D28">'Scheda 24'!I44</f>
        <v/>
      </c>
      <c r="E28" s="18">
        <f t="array" ref="E28">'Scheda 24'!K44</f>
        <v/>
      </c>
      <c r="F28" s="622">
        <f t="array" ref="F28">'Scheda 24'!O44</f>
        <v/>
      </c>
      <c r="G28" s="622">
        <f t="array" ref="G28">'Scheda 24'!O45</f>
        <v/>
      </c>
      <c r="H28" s="16">
        <f t="array" ref="H28">IF(F30&gt;87,'Scheda 24'!AM$11,"non previsto")</f>
        <v/>
      </c>
      <c r="I28" s="16">
        <f t="array" ref="I28">IF(G30&gt;140,'Scheda 24'!T$41,"non previsto")</f>
        <v/>
      </c>
      <c r="J28" s="16">
        <f t="array" ref="J28">IF(F28&lt;80,"BASSA"," ")</f>
        <v/>
      </c>
      <c r="K28" s="19">
        <f t="array" ref="K28">IF(F28&gt;85," ",IF(F28&gt;80,"MEDIA",IF(F28&lt;80," ",IF(F28&lt;87," "," "))))</f>
        <v/>
      </c>
      <c r="L28" s="16">
        <f t="array" ref="L28">IF(F30&gt;85,"X"," ")</f>
        <v/>
      </c>
      <c r="M28" s="20" t="inlineStr">
        <is>
          <t>NO</t>
        </is>
      </c>
      <c r="N28" s="20" t="inlineStr">
        <is>
          <t>NO</t>
        </is>
      </c>
      <c r="O28" s="20" t="inlineStr">
        <is>
          <t>NO</t>
        </is>
      </c>
      <c r="P28" s="13" t="n"/>
      <c r="Q28" s="618" t="n"/>
      <c r="R28" s="618" t="n"/>
    </row>
    <row r="29" hidden="1" ht="9" customHeight="1" s="621">
      <c r="A29" s="26" t="n">
        <v>0</v>
      </c>
      <c r="B29" s="16" t="n">
        <v>25</v>
      </c>
      <c r="C29" s="16" t="n">
        <v>0</v>
      </c>
      <c r="D29" s="622" t="n">
        <v>0</v>
      </c>
      <c r="E29" s="18" t="n">
        <v>0</v>
      </c>
      <c r="F29" s="622" t="n">
        <v>0</v>
      </c>
      <c r="G29" s="622" t="n">
        <v>0</v>
      </c>
      <c r="H29" s="622" t="n">
        <v>0</v>
      </c>
      <c r="I29" s="622" t="n">
        <v>0</v>
      </c>
      <c r="J29" s="16">
        <f t="array" ref="J29">IF(F29&lt;80,"BASSA"," ")</f>
        <v/>
      </c>
      <c r="K29" s="16">
        <f t="array" ref="K29">IF(F29&gt;85," ",IF(F29&gt;80,"X",IF(F29&lt;80," ",IF(F29&lt;87," "," "))))</f>
        <v/>
      </c>
      <c r="L29" s="23">
        <f t="array" ref="L29">IF(F29&gt;85,"ALTA"," ")</f>
        <v/>
      </c>
      <c r="M29" s="20" t="inlineStr">
        <is>
          <t>HAV</t>
        </is>
      </c>
      <c r="N29" s="20" t="inlineStr">
        <is>
          <t>NO</t>
        </is>
      </c>
      <c r="O29" s="20" t="inlineStr">
        <is>
          <t>NO</t>
        </is>
      </c>
      <c r="P29" s="13" t="n"/>
      <c r="Q29" s="618" t="n"/>
      <c r="R29" s="618" t="n"/>
    </row>
    <row r="30" hidden="1" ht="9" customHeight="1" s="621">
      <c r="A30" s="26" t="n">
        <v>0</v>
      </c>
      <c r="B30" s="16" t="n">
        <v>26</v>
      </c>
      <c r="C30" s="16" t="n">
        <v>0</v>
      </c>
      <c r="D30" s="622" t="n">
        <v>0</v>
      </c>
      <c r="E30" s="18" t="n">
        <v>0</v>
      </c>
      <c r="F30" s="622" t="n">
        <v>0</v>
      </c>
      <c r="G30" s="622" t="n">
        <v>0</v>
      </c>
      <c r="H30" s="622" t="n">
        <v>0</v>
      </c>
      <c r="I30" s="622" t="n">
        <v>0</v>
      </c>
      <c r="J30" s="16">
        <f t="array" ref="J30">IF(F30&lt;80,"BASSA"," ")</f>
        <v/>
      </c>
      <c r="K30" s="19">
        <f t="array" ref="K30">IF(F30&gt;85," ",IF(F30&gt;80,"MEDIA",IF(F30&lt;80," ",IF(F30&lt;87," "," "))))</f>
        <v/>
      </c>
      <c r="L30" s="16">
        <f t="array" ref="L30">IF(F30&gt;85,"X"," ")</f>
        <v/>
      </c>
      <c r="M30" s="20" t="inlineStr">
        <is>
          <t>NO</t>
        </is>
      </c>
      <c r="N30" s="20" t="inlineStr">
        <is>
          <t>NO</t>
        </is>
      </c>
      <c r="O30" s="20" t="inlineStr">
        <is>
          <t>NO</t>
        </is>
      </c>
      <c r="P30" s="13" t="n"/>
      <c r="Q30" s="618" t="n"/>
      <c r="R30" s="618" t="n"/>
    </row>
    <row r="31" hidden="1" ht="9" customHeight="1" s="621">
      <c r="A31" s="26" t="n">
        <v>0</v>
      </c>
      <c r="B31" s="16" t="n">
        <v>27</v>
      </c>
      <c r="C31" s="16" t="n">
        <v>0</v>
      </c>
      <c r="D31" s="622" t="n">
        <v>0</v>
      </c>
      <c r="E31" s="18" t="n">
        <v>0</v>
      </c>
      <c r="F31" s="622" t="n">
        <v>0</v>
      </c>
      <c r="G31" s="622" t="n">
        <v>0</v>
      </c>
      <c r="H31" s="622" t="n">
        <v>0</v>
      </c>
      <c r="I31" s="622" t="n">
        <v>0</v>
      </c>
      <c r="J31" s="16">
        <f t="array" ref="J31">IF(F31&lt;80,"BASSA"," ")</f>
        <v/>
      </c>
      <c r="K31" s="19">
        <f t="array" ref="K31">IF(F31&gt;85," ",IF(F31&gt;80,"MEDIA",IF(F31&lt;80," ",IF(F31&lt;87," "," "))))</f>
        <v/>
      </c>
      <c r="L31" s="16">
        <f t="array" ref="L31">IF(F31&gt;85,"X"," ")</f>
        <v/>
      </c>
      <c r="M31" s="20" t="inlineStr">
        <is>
          <t>NO</t>
        </is>
      </c>
      <c r="N31" s="20" t="inlineStr">
        <is>
          <t>NO</t>
        </is>
      </c>
      <c r="O31" s="20" t="inlineStr">
        <is>
          <t>NO</t>
        </is>
      </c>
      <c r="P31" s="13" t="n"/>
      <c r="Q31" s="618" t="n"/>
      <c r="R31" s="618" t="n"/>
    </row>
    <row r="32" hidden="1" ht="9" customHeight="1" s="621">
      <c r="A32" s="26" t="n">
        <v>0</v>
      </c>
      <c r="B32" s="16" t="n">
        <v>28</v>
      </c>
      <c r="C32" s="16" t="n">
        <v>0</v>
      </c>
      <c r="D32" s="622" t="n">
        <v>0</v>
      </c>
      <c r="E32" s="18" t="n">
        <v>0</v>
      </c>
      <c r="F32" s="622" t="n">
        <v>0</v>
      </c>
      <c r="G32" s="622" t="n">
        <v>0</v>
      </c>
      <c r="H32" s="622" t="n">
        <v>0</v>
      </c>
      <c r="I32" s="622" t="n">
        <v>0</v>
      </c>
      <c r="J32" s="16">
        <f t="array" ref="J32">IF(F32&lt;80,"BASSA"," ")</f>
        <v/>
      </c>
      <c r="K32" s="19">
        <f t="array" ref="K32">IF(F32&gt;85," ",IF(F32&gt;80,"MEDIA",IF(F32&lt;80," ",IF(F32&lt;87," "," "))))</f>
        <v/>
      </c>
      <c r="L32" s="16">
        <f t="array" ref="L32">IF(F32&gt;85,"X"," ")</f>
        <v/>
      </c>
      <c r="M32" s="20" t="inlineStr">
        <is>
          <t>NO</t>
        </is>
      </c>
      <c r="N32" s="20" t="inlineStr">
        <is>
          <t>NO</t>
        </is>
      </c>
      <c r="O32" s="20" t="inlineStr">
        <is>
          <t>NO</t>
        </is>
      </c>
      <c r="P32" s="13" t="n"/>
      <c r="Q32" s="618" t="n"/>
      <c r="R32" s="618" t="n"/>
    </row>
    <row r="33" hidden="1" ht="33.75" customHeight="1" s="621">
      <c r="A33" s="26" t="n">
        <v>0</v>
      </c>
      <c r="B33" s="16" t="n">
        <v>29</v>
      </c>
      <c r="C33" s="16" t="n">
        <v>0</v>
      </c>
      <c r="D33" s="622" t="n">
        <v>0</v>
      </c>
      <c r="E33" s="18" t="n">
        <v>0</v>
      </c>
      <c r="F33" s="622" t="n">
        <v>0</v>
      </c>
      <c r="G33" s="622" t="n">
        <v>0</v>
      </c>
      <c r="H33" s="622" t="n">
        <v>0</v>
      </c>
      <c r="I33" s="622" t="n">
        <v>0</v>
      </c>
      <c r="J33" s="16">
        <f t="array" ref="J33">IF(F33&lt;80,"BASSA"," ")</f>
        <v/>
      </c>
      <c r="K33" s="19">
        <f t="array" ref="K33">IF(F33&gt;85," ",IF(F33&gt;80,"MEDIA",IF(F33&lt;80," ",IF(F33&lt;87," "," "))))</f>
        <v/>
      </c>
      <c r="L33" s="16">
        <f t="array" ref="L33">IF(F33&gt;85,"X"," ")</f>
        <v/>
      </c>
      <c r="M33" s="20" t="inlineStr">
        <is>
          <t>NO</t>
        </is>
      </c>
      <c r="N33" s="20" t="inlineStr">
        <is>
          <t>NO</t>
        </is>
      </c>
      <c r="O33" s="20" t="inlineStr">
        <is>
          <t>NO</t>
        </is>
      </c>
      <c r="P33" s="13" t="n"/>
      <c r="Q33" s="618" t="n"/>
      <c r="R33" s="618" t="n"/>
    </row>
    <row r="34" hidden="1" ht="9" customHeight="1" s="621">
      <c r="A34" s="26" t="n">
        <v>0</v>
      </c>
      <c r="B34" s="16" t="n">
        <v>30</v>
      </c>
      <c r="C34" s="16" t="n">
        <v>0</v>
      </c>
      <c r="D34" s="622" t="n">
        <v>0</v>
      </c>
      <c r="E34" s="18" t="n">
        <v>0</v>
      </c>
      <c r="F34" s="622" t="n">
        <v>0</v>
      </c>
      <c r="G34" s="622" t="n">
        <v>0</v>
      </c>
      <c r="H34" s="622" t="n">
        <v>0</v>
      </c>
      <c r="I34" s="622" t="n">
        <v>0</v>
      </c>
      <c r="J34" s="16">
        <f t="array" ref="J34">IF(F34&lt;80,"BASSA"," ")</f>
        <v/>
      </c>
      <c r="K34" s="19">
        <f t="array" ref="K34">IF(F34&gt;85," ",IF(F34&gt;80,"MEDIA",IF(F34&lt;80," ",IF(F34&lt;87," "," "))))</f>
        <v/>
      </c>
      <c r="L34" s="16">
        <f t="array" ref="L34">IF(F34&gt;85,"X"," ")</f>
        <v/>
      </c>
      <c r="M34" s="20" t="inlineStr">
        <is>
          <t>WBV</t>
        </is>
      </c>
      <c r="N34" s="20" t="inlineStr">
        <is>
          <t>NO</t>
        </is>
      </c>
      <c r="O34" s="20" t="inlineStr">
        <is>
          <t>NO</t>
        </is>
      </c>
      <c r="P34" s="13" t="n"/>
      <c r="Q34" s="618" t="n"/>
      <c r="R34" s="618" t="n"/>
    </row>
    <row r="35" hidden="1" ht="9" customHeight="1" s="621">
      <c r="A35" s="26" t="n">
        <v>0</v>
      </c>
      <c r="B35" s="16" t="n">
        <v>31</v>
      </c>
      <c r="C35" s="16" t="n">
        <v>0</v>
      </c>
      <c r="D35" s="622" t="n">
        <v>0</v>
      </c>
      <c r="E35" s="18" t="n">
        <v>0</v>
      </c>
      <c r="F35" s="622" t="n">
        <v>0</v>
      </c>
      <c r="G35" s="622" t="n">
        <v>0</v>
      </c>
      <c r="H35" s="622" t="n">
        <v>0</v>
      </c>
      <c r="I35" s="622" t="n">
        <v>0</v>
      </c>
      <c r="J35" s="24">
        <f t="array" ref="J35">IF(F35&lt;80,"BASSA"," ")</f>
        <v/>
      </c>
      <c r="K35" s="16">
        <f t="array" ref="K35">IF(F35&gt;85," ",IF(F35&gt;80,"X",IF(F35&lt;80," ",IF(F35&lt;87," "," "))))</f>
        <v/>
      </c>
      <c r="L35" s="16">
        <f t="array" ref="L35">IF(F35&gt;85,"X"," ")</f>
        <v/>
      </c>
      <c r="M35" s="20" t="inlineStr">
        <is>
          <t>NO</t>
        </is>
      </c>
      <c r="N35" s="20" t="inlineStr">
        <is>
          <t>NO</t>
        </is>
      </c>
      <c r="O35" s="20" t="inlineStr">
        <is>
          <t>NO</t>
        </is>
      </c>
      <c r="P35" s="13" t="n"/>
      <c r="Q35" s="618" t="n"/>
      <c r="R35" s="618" t="n"/>
    </row>
    <row r="36" hidden="1" ht="9" customHeight="1" s="621">
      <c r="A36" s="26" t="n">
        <v>0</v>
      </c>
      <c r="B36" s="16" t="n">
        <v>32</v>
      </c>
      <c r="C36" s="16" t="n">
        <v>0</v>
      </c>
      <c r="D36" s="622" t="n">
        <v>0</v>
      </c>
      <c r="E36" s="18" t="n">
        <v>0</v>
      </c>
      <c r="F36" s="622" t="n">
        <v>0</v>
      </c>
      <c r="G36" s="622" t="n">
        <v>0</v>
      </c>
      <c r="H36" s="622" t="n">
        <v>0</v>
      </c>
      <c r="I36" s="622" t="n">
        <v>0</v>
      </c>
      <c r="J36" s="16">
        <f t="array" ref="J36">IF(F36&lt;80,"BASSA"," ")</f>
        <v/>
      </c>
      <c r="K36" s="19">
        <f t="array" ref="K36">IF(F36&gt;85," ",IF(F36&gt;80,"MEDIA",IF(F36&lt;80," ",IF(F36&lt;87," "," "))))</f>
        <v/>
      </c>
      <c r="L36" s="16">
        <f t="array" ref="L36">IF(F36&gt;85,"X"," ")</f>
        <v/>
      </c>
      <c r="M36" s="20" t="inlineStr">
        <is>
          <t>HAV</t>
        </is>
      </c>
      <c r="N36" s="20" t="inlineStr">
        <is>
          <t>NO</t>
        </is>
      </c>
      <c r="O36" s="20" t="inlineStr">
        <is>
          <t>NO</t>
        </is>
      </c>
      <c r="P36" s="13" t="n"/>
      <c r="Q36" s="618" t="n"/>
      <c r="R36" s="618" t="n"/>
    </row>
    <row r="37" hidden="1" ht="9" customHeight="1" s="621">
      <c r="A37" s="26" t="n">
        <v>0</v>
      </c>
      <c r="B37" s="16" t="n">
        <v>33</v>
      </c>
      <c r="C37" s="16" t="n">
        <v>0</v>
      </c>
      <c r="D37" s="622" t="n">
        <v>0</v>
      </c>
      <c r="E37" s="18" t="n">
        <v>0</v>
      </c>
      <c r="F37" s="622" t="n">
        <v>0</v>
      </c>
      <c r="G37" s="622" t="n">
        <v>0</v>
      </c>
      <c r="H37" s="622" t="n">
        <v>0</v>
      </c>
      <c r="I37" s="622" t="n">
        <v>0</v>
      </c>
      <c r="J37" s="24">
        <f t="array" ref="J37">IF(F37&lt;80,"BASSA"," ")</f>
        <v/>
      </c>
      <c r="K37" s="16">
        <f t="array" ref="K37">IF(F37&gt;85," ",IF(F37&gt;80,"X",IF(F37&lt;80," ",IF(F37&lt;87," "," "))))</f>
        <v/>
      </c>
      <c r="L37" s="16">
        <f t="array" ref="L37">IF(F37&gt;85,"X"," ")</f>
        <v/>
      </c>
      <c r="M37" s="20" t="inlineStr">
        <is>
          <t>NO</t>
        </is>
      </c>
      <c r="N37" s="20" t="inlineStr">
        <is>
          <t>NO</t>
        </is>
      </c>
      <c r="O37" s="20" t="inlineStr">
        <is>
          <t>NO</t>
        </is>
      </c>
      <c r="P37" s="13" t="n"/>
      <c r="Q37" s="618" t="n"/>
      <c r="R37" s="618" t="n"/>
    </row>
    <row r="38" hidden="1" ht="9" customHeight="1" s="621">
      <c r="A38" s="26" t="n">
        <v>0</v>
      </c>
      <c r="B38" s="16" t="n">
        <v>34</v>
      </c>
      <c r="C38" s="16" t="n">
        <v>0</v>
      </c>
      <c r="D38" s="622" t="n">
        <v>0</v>
      </c>
      <c r="E38" s="18" t="n">
        <v>0</v>
      </c>
      <c r="F38" s="622" t="n">
        <v>0</v>
      </c>
      <c r="G38" s="622" t="n">
        <v>0</v>
      </c>
      <c r="H38" s="622" t="n">
        <v>0</v>
      </c>
      <c r="I38" s="622" t="n">
        <v>0</v>
      </c>
      <c r="J38" s="16">
        <f t="array" ref="J38">IF(F38&lt;80,"BASSA"," ")</f>
        <v/>
      </c>
      <c r="K38" s="16">
        <f t="array" ref="K38">IF(F38&gt;85," ",IF(F38&gt;80,"X",IF(F38&lt;80," ",IF(F38&lt;87," "," "))))</f>
        <v/>
      </c>
      <c r="L38" s="23">
        <f t="array" ref="L38">IF(F38&gt;85,"ALTA"," ")</f>
        <v/>
      </c>
      <c r="M38" s="20" t="inlineStr">
        <is>
          <t>HAV</t>
        </is>
      </c>
      <c r="N38" s="20" t="inlineStr">
        <is>
          <t>NO</t>
        </is>
      </c>
      <c r="O38" s="20" t="inlineStr">
        <is>
          <t>NO</t>
        </is>
      </c>
      <c r="P38" s="13" t="n"/>
      <c r="Q38" s="618" t="n"/>
      <c r="R38" s="618" t="n"/>
    </row>
    <row r="39" hidden="1" ht="22.5" customHeight="1" s="621">
      <c r="A39" s="26" t="n">
        <v>0</v>
      </c>
      <c r="B39" s="16" t="n">
        <v>35</v>
      </c>
      <c r="C39" s="16" t="n">
        <v>0</v>
      </c>
      <c r="D39" s="622" t="n">
        <v>0</v>
      </c>
      <c r="E39" s="18" t="n">
        <v>0</v>
      </c>
      <c r="F39" s="622" t="n">
        <v>0</v>
      </c>
      <c r="G39" s="622" t="n">
        <v>0</v>
      </c>
      <c r="H39" s="622" t="n">
        <v>0</v>
      </c>
      <c r="I39" s="622" t="n">
        <v>0</v>
      </c>
      <c r="J39" s="27" t="n"/>
      <c r="K39" s="28" t="n"/>
      <c r="L39" s="28" t="n"/>
      <c r="M39" s="28" t="n"/>
      <c r="N39" s="28" t="n"/>
      <c r="O39" s="28" t="n"/>
      <c r="P39" s="618" t="n"/>
      <c r="Q39" s="618" t="n"/>
      <c r="R39" s="618" t="n"/>
    </row>
    <row r="40" hidden="1" ht="9" customHeight="1" s="621">
      <c r="A40" s="26" t="n">
        <v>0</v>
      </c>
      <c r="B40" s="16" t="n">
        <v>36</v>
      </c>
      <c r="C40" s="16" t="n">
        <v>0</v>
      </c>
      <c r="D40" s="622" t="n">
        <v>0</v>
      </c>
      <c r="E40" s="18" t="n">
        <v>0</v>
      </c>
      <c r="F40" s="622" t="n">
        <v>0</v>
      </c>
      <c r="G40" s="622" t="n">
        <v>0</v>
      </c>
      <c r="H40" s="622" t="n">
        <v>0</v>
      </c>
      <c r="I40" s="622" t="n">
        <v>0</v>
      </c>
      <c r="J40" s="27" t="n"/>
      <c r="K40" s="28" t="n"/>
      <c r="L40" s="28" t="n"/>
      <c r="M40" s="28" t="n"/>
      <c r="N40" s="28" t="n"/>
      <c r="O40" s="28" t="n"/>
      <c r="P40" s="618" t="n"/>
      <c r="Q40" s="618" t="n"/>
      <c r="R40" s="618" t="n"/>
    </row>
    <row r="41" hidden="1" ht="9" customHeight="1" s="621">
      <c r="A41" s="26" t="n">
        <v>0</v>
      </c>
      <c r="B41" s="16" t="n">
        <v>37</v>
      </c>
      <c r="C41" s="16" t="n">
        <v>0</v>
      </c>
      <c r="D41" s="622" t="n">
        <v>0</v>
      </c>
      <c r="E41" s="18" t="n">
        <v>0</v>
      </c>
      <c r="F41" s="622" t="n">
        <v>0</v>
      </c>
      <c r="G41" s="622" t="n">
        <v>0</v>
      </c>
      <c r="H41" s="622" t="n">
        <v>0</v>
      </c>
      <c r="I41" s="622" t="n">
        <v>0</v>
      </c>
      <c r="J41" s="27" t="n"/>
      <c r="K41" s="28" t="n"/>
      <c r="L41" s="28" t="n"/>
      <c r="M41" s="28" t="n"/>
      <c r="N41" s="28" t="n"/>
      <c r="O41" s="28" t="n"/>
      <c r="P41" s="618" t="n"/>
      <c r="Q41" s="618" t="n"/>
      <c r="R41" s="618" t="n"/>
    </row>
    <row r="42" hidden="1" ht="9" customHeight="1" s="621">
      <c r="A42" s="26" t="n">
        <v>0</v>
      </c>
      <c r="B42" s="16" t="n">
        <v>38</v>
      </c>
      <c r="C42" s="16" t="n">
        <v>0</v>
      </c>
      <c r="D42" s="622" t="n">
        <v>0</v>
      </c>
      <c r="E42" s="18" t="n">
        <v>0</v>
      </c>
      <c r="F42" s="622" t="n">
        <v>0</v>
      </c>
      <c r="G42" s="622" t="n">
        <v>0</v>
      </c>
      <c r="H42" s="622" t="n">
        <v>0</v>
      </c>
      <c r="I42" s="622" t="n">
        <v>0</v>
      </c>
      <c r="J42" s="27" t="n"/>
      <c r="K42" s="28" t="n"/>
      <c r="L42" s="28" t="n"/>
      <c r="M42" s="28" t="n"/>
      <c r="N42" s="28" t="n"/>
      <c r="O42" s="28" t="n"/>
      <c r="P42" s="618" t="n"/>
      <c r="Q42" s="618" t="n"/>
      <c r="R42" s="618" t="n"/>
    </row>
    <row r="43" hidden="1" ht="9" customHeight="1" s="621">
      <c r="A43" s="26" t="n">
        <v>0</v>
      </c>
      <c r="B43" s="16" t="n">
        <v>39</v>
      </c>
      <c r="C43" s="16" t="n">
        <v>0</v>
      </c>
      <c r="D43" s="622" t="n">
        <v>0</v>
      </c>
      <c r="E43" s="18" t="n">
        <v>0</v>
      </c>
      <c r="F43" s="622" t="n">
        <v>0</v>
      </c>
      <c r="G43" s="622" t="n">
        <v>0</v>
      </c>
      <c r="H43" s="622" t="n">
        <v>0</v>
      </c>
      <c r="I43" s="622" t="n">
        <v>0</v>
      </c>
      <c r="J43" s="27" t="n"/>
      <c r="K43" s="28" t="n"/>
      <c r="L43" s="28" t="n"/>
      <c r="M43" s="28" t="n"/>
      <c r="N43" s="28" t="n"/>
      <c r="O43" s="28" t="n"/>
      <c r="P43" s="618" t="n"/>
      <c r="Q43" s="618" t="n"/>
      <c r="R43" s="618" t="n"/>
    </row>
    <row r="44" hidden="1" ht="9" customHeight="1" s="621">
      <c r="A44" s="26" t="n">
        <v>0</v>
      </c>
      <c r="B44" s="16" t="n">
        <v>40</v>
      </c>
      <c r="C44" s="16" t="n">
        <v>0</v>
      </c>
      <c r="D44" s="622" t="n">
        <v>0</v>
      </c>
      <c r="E44" s="18" t="n">
        <v>0</v>
      </c>
      <c r="F44" s="622" t="n">
        <v>0</v>
      </c>
      <c r="G44" s="622" t="n">
        <v>0</v>
      </c>
      <c r="H44" s="622" t="n">
        <v>0</v>
      </c>
      <c r="I44" s="622" t="n">
        <v>0</v>
      </c>
      <c r="J44" s="27" t="n"/>
      <c r="K44" s="28" t="n"/>
      <c r="L44" s="28" t="n"/>
      <c r="M44" s="28" t="n"/>
      <c r="N44" s="28" t="n"/>
      <c r="O44" s="28" t="n"/>
      <c r="P44" s="618" t="n"/>
      <c r="Q44" s="618" t="n"/>
      <c r="R44" s="618" t="n"/>
    </row>
    <row r="45" hidden="1" ht="9" customHeight="1" s="621">
      <c r="A45" s="26" t="n">
        <v>0</v>
      </c>
      <c r="B45" s="16" t="n">
        <v>41</v>
      </c>
      <c r="C45" s="16" t="n">
        <v>0</v>
      </c>
      <c r="D45" s="622" t="n">
        <v>0</v>
      </c>
      <c r="E45" s="18" t="n">
        <v>0</v>
      </c>
      <c r="F45" s="622" t="n">
        <v>0</v>
      </c>
      <c r="G45" s="622" t="n">
        <v>0</v>
      </c>
      <c r="H45" s="622" t="n">
        <v>0</v>
      </c>
      <c r="I45" s="622" t="n">
        <v>0</v>
      </c>
      <c r="J45" s="27" t="n"/>
      <c r="K45" s="28" t="n"/>
      <c r="L45" s="28" t="n"/>
      <c r="M45" s="28" t="n"/>
      <c r="N45" s="28" t="n"/>
      <c r="O45" s="28" t="n"/>
      <c r="P45" s="618" t="n"/>
      <c r="Q45" s="618" t="n"/>
      <c r="R45" s="618" t="n"/>
    </row>
    <row r="46" hidden="1" ht="9" customHeight="1" s="621">
      <c r="A46" s="26" t="n">
        <v>0</v>
      </c>
      <c r="B46" s="16" t="n">
        <v>42</v>
      </c>
      <c r="C46" s="16" t="n">
        <v>0</v>
      </c>
      <c r="D46" s="622" t="n">
        <v>0</v>
      </c>
      <c r="E46" s="18" t="n">
        <v>0</v>
      </c>
      <c r="F46" s="622" t="n">
        <v>0</v>
      </c>
      <c r="G46" s="622" t="n">
        <v>0</v>
      </c>
      <c r="H46" s="622" t="n">
        <v>0</v>
      </c>
      <c r="I46" s="622" t="n">
        <v>0</v>
      </c>
      <c r="J46" s="27" t="n"/>
      <c r="K46" s="28" t="n"/>
      <c r="L46" s="28" t="n"/>
      <c r="M46" s="28" t="n"/>
      <c r="N46" s="28" t="n"/>
      <c r="O46" s="28" t="n"/>
      <c r="P46" s="618" t="n"/>
      <c r="Q46" s="618" t="n"/>
      <c r="R46" s="618" t="n"/>
    </row>
    <row r="47" hidden="1" ht="9" customHeight="1" s="621">
      <c r="A47" s="26" t="n">
        <v>0</v>
      </c>
      <c r="B47" s="16" t="n">
        <v>43</v>
      </c>
      <c r="C47" s="16" t="n">
        <v>0</v>
      </c>
      <c r="D47" s="622" t="n">
        <v>0</v>
      </c>
      <c r="E47" s="18" t="n">
        <v>0</v>
      </c>
      <c r="F47" s="622" t="n">
        <v>0</v>
      </c>
      <c r="G47" s="622" t="n">
        <v>0</v>
      </c>
      <c r="H47" s="622" t="n">
        <v>0</v>
      </c>
      <c r="I47" s="622" t="n">
        <v>0</v>
      </c>
      <c r="J47" s="27" t="n"/>
      <c r="K47" s="28" t="n"/>
      <c r="L47" s="28" t="n"/>
      <c r="M47" s="28" t="n"/>
      <c r="N47" s="28" t="n"/>
      <c r="O47" s="28" t="n"/>
      <c r="P47" s="618" t="n"/>
      <c r="Q47" s="618" t="n"/>
      <c r="R47" s="618" t="n"/>
    </row>
    <row r="48" hidden="1" ht="9" customHeight="1" s="621">
      <c r="A48" s="26" t="n">
        <v>0</v>
      </c>
      <c r="B48" s="16" t="n">
        <v>44</v>
      </c>
      <c r="C48" s="16" t="n">
        <v>0</v>
      </c>
      <c r="D48" s="622" t="n">
        <v>0</v>
      </c>
      <c r="E48" s="18" t="n">
        <v>0</v>
      </c>
      <c r="F48" s="622" t="n">
        <v>0</v>
      </c>
      <c r="G48" s="622" t="n">
        <v>0</v>
      </c>
      <c r="H48" s="622" t="n">
        <v>0</v>
      </c>
      <c r="I48" s="622" t="n">
        <v>0</v>
      </c>
      <c r="J48" s="27" t="n"/>
      <c r="K48" s="28" t="n"/>
      <c r="L48" s="28" t="n"/>
      <c r="M48" s="28" t="n"/>
      <c r="N48" s="28" t="n"/>
      <c r="O48" s="28" t="n"/>
      <c r="P48" s="618" t="n"/>
      <c r="Q48" s="618" t="n"/>
      <c r="R48" s="618" t="n"/>
    </row>
    <row r="49" hidden="1" ht="9" customHeight="1" s="621">
      <c r="A49" s="26" t="n">
        <v>0</v>
      </c>
      <c r="B49" s="16" t="n">
        <v>45</v>
      </c>
      <c r="C49" s="16" t="n">
        <v>0</v>
      </c>
      <c r="D49" s="622" t="n">
        <v>0</v>
      </c>
      <c r="E49" s="18" t="n">
        <v>0</v>
      </c>
      <c r="F49" s="622" t="n">
        <v>0</v>
      </c>
      <c r="G49" s="622" t="n">
        <v>0</v>
      </c>
      <c r="H49" s="622" t="n">
        <v>0</v>
      </c>
      <c r="I49" s="622" t="n">
        <v>0</v>
      </c>
      <c r="J49" s="27" t="n"/>
      <c r="K49" s="28" t="n"/>
      <c r="L49" s="28" t="n"/>
      <c r="M49" s="28" t="n"/>
      <c r="N49" s="28" t="n"/>
      <c r="O49" s="28" t="n"/>
      <c r="P49" s="618" t="n"/>
      <c r="Q49" s="618" t="n"/>
      <c r="R49" s="618" t="n"/>
    </row>
    <row r="50" hidden="1" ht="9" customHeight="1" s="621">
      <c r="A50" s="26" t="n">
        <v>0</v>
      </c>
      <c r="B50" s="16" t="n">
        <v>46</v>
      </c>
      <c r="C50" s="16" t="n">
        <v>0</v>
      </c>
      <c r="D50" s="622" t="n">
        <v>0</v>
      </c>
      <c r="E50" s="18" t="n">
        <v>0</v>
      </c>
      <c r="F50" s="622" t="n">
        <v>0</v>
      </c>
      <c r="G50" s="622" t="n">
        <v>0</v>
      </c>
      <c r="H50" s="622" t="n">
        <v>0</v>
      </c>
      <c r="I50" s="622" t="n">
        <v>0</v>
      </c>
      <c r="J50" s="27" t="n"/>
      <c r="K50" s="28" t="n"/>
      <c r="L50" s="28" t="n"/>
      <c r="M50" s="28" t="n"/>
      <c r="N50" s="28" t="n"/>
      <c r="O50" s="28" t="n"/>
      <c r="P50" s="618" t="n"/>
      <c r="Q50" s="618" t="n"/>
      <c r="R50" s="618" t="n"/>
    </row>
    <row r="51" hidden="1" ht="9" customHeight="1" s="621">
      <c r="A51" s="26" t="n">
        <v>0</v>
      </c>
      <c r="B51" s="16" t="n">
        <v>47</v>
      </c>
      <c r="C51" s="16" t="n">
        <v>0</v>
      </c>
      <c r="D51" s="622" t="n">
        <v>0</v>
      </c>
      <c r="E51" s="18" t="n">
        <v>0</v>
      </c>
      <c r="F51" s="622" t="n">
        <v>0</v>
      </c>
      <c r="G51" s="622" t="n">
        <v>0</v>
      </c>
      <c r="H51" s="622" t="n">
        <v>0</v>
      </c>
      <c r="I51" s="622" t="n">
        <v>0</v>
      </c>
      <c r="J51" s="27" t="n"/>
      <c r="K51" s="28" t="n"/>
      <c r="L51" s="28" t="n"/>
      <c r="M51" s="28" t="n"/>
      <c r="N51" s="28" t="n"/>
      <c r="O51" s="28" t="n"/>
      <c r="P51" s="618" t="n"/>
      <c r="Q51" s="618" t="n"/>
      <c r="R51" s="618" t="n"/>
    </row>
    <row r="52" hidden="1" ht="9" customHeight="1" s="621">
      <c r="A52" s="26" t="n">
        <v>0</v>
      </c>
      <c r="B52" s="16" t="n">
        <v>48</v>
      </c>
      <c r="C52" s="16" t="n">
        <v>0</v>
      </c>
      <c r="D52" s="622" t="n">
        <v>0</v>
      </c>
      <c r="E52" s="18" t="n">
        <v>0</v>
      </c>
      <c r="F52" s="622" t="n">
        <v>0</v>
      </c>
      <c r="G52" s="622" t="n">
        <v>0</v>
      </c>
      <c r="H52" s="622" t="n">
        <v>0</v>
      </c>
      <c r="I52" s="622" t="n">
        <v>0</v>
      </c>
      <c r="J52" s="27" t="n"/>
      <c r="K52" s="28" t="n"/>
      <c r="L52" s="28" t="n"/>
      <c r="M52" s="28" t="n"/>
      <c r="N52" s="28" t="n"/>
      <c r="O52" s="28" t="n"/>
      <c r="P52" s="618" t="n"/>
      <c r="Q52" s="618" t="n"/>
      <c r="R52" s="618" t="n"/>
    </row>
    <row r="53" hidden="1" ht="9" customHeight="1" s="621">
      <c r="A53" s="26" t="n">
        <v>0</v>
      </c>
      <c r="B53" s="16" t="n">
        <v>49</v>
      </c>
      <c r="C53" s="16" t="n">
        <v>0</v>
      </c>
      <c r="D53" s="622" t="n">
        <v>0</v>
      </c>
      <c r="E53" s="18" t="n">
        <v>0</v>
      </c>
      <c r="F53" s="622" t="n">
        <v>0</v>
      </c>
      <c r="G53" s="622" t="n">
        <v>0</v>
      </c>
      <c r="H53" s="622" t="n">
        <v>0</v>
      </c>
      <c r="I53" s="622" t="n">
        <v>0</v>
      </c>
      <c r="J53" s="27" t="n"/>
      <c r="K53" s="28" t="n"/>
      <c r="L53" s="28" t="n"/>
      <c r="M53" s="28" t="n"/>
      <c r="N53" s="28" t="n"/>
      <c r="O53" s="28" t="n"/>
      <c r="P53" s="618" t="n"/>
      <c r="Q53" s="618" t="n"/>
      <c r="R53" s="618" t="n"/>
    </row>
    <row r="54" hidden="1" ht="9" customHeight="1" s="621">
      <c r="A54" s="26" t="n">
        <v>0</v>
      </c>
      <c r="B54" s="16" t="n">
        <v>50</v>
      </c>
      <c r="C54" s="16" t="n">
        <v>0</v>
      </c>
      <c r="D54" s="622" t="n">
        <v>0</v>
      </c>
      <c r="E54" s="18" t="n">
        <v>0</v>
      </c>
      <c r="F54" s="622" t="n">
        <v>0</v>
      </c>
      <c r="G54" s="622" t="n">
        <v>0</v>
      </c>
      <c r="H54" s="622" t="n">
        <v>0</v>
      </c>
      <c r="I54" s="622" t="n">
        <v>0</v>
      </c>
      <c r="J54" s="27" t="n"/>
      <c r="K54" s="28" t="n"/>
      <c r="L54" s="28" t="n"/>
      <c r="M54" s="28" t="n"/>
      <c r="N54" s="28" t="n"/>
      <c r="O54" s="28" t="n"/>
      <c r="P54" s="618" t="n"/>
      <c r="Q54" s="618" t="n"/>
      <c r="R54" s="618" t="n"/>
    </row>
    <row r="55" ht="13.65" customHeight="1" s="621">
      <c r="A55" s="29" t="n"/>
      <c r="B55" s="29" t="n"/>
      <c r="C55" s="29" t="n"/>
      <c r="D55" s="29" t="n"/>
      <c r="E55" s="29" t="n"/>
      <c r="F55" s="29" t="n"/>
      <c r="G55" s="29" t="n"/>
      <c r="H55" s="29" t="n"/>
      <c r="I55" s="29" t="n"/>
      <c r="J55" s="29" t="n"/>
      <c r="K55" s="29" t="n"/>
      <c r="L55" s="29" t="n"/>
      <c r="M55" s="29" t="n"/>
      <c r="N55" s="29" t="n"/>
      <c r="O55" s="29" t="n"/>
      <c r="P55" s="618" t="n"/>
      <c r="Q55" s="618" t="n"/>
      <c r="R55" s="618" t="n"/>
    </row>
    <row r="56" ht="13.65" customHeight="1" s="621">
      <c r="A56" s="30" t="inlineStr">
        <is>
          <t>(*) valutate nella relazione specifica delle vibrazioni.</t>
        </is>
      </c>
      <c r="B56" s="618" t="n"/>
      <c r="C56" s="618" t="n"/>
      <c r="D56" s="618" t="n"/>
      <c r="E56" s="618" t="n"/>
      <c r="F56" s="618" t="n"/>
      <c r="G56" s="618" t="n"/>
      <c r="H56" s="618" t="n"/>
      <c r="I56" s="618" t="n"/>
      <c r="J56" s="618" t="n"/>
      <c r="K56" s="618" t="n"/>
      <c r="L56" s="618" t="n"/>
      <c r="M56" s="618" t="n"/>
      <c r="N56" s="618" t="n"/>
      <c r="O56" s="618" t="n"/>
      <c r="P56" s="618" t="n"/>
      <c r="Q56" s="618" t="n"/>
      <c r="R56" s="618" t="n"/>
    </row>
    <row r="57" ht="13.65" customHeight="1" s="621">
      <c r="A57" s="30" t="inlineStr">
        <is>
          <t>(**) Valore con otoprotettore indossato.</t>
        </is>
      </c>
      <c r="B57" s="618" t="n"/>
      <c r="C57" s="618" t="n"/>
      <c r="D57" s="618" t="n"/>
      <c r="E57" s="618" t="n"/>
      <c r="F57" s="618" t="n"/>
      <c r="G57" s="618" t="n"/>
      <c r="H57" s="618" t="n"/>
      <c r="I57" s="618" t="n"/>
      <c r="J57" s="618" t="n"/>
      <c r="K57" s="618" t="n"/>
      <c r="L57" s="618" t="n"/>
      <c r="M57" s="618" t="n"/>
      <c r="N57" s="618" t="n"/>
      <c r="O57" s="618" t="n"/>
      <c r="P57" s="618" t="n"/>
      <c r="Q57" s="618" t="n"/>
      <c r="R57" s="618" t="n"/>
    </row>
  </sheetData>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A202"/>
  <sheetViews>
    <sheetView showGridLines="0" defaultGridColor="1" workbookViewId="0">
      <selection activeCell="A1" sqref="A1"/>
    </sheetView>
  </sheetViews>
  <sheetFormatPr baseColWidth="8" defaultColWidth="8.83333" defaultRowHeight="12.75" customHeight="1" outlineLevelRow="0"/>
  <cols>
    <col width="13.8516" customWidth="1" style="620" min="1" max="1"/>
    <col width="4.85156" customWidth="1" style="620" min="2" max="2"/>
    <col width="30.3516" customWidth="1" style="620" min="3" max="3"/>
    <col width="15.5" customWidth="1" style="620" min="4" max="4"/>
    <col width="15" customWidth="1" style="620" min="5" max="5"/>
    <col width="31.8516" customWidth="1" style="620" min="6" max="6"/>
    <col width="12.3516" customWidth="1" style="620" min="7" max="7"/>
    <col width="13.5" customWidth="1" style="620" min="8" max="8"/>
    <col width="3.17188" customWidth="1" style="620" min="9" max="10"/>
    <col width="3.5" customWidth="1" style="620" min="11" max="11"/>
    <col width="3" customWidth="1" style="620" min="12" max="12"/>
    <col width="9.17188" customWidth="1" style="620" min="13" max="13"/>
    <col width="9.5" customWidth="1" style="620" min="14" max="14"/>
    <col width="11.5" customWidth="1" style="620" min="15" max="15"/>
    <col width="12.3516" customWidth="1" style="620" min="16" max="16"/>
    <col width="6.35156" customWidth="1" style="620" min="17" max="17"/>
    <col width="7.5" customWidth="1" style="620" min="18" max="18"/>
    <col width="7.85156" customWidth="1" style="620" min="19" max="19"/>
    <col width="6.85156" customWidth="1" style="620" min="20" max="22"/>
    <col width="6.35156" customWidth="1" style="620" min="23" max="23"/>
    <col width="7.5" customWidth="1" style="620" min="24" max="26"/>
    <col width="6.67188" customWidth="1" style="620" min="27" max="27"/>
    <col width="7" customWidth="1" style="620" min="28" max="30"/>
    <col width="6.35156" customWidth="1" style="620" min="31" max="31"/>
    <col width="7.5" customWidth="1" style="620" min="32" max="32"/>
    <col width="7.85156" customWidth="1" style="620" min="33" max="33"/>
    <col width="6.85156" customWidth="1" style="620" min="34" max="34"/>
    <col width="6.35156" customWidth="1" style="620" min="35" max="35"/>
    <col width="7.5" customWidth="1" style="620" min="36" max="38"/>
    <col width="6.67188" customWidth="1" style="620" min="39" max="39"/>
    <col width="7" customWidth="1" style="620" min="40" max="42"/>
    <col width="14.1719" customWidth="1" style="620" min="43" max="43"/>
    <col width="6.5" customWidth="1" style="620" min="44" max="44"/>
    <col width="7" customWidth="1" style="620" min="45" max="45"/>
    <col width="6.17188" customWidth="1" style="620" min="46" max="46"/>
    <col width="17.5" customWidth="1" style="620" min="47" max="47"/>
    <col width="13.6719" customWidth="1" style="620" min="48" max="48"/>
    <col width="10.6719" customWidth="1" style="620" min="49" max="49"/>
    <col width="18.6719" customWidth="1" style="620" min="50" max="50"/>
    <col width="14.1719" customWidth="1" style="620" min="51" max="51"/>
    <col width="16.6719" customWidth="1" style="620" min="52" max="52"/>
    <col width="16.1719" customWidth="1" style="620" min="53" max="53"/>
    <col width="12" customWidth="1" style="620" min="54" max="54"/>
    <col width="14.5" customWidth="1" style="620" min="55" max="55"/>
    <col width="18.6719" customWidth="1" style="620" min="56" max="56"/>
    <col width="14.1719" customWidth="1" style="620" min="57" max="57"/>
    <col width="16.6719" customWidth="1" style="620" min="58" max="58"/>
    <col width="12.5" customWidth="1" style="620" min="59" max="61"/>
    <col width="9.351559999999999" customWidth="1" style="620" min="62" max="65"/>
    <col width="15.1719" customWidth="1" style="620" min="66" max="66"/>
    <col width="9.351559999999999" customWidth="1" style="620" min="67" max="70"/>
    <col width="14.5" customWidth="1" style="620" min="71" max="71"/>
    <col width="12.5" customWidth="1" style="620" min="72" max="72"/>
    <col width="9.351559999999999" customWidth="1" style="620" min="73" max="73"/>
    <col width="10.1719" customWidth="1" style="620" min="74" max="74"/>
    <col width="9.351559999999999" customWidth="1" style="620" min="75" max="78"/>
    <col width="9.17188" customWidth="1" style="620" min="79" max="79"/>
    <col width="8.851559999999999" customWidth="1" style="620" min="80" max="16384"/>
  </cols>
  <sheetData>
    <row r="1" ht="24.95" customHeight="1" s="621">
      <c r="A1" s="32" t="inlineStr">
        <is>
          <t>TITOLO VIII - Capo II del D.Lgs 81/2008
-- VALUTAZIONE DELL'ESPOSIZIONE AD AGENTI FISICI (RUMORE) --
"ALLEGATO 1 - TABELLA MISURE"</t>
        </is>
      </c>
      <c r="B1" s="33" t="n"/>
      <c r="C1" s="34" t="inlineStr">
        <is>
          <t>TITOLO VIII - Capo II del D.Lgs 81/2008
-- VALUTAZIONE DELL'ESPOSIZIONE AD AGENTI FISICI (RUMORE) --
ALLEGATO 1 - TABELLA MISURE (UNI EN ISO 9612:2011 e UNI 9432:2011)</t>
        </is>
      </c>
      <c r="D1" s="623" t="n"/>
      <c r="E1" s="623" t="n"/>
      <c r="F1" s="623" t="n"/>
      <c r="G1" s="623" t="n"/>
      <c r="H1" s="623" t="n"/>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4" t="n"/>
      <c r="AE1" s="33" t="n"/>
      <c r="AF1" s="33" t="n"/>
      <c r="AG1" s="33" t="n"/>
      <c r="AH1" s="33" t="n"/>
      <c r="AI1" s="33" t="n"/>
      <c r="AJ1" s="33" t="n"/>
      <c r="AK1" s="33" t="n"/>
      <c r="AL1" s="33" t="n"/>
      <c r="AM1" s="33" t="n"/>
      <c r="AN1" s="33" t="n"/>
      <c r="AO1" s="33" t="n"/>
      <c r="AP1" s="33" t="n"/>
      <c r="AQ1" s="33" t="n"/>
      <c r="AR1" s="33" t="n"/>
      <c r="AS1" s="33" t="n"/>
      <c r="AT1" s="35" t="n"/>
      <c r="AU1" s="36" t="inlineStr">
        <is>
          <t>Verifica idoneità D.P.I. per sorgente sonora
(anche in conformità all'art. 191. c.1 D.Lgs 81/08)</t>
        </is>
      </c>
      <c r="AV1" s="623" t="n"/>
      <c r="AW1" s="623" t="n"/>
      <c r="AX1" s="623" t="n"/>
      <c r="AY1" s="623" t="n"/>
      <c r="AZ1" s="623" t="n"/>
      <c r="BA1" s="623" t="n"/>
      <c r="BB1" s="623" t="n"/>
      <c r="BC1" s="623" t="n"/>
      <c r="BD1" s="623" t="n"/>
      <c r="BE1" s="623" t="n"/>
      <c r="BF1" s="625" t="n"/>
      <c r="BG1" s="39" t="n"/>
      <c r="BH1" s="40" t="n"/>
      <c r="BI1" s="40" t="n"/>
      <c r="BJ1" s="40" t="n"/>
      <c r="BK1" s="40" t="n"/>
      <c r="BL1" s="40" t="n"/>
      <c r="BM1" s="40" t="n"/>
      <c r="BN1" s="40" t="n"/>
      <c r="BO1" s="40" t="n"/>
      <c r="BP1" s="40" t="n"/>
      <c r="BQ1" s="40" t="n"/>
      <c r="BR1" s="40" t="n"/>
      <c r="BS1" s="40" t="n"/>
      <c r="BT1" s="40" t="n"/>
      <c r="BU1" s="40" t="n"/>
      <c r="BV1" s="40" t="n"/>
      <c r="BW1" s="40" t="n"/>
      <c r="BX1" s="40" t="n"/>
      <c r="BY1" s="40" t="n"/>
      <c r="BZ1" s="40" t="n"/>
      <c r="CA1" s="40" t="n"/>
    </row>
    <row r="2" ht="65.09999999999999" customHeight="1" s="621">
      <c r="A2" s="41" t="n"/>
      <c r="B2" s="42" t="n"/>
      <c r="C2" s="626" t="n"/>
      <c r="D2" s="627" t="n"/>
      <c r="E2" s="627" t="n"/>
      <c r="F2" s="627" t="n"/>
      <c r="G2" s="627" t="n"/>
      <c r="H2" s="627"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8" t="n"/>
      <c r="AE2" s="42" t="n"/>
      <c r="AF2" s="42" t="n"/>
      <c r="AG2" s="42" t="n"/>
      <c r="AH2" s="42" t="n"/>
      <c r="AI2" s="42" t="n"/>
      <c r="AJ2" s="42" t="n"/>
      <c r="AK2" s="42" t="n"/>
      <c r="AL2" s="42" t="n"/>
      <c r="AM2" s="42" t="n"/>
      <c r="AN2" s="42" t="n"/>
      <c r="AO2" s="42" t="n"/>
      <c r="AP2" s="42" t="n"/>
      <c r="AQ2" s="42" t="n"/>
      <c r="AR2" s="42" t="n"/>
      <c r="AS2" s="42" t="n"/>
      <c r="AT2" s="43" t="n"/>
      <c r="AU2" s="629" t="n"/>
      <c r="AV2" s="627" t="n"/>
      <c r="AW2" s="627" t="n"/>
      <c r="AX2" s="627" t="n"/>
      <c r="AY2" s="627" t="n"/>
      <c r="AZ2" s="627" t="n"/>
      <c r="BA2" s="627" t="n"/>
      <c r="BB2" s="627" t="n"/>
      <c r="BC2" s="627" t="n"/>
      <c r="BD2" s="627" t="n"/>
      <c r="BE2" s="627" t="n"/>
      <c r="BF2" s="630" t="n"/>
      <c r="BG2" s="45" t="n"/>
      <c r="BH2" s="46" t="n"/>
      <c r="BI2" s="46" t="n"/>
      <c r="BJ2" s="46" t="n"/>
      <c r="BK2" s="46" t="n"/>
      <c r="BL2" s="46" t="n"/>
      <c r="BM2" s="46" t="n"/>
      <c r="BN2" s="46" t="n"/>
      <c r="BO2" s="46" t="n"/>
      <c r="BP2" s="46" t="n"/>
      <c r="BQ2" s="46" t="n"/>
      <c r="BR2" s="46" t="n"/>
      <c r="BS2" s="46" t="n"/>
      <c r="BT2" s="46" t="n"/>
      <c r="BU2" s="46" t="n"/>
      <c r="BV2" s="46" t="n"/>
      <c r="BW2" s="46" t="n"/>
      <c r="BX2" s="46" t="n"/>
      <c r="BY2" s="46" t="n"/>
      <c r="BZ2" s="46" t="n"/>
      <c r="CA2" s="46" t="n"/>
    </row>
    <row r="3" ht="57.75" customHeight="1" s="621">
      <c r="A3" s="47" t="inlineStr">
        <is>
          <t>Cod. PKL.</t>
        </is>
      </c>
      <c r="B3" s="47" t="inlineStr">
        <is>
          <t>ID</t>
        </is>
      </c>
      <c r="C3" s="47" t="inlineStr">
        <is>
          <t>Categoria</t>
        </is>
      </c>
      <c r="D3" s="47" t="inlineStr">
        <is>
          <t>Marca</t>
        </is>
      </c>
      <c r="E3" s="47" t="inlineStr">
        <is>
          <t>Modello</t>
        </is>
      </c>
      <c r="F3" s="47" t="inlineStr">
        <is>
          <t>Lavorazione e caratterisitche macchina attrezzatura</t>
        </is>
      </c>
      <c r="G3" s="47" t="inlineStr">
        <is>
          <t>Data Misurazioni</t>
        </is>
      </c>
      <c r="H3" s="47" t="inlineStr">
        <is>
          <t>Strategia di misura
COMPITO
MANSIONI
GIORNATA</t>
        </is>
      </c>
      <c r="I3" s="47" t="inlineStr">
        <is>
          <t>Tipo di rumore</t>
        </is>
      </c>
      <c r="J3" s="631" t="n"/>
      <c r="K3" s="631" t="n"/>
      <c r="L3" s="632" t="n"/>
      <c r="M3" s="49" t="n"/>
      <c r="N3" s="50" t="inlineStr">
        <is>
          <t>PPEAK(C)
+
U(Lpicco,C)</t>
        </is>
      </c>
      <c r="O3" s="51" t="inlineStr">
        <is>
          <t>LAEQ,Tp</t>
        </is>
      </c>
      <c r="P3" s="52" t="inlineStr">
        <is>
          <t>LCEQ,TP</t>
        </is>
      </c>
      <c r="Q3" s="53" t="inlineStr">
        <is>
          <t>MISURA n°1</t>
        </is>
      </c>
      <c r="R3" s="631" t="n"/>
      <c r="S3" s="631" t="n"/>
      <c r="T3" s="631" t="n"/>
      <c r="U3" s="631" t="n"/>
      <c r="V3" s="632" t="n"/>
      <c r="W3" s="53" t="inlineStr">
        <is>
          <t>MISURA n°2</t>
        </is>
      </c>
      <c r="X3" s="631" t="n"/>
      <c r="Y3" s="631" t="n"/>
      <c r="Z3" s="632" t="n"/>
      <c r="AA3" s="53" t="inlineStr">
        <is>
          <t>MISURA n°3</t>
        </is>
      </c>
      <c r="AB3" s="631" t="n"/>
      <c r="AC3" s="631" t="n"/>
      <c r="AD3" s="632" t="n"/>
      <c r="AE3" s="53" t="inlineStr">
        <is>
          <t>MISURA n°4</t>
        </is>
      </c>
      <c r="AF3" s="631" t="n"/>
      <c r="AG3" s="631" t="n"/>
      <c r="AH3" s="632" t="n"/>
      <c r="AI3" s="53" t="inlineStr">
        <is>
          <t>MISURA n°5</t>
        </is>
      </c>
      <c r="AJ3" s="631" t="n"/>
      <c r="AK3" s="631" t="n"/>
      <c r="AL3" s="632" t="n"/>
      <c r="AM3" s="53" t="inlineStr">
        <is>
          <t>MISURA n°6</t>
        </is>
      </c>
      <c r="AN3" s="631" t="n"/>
      <c r="AO3" s="631" t="n"/>
      <c r="AP3" s="632" t="n"/>
      <c r="AQ3" s="54" t="inlineStr">
        <is>
          <t>Necessità di perimetrazione dell'area</t>
        </is>
      </c>
      <c r="AR3" s="55" t="inlineStr">
        <is>
          <t>T max
Inf.</t>
        </is>
      </c>
      <c r="AS3" s="56" t="inlineStr">
        <is>
          <t>T max
Sup.</t>
        </is>
      </c>
      <c r="AT3" s="57" t="inlineStr">
        <is>
          <t>T max
Lim.</t>
        </is>
      </c>
      <c r="AU3" s="58">
        <f t="array" ref="AU3">'DPI art.191'!B2</f>
        <v/>
      </c>
      <c r="AV3" s="59">
        <f t="array" ref="AV3">'DPI art.191'!C2</f>
        <v/>
      </c>
      <c r="AW3" s="60">
        <f t="array" ref="AW3">'DPI art.191'!D2</f>
        <v/>
      </c>
      <c r="AX3" s="58">
        <f t="array" ref="AX3">'DPI art.191'!B4</f>
        <v/>
      </c>
      <c r="AY3" s="59">
        <f t="array" ref="AY3">'DPI art.191'!C4</f>
        <v/>
      </c>
      <c r="AZ3" s="60">
        <f t="array" ref="AZ3">'DPI art.191'!D4</f>
        <v/>
      </c>
      <c r="BA3" s="58">
        <f t="array" ref="BA3">'DPI art.191'!B6</f>
        <v/>
      </c>
      <c r="BB3" s="59">
        <f t="array" ref="BB3">'DPI art.191'!C6</f>
        <v/>
      </c>
      <c r="BC3" s="60">
        <f t="array" ref="BC3">'DPI art.191'!D6</f>
        <v/>
      </c>
      <c r="BD3" s="58">
        <f t="array" ref="BD3">'DPI art.191'!B8</f>
        <v/>
      </c>
      <c r="BE3" s="59">
        <f t="array" ref="BE3">'DPI art.191'!C8</f>
        <v/>
      </c>
      <c r="BF3" s="60">
        <f t="array" ref="BF3">'DPI art.191'!D8</f>
        <v/>
      </c>
      <c r="BG3" s="61" t="inlineStr">
        <is>
          <t>Esponenziale Lp,A,eq,tm</t>
        </is>
      </c>
      <c r="BH3" s="631" t="n"/>
      <c r="BI3" s="631" t="n"/>
      <c r="BJ3" s="631" t="n"/>
      <c r="BK3" s="631" t="n"/>
      <c r="BL3" s="632" t="n"/>
      <c r="BM3" s="62" t="inlineStr">
        <is>
          <t>Differenza
Leq medio - Leq,i</t>
        </is>
      </c>
      <c r="BN3" s="631" t="n"/>
      <c r="BO3" s="631" t="n"/>
      <c r="BP3" s="631" t="n"/>
      <c r="BQ3" s="631" t="n"/>
      <c r="BR3" s="632" t="n"/>
      <c r="BS3" s="219" t="n"/>
      <c r="BT3" s="219" t="n"/>
      <c r="BU3" s="62" t="inlineStr">
        <is>
          <t>Quadrati degli scarti Leq medio  - Leq,i</t>
        </is>
      </c>
      <c r="BV3" s="631" t="n"/>
      <c r="BW3" s="631" t="n"/>
      <c r="BX3" s="631" t="n"/>
      <c r="BY3" s="631" t="n"/>
      <c r="BZ3" s="632" t="n"/>
      <c r="CA3" s="64" t="n"/>
    </row>
    <row r="4" ht="22.5" customHeight="1" s="621">
      <c r="A4" s="633" t="n"/>
      <c r="B4" s="633" t="n"/>
      <c r="C4" s="633" t="n"/>
      <c r="D4" s="633" t="n"/>
      <c r="E4" s="633" t="n"/>
      <c r="F4" s="633" t="n"/>
      <c r="G4" s="633" t="n"/>
      <c r="H4" s="633" t="n"/>
      <c r="I4" s="47" t="inlineStr">
        <is>
          <t>I</t>
        </is>
      </c>
      <c r="J4" s="47" t="inlineStr">
        <is>
          <t>F</t>
        </is>
      </c>
      <c r="K4" s="47" t="inlineStr">
        <is>
          <t>S</t>
        </is>
      </c>
      <c r="L4" s="47" t="inlineStr">
        <is>
          <t>C</t>
        </is>
      </c>
      <c r="M4" s="66" t="inlineStr">
        <is>
          <t>U1a,m</t>
        </is>
      </c>
      <c r="N4" s="633" t="n"/>
      <c r="O4" s="633" t="n"/>
      <c r="P4" s="633" t="n"/>
      <c r="Q4" s="67" t="inlineStr">
        <is>
          <t>Sec.</t>
        </is>
      </c>
      <c r="R4" s="68" t="inlineStr">
        <is>
          <t xml:space="preserve">LAeq,T </t>
        </is>
      </c>
      <c r="S4" s="69" t="inlineStr">
        <is>
          <t xml:space="preserve">LCeq,T </t>
        </is>
      </c>
      <c r="T4" s="70" t="inlineStr">
        <is>
          <t>Lpicco,C</t>
        </is>
      </c>
      <c r="U4" s="71" t="inlineStr">
        <is>
          <t>LAS(t)</t>
        </is>
      </c>
      <c r="V4" s="72" t="inlineStr">
        <is>
          <t>LAeq,I,T</t>
        </is>
      </c>
      <c r="W4" s="67" t="inlineStr">
        <is>
          <t>Sec.</t>
        </is>
      </c>
      <c r="X4" s="68" t="inlineStr">
        <is>
          <t xml:space="preserve">LAeq,T </t>
        </is>
      </c>
      <c r="Y4" s="69" t="inlineStr">
        <is>
          <t xml:space="preserve">LCeq,T </t>
        </is>
      </c>
      <c r="Z4" s="70" t="inlineStr">
        <is>
          <t>Lpicco,C</t>
        </is>
      </c>
      <c r="AA4" s="67" t="inlineStr">
        <is>
          <t>Sec.</t>
        </is>
      </c>
      <c r="AB4" s="68" t="inlineStr">
        <is>
          <t xml:space="preserve">LAeq,T </t>
        </is>
      </c>
      <c r="AC4" s="69" t="inlineStr">
        <is>
          <t xml:space="preserve">LCeq,T </t>
        </is>
      </c>
      <c r="AD4" s="70" t="inlineStr">
        <is>
          <t>Lpicco,C</t>
        </is>
      </c>
      <c r="AE4" s="67" t="inlineStr">
        <is>
          <t>Sec.</t>
        </is>
      </c>
      <c r="AF4" s="68" t="inlineStr">
        <is>
          <t xml:space="preserve">LAeq,T </t>
        </is>
      </c>
      <c r="AG4" s="69" t="inlineStr">
        <is>
          <t xml:space="preserve">LCeq,T </t>
        </is>
      </c>
      <c r="AH4" s="70" t="inlineStr">
        <is>
          <t>Lpicco,C</t>
        </is>
      </c>
      <c r="AI4" s="67" t="inlineStr">
        <is>
          <t>Sec.</t>
        </is>
      </c>
      <c r="AJ4" s="68" t="inlineStr">
        <is>
          <t xml:space="preserve">LAeq,T </t>
        </is>
      </c>
      <c r="AK4" s="69" t="inlineStr">
        <is>
          <t xml:space="preserve">LCeq,T </t>
        </is>
      </c>
      <c r="AL4" s="70" t="inlineStr">
        <is>
          <t>Lpicco,C</t>
        </is>
      </c>
      <c r="AM4" s="67" t="inlineStr">
        <is>
          <t>Sec.</t>
        </is>
      </c>
      <c r="AN4" s="68" t="inlineStr">
        <is>
          <t xml:space="preserve">LAeq,T </t>
        </is>
      </c>
      <c r="AO4" s="69" t="inlineStr">
        <is>
          <t xml:space="preserve">LCeq,T </t>
        </is>
      </c>
      <c r="AP4" s="70" t="inlineStr">
        <is>
          <t>Lpicco,C</t>
        </is>
      </c>
      <c r="AQ4" s="633" t="n"/>
      <c r="AR4" s="633" t="n"/>
      <c r="AS4" s="633" t="n"/>
      <c r="AT4" s="634" t="n"/>
      <c r="AU4" s="74" t="inlineStr">
        <is>
          <t>PNR</t>
        </is>
      </c>
      <c r="AV4" s="75" t="inlineStr">
        <is>
          <t>L'Aeq,T</t>
        </is>
      </c>
      <c r="AW4" s="76" t="inlineStr">
        <is>
          <t>Picco</t>
        </is>
      </c>
      <c r="AX4" s="74" t="inlineStr">
        <is>
          <t>PNR</t>
        </is>
      </c>
      <c r="AY4" s="75" t="inlineStr">
        <is>
          <t>L'Aeq,T</t>
        </is>
      </c>
      <c r="AZ4" s="76" t="inlineStr">
        <is>
          <t>Picco</t>
        </is>
      </c>
      <c r="BA4" s="74" t="inlineStr">
        <is>
          <t>PNR</t>
        </is>
      </c>
      <c r="BB4" s="75" t="inlineStr">
        <is>
          <t>L'Aeq,T</t>
        </is>
      </c>
      <c r="BC4" s="76" t="inlineStr">
        <is>
          <t>Picco</t>
        </is>
      </c>
      <c r="BD4" s="74" t="inlineStr">
        <is>
          <t>PNR</t>
        </is>
      </c>
      <c r="BE4" s="75" t="inlineStr">
        <is>
          <t>L'Aeq,T</t>
        </is>
      </c>
      <c r="BF4" s="77" t="inlineStr">
        <is>
          <t>Picco</t>
        </is>
      </c>
      <c r="BG4" s="95" t="n">
        <v>1</v>
      </c>
      <c r="BH4" s="96" t="n">
        <v>2</v>
      </c>
      <c r="BI4" s="96" t="n">
        <v>3</v>
      </c>
      <c r="BJ4" s="96" t="n">
        <v>4</v>
      </c>
      <c r="BK4" s="96" t="n">
        <v>5</v>
      </c>
      <c r="BL4" s="96" t="n">
        <v>6</v>
      </c>
      <c r="BM4" s="96" t="n">
        <v>1</v>
      </c>
      <c r="BN4" s="96" t="n">
        <v>2</v>
      </c>
      <c r="BO4" s="96" t="n">
        <v>3</v>
      </c>
      <c r="BP4" s="96" t="n">
        <v>4</v>
      </c>
      <c r="BQ4" s="96" t="n">
        <v>5</v>
      </c>
      <c r="BR4" s="96" t="n">
        <v>6</v>
      </c>
      <c r="BS4" s="80" t="inlineStr">
        <is>
          <t>N°campioni</t>
        </is>
      </c>
      <c r="BT4" s="80" t="inlineStr">
        <is>
          <t>U1a (I terrm.)</t>
        </is>
      </c>
      <c r="BU4" s="96" t="n">
        <v>1</v>
      </c>
      <c r="BV4" s="96" t="n">
        <v>2</v>
      </c>
      <c r="BW4" s="96" t="n">
        <v>3</v>
      </c>
      <c r="BX4" s="96" t="n">
        <v>4</v>
      </c>
      <c r="BY4" s="96" t="n">
        <v>5</v>
      </c>
      <c r="BZ4" s="96" t="n">
        <v>6</v>
      </c>
      <c r="CA4" s="219" t="n"/>
    </row>
    <row r="5" ht="8" customHeight="1" s="621">
      <c r="A5" s="81" t="n"/>
      <c r="B5" s="82" t="inlineStr">
        <is>
          <t>⌂</t>
        </is>
      </c>
      <c r="C5" s="83" t="n"/>
      <c r="D5" s="83" t="n"/>
      <c r="E5" s="83" t="n"/>
      <c r="F5" s="83" t="n"/>
      <c r="G5" s="83" t="n"/>
      <c r="H5" s="83" t="n"/>
      <c r="I5" s="83" t="n"/>
      <c r="J5" s="83" t="n"/>
      <c r="K5" s="83" t="n"/>
      <c r="L5" s="83" t="n"/>
      <c r="M5" s="84" t="n"/>
      <c r="N5" s="84" t="n"/>
      <c r="O5" s="85" t="n"/>
      <c r="P5" s="86" t="n"/>
      <c r="Q5" s="87" t="n"/>
      <c r="R5" s="87" t="n"/>
      <c r="S5" s="87" t="n"/>
      <c r="T5" s="87" t="n"/>
      <c r="U5" s="88" t="n"/>
      <c r="V5" s="88" t="n"/>
      <c r="W5" s="87" t="n"/>
      <c r="X5" s="87" t="n"/>
      <c r="Y5" s="87" t="n"/>
      <c r="Z5" s="87" t="n"/>
      <c r="AA5" s="87" t="n"/>
      <c r="AB5" s="87" t="n"/>
      <c r="AC5" s="87" t="n"/>
      <c r="AD5" s="87" t="n"/>
      <c r="AE5" s="87" t="n"/>
      <c r="AF5" s="87" t="n"/>
      <c r="AG5" s="87" t="n"/>
      <c r="AH5" s="87" t="n"/>
      <c r="AI5" s="87" t="n"/>
      <c r="AJ5" s="87" t="n"/>
      <c r="AK5" s="87" t="n"/>
      <c r="AL5" s="87" t="n"/>
      <c r="AM5" s="87" t="n"/>
      <c r="AN5" s="87" t="n"/>
      <c r="AO5" s="87" t="n"/>
      <c r="AP5" s="87" t="n"/>
      <c r="AQ5" s="89" t="n"/>
      <c r="AR5" s="89" t="n"/>
      <c r="AS5" s="89" t="n"/>
      <c r="AT5" s="90" t="n"/>
      <c r="AU5" s="91" t="n"/>
      <c r="AV5" s="92" t="n"/>
      <c r="AW5" s="93" t="n"/>
      <c r="AX5" s="94" t="n"/>
      <c r="AY5" s="92" t="n"/>
      <c r="AZ5" s="93" t="n"/>
      <c r="BA5" s="94" t="n"/>
      <c r="BB5" s="92" t="n"/>
      <c r="BC5" s="93" t="n"/>
      <c r="BD5" s="94" t="n"/>
      <c r="BE5" s="92" t="n"/>
      <c r="BF5" s="93" t="n"/>
      <c r="BG5" s="95" t="n"/>
      <c r="BH5" s="96" t="n"/>
      <c r="BI5" s="96" t="n"/>
      <c r="BJ5" s="96" t="n"/>
      <c r="BK5" s="96" t="n"/>
      <c r="BL5" s="96" t="n"/>
      <c r="BM5" s="96" t="n"/>
      <c r="BN5" s="96" t="n"/>
      <c r="BO5" s="96" t="n"/>
      <c r="BP5" s="96" t="n"/>
      <c r="BQ5" s="96" t="n"/>
      <c r="BR5" s="96" t="n"/>
      <c r="BS5" s="134" t="n"/>
      <c r="BT5" s="134" t="n"/>
      <c r="BU5" s="96" t="n"/>
      <c r="BV5" s="96" t="n"/>
      <c r="BW5" s="96" t="n"/>
      <c r="BX5" s="96" t="n"/>
      <c r="BY5" s="96" t="n"/>
      <c r="BZ5" s="96" t="n"/>
      <c r="CA5" s="98" t="n"/>
    </row>
    <row r="6" ht="18.75" customHeight="1" s="621">
      <c r="A6" s="47" t="inlineStr">
        <is>
          <t>Gualdo 1</t>
        </is>
      </c>
      <c r="B6" s="47" t="inlineStr">
        <is>
          <t>W1</t>
        </is>
      </c>
      <c r="C6" s="99" t="inlineStr">
        <is>
          <t>Fresa diritta</t>
        </is>
      </c>
      <c r="D6" s="99" t="inlineStr">
        <is>
          <t>URYU</t>
        </is>
      </c>
      <c r="E6" s="99" t="inlineStr">
        <is>
          <t>UG-65</t>
        </is>
      </c>
      <c r="F6" s="99" t="inlineStr">
        <is>
          <t>Molatura con mola assiale</t>
        </is>
      </c>
      <c r="G6" s="100" t="n">
        <v>45996</v>
      </c>
      <c r="H6" s="99" t="inlineStr">
        <is>
          <t>Compito</t>
        </is>
      </c>
      <c r="I6" s="101">
        <f t="array" ref="I6">IF((V6-R6)&gt;3,"SI","")</f>
        <v/>
      </c>
      <c r="J6" s="99" t="inlineStr">
        <is>
          <t>SI</t>
        </is>
      </c>
      <c r="K6" s="100" t="n"/>
      <c r="L6" s="100" t="n"/>
      <c r="M6" s="635">
        <f t="array" ref="M6">IF(R6&gt;0,(SQRT(BT6*(SUM(BU6:BZ6)))),"")</f>
        <v/>
      </c>
      <c r="N6" s="636">
        <f t="array" ref="N6">IF(T6&gt;0,(MAX(T6,Z6,AD6,AH6,AL6,AP6))+SQRT(1.2^2+1^2),"")</f>
        <v/>
      </c>
      <c r="O6" s="637">
        <f t="array" ref="O6">IF(R6="",0,10*LOG10(SUM(BG6:BL6)/(COUNT(R6,X6,AB6,AF6,AJ6,AN6))))</f>
        <v/>
      </c>
      <c r="P6" s="638">
        <f t="array" ref="P6">IF(AND(Y6="",AC6="",AG6="",AK6="",AO6=""),S6,AVERAGE(S6,Y6,AC6,AG6,AK6,AO6)+STDEV(S6,Y6,AC6,AG6,AK6,AO6))</f>
        <v/>
      </c>
      <c r="Q6" s="106" t="n">
        <v>300</v>
      </c>
      <c r="R6" s="639" t="n">
        <v>98.59999999999999</v>
      </c>
      <c r="S6" s="640" t="n">
        <v>98.3</v>
      </c>
      <c r="T6" s="641" t="n">
        <v>120.7</v>
      </c>
      <c r="U6" s="642" t="n"/>
      <c r="V6" s="642" t="n"/>
      <c r="W6" s="106" t="n">
        <v>300</v>
      </c>
      <c r="X6" s="639" t="n">
        <v>98.59999999999999</v>
      </c>
      <c r="Y6" s="640" t="n">
        <v>97.8</v>
      </c>
      <c r="Z6" s="641" t="n">
        <v>119.4</v>
      </c>
      <c r="AA6" s="106" t="n">
        <v>300</v>
      </c>
      <c r="AB6" s="639" t="n">
        <v>98.09999999999999</v>
      </c>
      <c r="AC6" s="640" t="n">
        <v>96.90000000000001</v>
      </c>
      <c r="AD6" s="641" t="n">
        <v>117.8</v>
      </c>
      <c r="AE6" s="106" t="n">
        <v>300</v>
      </c>
      <c r="AF6" s="639" t="n">
        <v>93.7</v>
      </c>
      <c r="AG6" s="640" t="n">
        <v>93.09999999999999</v>
      </c>
      <c r="AH6" s="641" t="n">
        <v>117.2</v>
      </c>
      <c r="AI6" s="106" t="n">
        <v>300</v>
      </c>
      <c r="AJ6" s="639" t="n">
        <v>100.3</v>
      </c>
      <c r="AK6" s="640" t="n">
        <v>99.2</v>
      </c>
      <c r="AL6" s="641" t="n">
        <v>116</v>
      </c>
      <c r="AM6" s="106" t="n">
        <v>300</v>
      </c>
      <c r="AN6" s="639" t="n">
        <v>96.8</v>
      </c>
      <c r="AO6" s="640" t="n">
        <v>95.59999999999999</v>
      </c>
      <c r="AP6" s="641" t="n">
        <v>120.8</v>
      </c>
      <c r="AQ6" s="111">
        <f t="array" ref="AQ6">IF(AND((O6)&lt;85,N6&lt;137),"NO","SI")</f>
        <v/>
      </c>
      <c r="AR6" s="112">
        <f t="array" ref="AR6">IF((480*(10^(7.95-(O6/10))))&lt;480,480*(10^(7.95-(O6/10))),480)</f>
        <v/>
      </c>
      <c r="AS6" s="113">
        <f t="array" ref="AS6">IF((480*(10^(8.45-(O6/10))))&lt;480,480*(10^(8.45-(O6/10))),480)</f>
        <v/>
      </c>
      <c r="AT6" s="114">
        <f t="array" ref="AT6">IF((480*(10^(8.65-(O6/10))))&lt;480,480*(10^(8.65-(O6/10))),480)</f>
        <v/>
      </c>
      <c r="AU6" s="643">
        <f t="array" ref="AU6">IF(O6&lt;80,"0",IF((P6-O6)&lt;=2,('DPI art.191'!$G$3-(('DPI art.191'!$F$3-'DPI art.191'!$G$3)/4)*(P6-O6-2)),('DPI art.191'!$G$3-(('DPI art.191'!$F$3-'DPI art.191'!$H$3)/8)*(P6-O6-2))))</f>
        <v/>
      </c>
      <c r="AV6" s="643">
        <f t="array" ref="AV6">O6-AU6</f>
        <v/>
      </c>
      <c r="AW6" s="643">
        <f t="array" ref="AW6">IF(N6&lt;135,N6,N6-'DPI art.191'!$I$3)</f>
        <v/>
      </c>
      <c r="AX6" s="644">
        <f t="array" ref="AX6">IF(I6&lt;80,"0",IF((J6-I6)&lt;=2,('DPI art.191'!$G$7-(('DPI art.191'!$F$7-'DPI art.191'!$G$7)/4)*(I6-J6-2)),('DPI art.191'!$G$7-(('DPI art.191'!$G$7-'DPI art.191'!$H$7)/8)*(J6-I6-2))))</f>
        <v/>
      </c>
      <c r="AY6" s="643">
        <f t="array" ref="AY6">I6-AX6</f>
        <v/>
      </c>
      <c r="AZ6" s="643">
        <f t="array" ref="AZ6">IF(H6&lt;135,H6,H6-'DPI art.191'!$I$7)</f>
        <v/>
      </c>
      <c r="BA6" s="644">
        <f t="array" ref="BA6">IF(O6&lt;80,"0",IF((P6-O6)&lt;=2,('DPI art.191'!$G$5-(('DPI art.191'!$F$5-'DPI art.191'!$G$5)/4)*(P6-O6-2)),('DPI art.191'!$G$5-(('DPI art.191'!$G$5-'DPI art.191'!$H$5)/8)*(P6-O6-2))))</f>
        <v/>
      </c>
      <c r="BB6" s="643">
        <f t="array" ref="BB6">R6-BA6</f>
        <v/>
      </c>
      <c r="BC6" s="643">
        <f t="array" ref="BC6">IF(N6&lt;135,N6,N6-'DPI art.191'!$I$5)</f>
        <v/>
      </c>
      <c r="BD6" s="644">
        <f t="array" ref="BD6">IF(O6&lt;80,"0",IF((P6-O6)&lt;=2,('DPI art.191'!$G$7-(('DPI art.191'!$F$7-'DPI art.191'!$G$7)/4)*(O6-P6-2)),('DPI art.191'!$G$7-(('DPI art.191'!$G$7-'DPI art.191'!$H$7)/8)*(P6-O6-2))))</f>
        <v/>
      </c>
      <c r="BE6" s="643">
        <f t="array" ref="BE6">O6-BD6</f>
        <v/>
      </c>
      <c r="BF6" s="643">
        <f t="array" ref="BF6">IF(N6&lt;135,N6,N6-'DPI art.191'!$I$7)</f>
        <v/>
      </c>
      <c r="BG6" s="645">
        <f t="array" ref="BG6">10^(0.1*R6)</f>
        <v/>
      </c>
      <c r="BH6" s="645">
        <f t="array" ref="BH6">10^(0.1*X6)</f>
        <v/>
      </c>
      <c r="BI6" s="645">
        <f t="array" ref="BI6">10^(0.1*AB6)</f>
        <v/>
      </c>
      <c r="BJ6" s="645">
        <f t="array" ref="BJ6">10^(0.1*AF6)</f>
        <v/>
      </c>
      <c r="BK6" s="645">
        <f t="array" ref="BK6">10^(0.1*AJ6)</f>
        <v/>
      </c>
      <c r="BL6" s="645">
        <f t="array" ref="BL6">10^(0.1*AN6)</f>
        <v/>
      </c>
      <c r="BM6" s="645">
        <f t="array" ref="BM6">IF(R6&gt;0,(O6-R6),"")</f>
        <v/>
      </c>
      <c r="BN6" s="645">
        <f t="array" ref="BN6">IF(X6&gt;0,(O6-X6),"")</f>
        <v/>
      </c>
      <c r="BO6" s="645">
        <f t="array" ref="BO6">IF(AB6&gt;0,(O6-AB6),"")</f>
        <v/>
      </c>
      <c r="BP6" s="645">
        <f t="array" ref="BP6">IF(AF6&gt;0,(O6-AF6),"")</f>
        <v/>
      </c>
      <c r="BQ6" s="645">
        <f t="array" ref="BQ6">IF(AJ6&gt;0,(O6-AJ6),"")</f>
        <v/>
      </c>
      <c r="BR6" s="645">
        <f t="array" ref="BR6">IF(AN6&gt;0,(O6-AN6),"")</f>
        <v/>
      </c>
      <c r="BS6" s="645">
        <f t="array" ref="BS6">COUNT(BM6:BR6)</f>
        <v/>
      </c>
      <c r="BT6" s="646">
        <f t="array" ref="BT6">IF(BS6=0,0,IF(BS6=1,0,1/(BS6*(BS6-1))))</f>
        <v/>
      </c>
      <c r="BU6" s="647">
        <f t="array" ref="BU6">IF(R6&gt;0,(BM6^2),"")</f>
        <v/>
      </c>
      <c r="BV6" s="647">
        <f t="array" ref="BV6">IF(X6&gt;0,(BN6^2),"")</f>
        <v/>
      </c>
      <c r="BW6" s="647">
        <f t="array" ref="BW6">IF(AB6&gt;0,(BO6^2),"")</f>
        <v/>
      </c>
      <c r="BX6" s="647">
        <f t="array" ref="BX6">IF(AF6&gt;0,(BP6^2),"")</f>
        <v/>
      </c>
      <c r="BY6" s="647">
        <f t="array" ref="BY6">IF(AJ6&gt;0,(BQ6^2),"")</f>
        <v/>
      </c>
      <c r="BZ6" s="647">
        <f t="array" ref="BZ6">IF(AN6&gt;0,(BR6^2),"")</f>
        <v/>
      </c>
      <c r="CA6" s="120" t="n"/>
    </row>
    <row r="7" ht="51" customHeight="1" s="621">
      <c r="A7" s="47" t="inlineStr">
        <is>
          <t>024/B/PRS767</t>
        </is>
      </c>
      <c r="B7" s="47" t="inlineStr">
        <is>
          <t>W2</t>
        </is>
      </c>
      <c r="C7" s="99" t="inlineStr">
        <is>
          <t>Saldatrice a filo</t>
        </is>
      </c>
      <c r="D7" s="99" t="inlineStr">
        <is>
          <t>MILLER</t>
        </is>
      </c>
      <c r="E7" s="99" t="inlineStr">
        <is>
          <t>Pipeworx 400 Power - Pipeworx Dual Bench Feeder</t>
        </is>
      </c>
      <c r="F7" s="99" t="inlineStr">
        <is>
          <t>Saldatura</t>
        </is>
      </c>
      <c r="G7" s="100" t="n">
        <v>45996</v>
      </c>
      <c r="H7" s="99" t="inlineStr">
        <is>
          <t>Compito</t>
        </is>
      </c>
      <c r="I7" s="101">
        <f t="array" ref="I7">IF((V7-R7)&gt;3,"SI","")</f>
        <v/>
      </c>
      <c r="J7" s="99" t="inlineStr">
        <is>
          <t>SI</t>
        </is>
      </c>
      <c r="K7" s="100" t="n"/>
      <c r="L7" s="100" t="n"/>
      <c r="M7" s="635">
        <f t="array" ref="M7">IF(R7&gt;0,(SQRT(BT7*(SUM(BU7:BZ7)))),"")</f>
        <v/>
      </c>
      <c r="N7" s="636">
        <f t="array" ref="N7">IF(T7&gt;0,(MAX(T7,Z7,AD7,AH7,AL7,AP7))+SQRT(1.2^2+1^2),"")</f>
        <v/>
      </c>
      <c r="O7" s="637">
        <f t="array" ref="O7">IF(R7="",0,10*LOG10(SUM(BG7:BL7)/(COUNT(R7,X7,AB7,AF7,AJ7,AN7))))</f>
        <v/>
      </c>
      <c r="P7" s="638">
        <f t="array" ref="P7">IF(AND(Y7="",AC7="",AG7="",AK7="",AO7=""),S7,AVERAGE(S7,Y7,AC7,AG7,AK7,AO7)+STDEV(S7,Y7,AC7,AG7,AK7,AO7))</f>
        <v/>
      </c>
      <c r="Q7" s="106" t="n">
        <v>300</v>
      </c>
      <c r="R7" s="639" t="n">
        <v>88.7</v>
      </c>
      <c r="S7" s="640" t="n">
        <v>87.90000000000001</v>
      </c>
      <c r="T7" s="641" t="n">
        <v>118.3</v>
      </c>
      <c r="U7" s="642" t="n"/>
      <c r="V7" s="642" t="n"/>
      <c r="W7" s="106" t="n">
        <v>300</v>
      </c>
      <c r="X7" s="639" t="n">
        <v>91.90000000000001</v>
      </c>
      <c r="Y7" s="640" t="n">
        <v>91.40000000000001</v>
      </c>
      <c r="Z7" s="641" t="n">
        <v>116.7</v>
      </c>
      <c r="AA7" s="106" t="n">
        <v>300</v>
      </c>
      <c r="AB7" s="639" t="n">
        <v>80.5</v>
      </c>
      <c r="AC7" s="640" t="n">
        <v>82.8</v>
      </c>
      <c r="AD7" s="641" t="n">
        <v>113.7</v>
      </c>
      <c r="AE7" s="106" t="n">
        <v>300</v>
      </c>
      <c r="AF7" s="639" t="n">
        <v>90.3</v>
      </c>
      <c r="AG7" s="640" t="n">
        <v>90.3</v>
      </c>
      <c r="AH7" s="641" t="n">
        <v>117.7</v>
      </c>
      <c r="AI7" s="106" t="n">
        <v>300</v>
      </c>
      <c r="AJ7" s="639" t="n">
        <v>93.40000000000001</v>
      </c>
      <c r="AK7" s="640" t="n">
        <v>92.7</v>
      </c>
      <c r="AL7" s="641" t="n">
        <v>117.5</v>
      </c>
      <c r="AM7" s="106" t="n">
        <v>300</v>
      </c>
      <c r="AN7" s="639" t="n">
        <v>98</v>
      </c>
      <c r="AO7" s="640" t="n">
        <v>96.59999999999999</v>
      </c>
      <c r="AP7" s="641" t="n">
        <v>122.9</v>
      </c>
      <c r="AQ7" s="111">
        <f t="array" ref="AQ7">IF(AND((O7)&lt;85,N7&lt;137),"NO","SI")</f>
        <v/>
      </c>
      <c r="AR7" s="112">
        <f t="array" ref="AR7">IF((480*(10^(7.95-(O7/10))))&lt;480,480*(10^(7.95-(O7/10))),480)</f>
        <v/>
      </c>
      <c r="AS7" s="113">
        <f t="array" ref="AS7">IF((480*(10^(8.45-(O7/10))))&lt;480,480*(10^(8.45-(O7/10))),480)</f>
        <v/>
      </c>
      <c r="AT7" s="114">
        <f t="array" ref="AT7">IF((480*(10^(8.65-(O7/10))))&lt;480,480*(10^(8.65-(O7/10))),480)</f>
        <v/>
      </c>
      <c r="AU7" s="644">
        <f t="array" ref="AU7">IF(O7&lt;80,"0",IF((P7-O7)&lt;=2,('DPI art.191'!$G$3-(('DPI art.191'!$F$3-'DPI art.191'!$G$3)/4)*(P7-O7-2)),('DPI art.191'!$G$3-(('DPI art.191'!$F$3-'DPI art.191'!$H$3)/8)*(P7-O7-2))))</f>
        <v/>
      </c>
      <c r="AV7" s="644">
        <f t="array" ref="AV7">O7-AU7</f>
        <v/>
      </c>
      <c r="AW7" s="644">
        <f t="array" ref="AW7">IF(N7&lt;135,N7,N7-'DPI art.191'!$I$3)</f>
        <v/>
      </c>
      <c r="AX7" s="644">
        <f t="array" ref="AX7">IF(I7&lt;80,"0",IF((J7-I7)&lt;=2,('DPI art.191'!$G$7-(('DPI art.191'!$F$7-'DPI art.191'!$G$7)/4)*(I7-J7-2)),('DPI art.191'!$G$7-(('DPI art.191'!$G$7-'DPI art.191'!$H$7)/8)*(J7-I7-2))))</f>
        <v/>
      </c>
      <c r="AY7" s="644">
        <f t="array" ref="AY7">I7-AX7</f>
        <v/>
      </c>
      <c r="AZ7" s="644">
        <f t="array" ref="AZ7">IF(H7&lt;135,H7,H7-'DPI art.191'!$I$7)</f>
        <v/>
      </c>
      <c r="BA7" s="644">
        <f t="array" ref="BA7">IF(O7&lt;80,"0",IF((P7-O7)&lt;=2,('DPI art.191'!$G$5-(('DPI art.191'!$F$5-'DPI art.191'!$G$5)/4)*(P7-O7-2)),('DPI art.191'!$G$5-(('DPI art.191'!$G$5-'DPI art.191'!$H$5)/8)*(P7-O7-2))))</f>
        <v/>
      </c>
      <c r="BB7" s="644">
        <f t="array" ref="BB7">R7-BA7</f>
        <v/>
      </c>
      <c r="BC7" s="644">
        <f t="array" ref="BC7">IF(N7&lt;135,N7,N7-'DPI art.191'!$I$5)</f>
        <v/>
      </c>
      <c r="BD7" s="644">
        <f t="array" ref="BD7">IF(O7&lt;80,"0",IF((P7-O7)&lt;=2,('DPI art.191'!$G$7-(('DPI art.191'!$F$7-'DPI art.191'!$G$7)/4)*(O7-P7-2)),('DPI art.191'!$G$7-(('DPI art.191'!$G$7-'DPI art.191'!$H$7)/8)*(P7-O7-2))))</f>
        <v/>
      </c>
      <c r="BE7" s="644">
        <f t="array" ref="BE7">O7-BD7</f>
        <v/>
      </c>
      <c r="BF7" s="644">
        <f t="array" ref="BF7">IF(N7&lt;135,N7,N7-'DPI art.191'!$I$7)</f>
        <v/>
      </c>
      <c r="BG7" s="645">
        <f t="array" ref="BG7">10^(0.1*R7)</f>
        <v/>
      </c>
      <c r="BH7" s="645">
        <f t="array" ref="BH7">10^(0.1*X7)</f>
        <v/>
      </c>
      <c r="BI7" s="645">
        <f t="array" ref="BI7">10^(0.1*AB7)</f>
        <v/>
      </c>
      <c r="BJ7" s="645">
        <f t="array" ref="BJ7">10^(0.1*AF7)</f>
        <v/>
      </c>
      <c r="BK7" s="645">
        <f t="array" ref="BK7">10^(0.1*AJ7)</f>
        <v/>
      </c>
      <c r="BL7" s="645">
        <f t="array" ref="BL7">10^(0.1*AN7)</f>
        <v/>
      </c>
      <c r="BM7" s="645">
        <f t="array" ref="BM7">IF(R7&gt;0,(O7-R7),"")</f>
        <v/>
      </c>
      <c r="BN7" s="645">
        <f t="array" ref="BN7">IF(X7&gt;0,(O7-X7),"")</f>
        <v/>
      </c>
      <c r="BO7" s="645">
        <f t="array" ref="BO7">IF(AB7&gt;0,(O7-AB7),"")</f>
        <v/>
      </c>
      <c r="BP7" s="645">
        <f t="array" ref="BP7">IF(AF7&gt;0,(O7-AF7),"")</f>
        <v/>
      </c>
      <c r="BQ7" s="645">
        <f t="array" ref="BQ7">IF(AJ7&gt;0,(O7-AJ7),"")</f>
        <v/>
      </c>
      <c r="BR7" s="645">
        <f t="array" ref="BR7">IF(AN7&gt;0,(O7-AN7),"")</f>
        <v/>
      </c>
      <c r="BS7" s="645">
        <f t="array" ref="BS7">COUNT(BM7:BR7)</f>
        <v/>
      </c>
      <c r="BT7" s="646">
        <f t="array" ref="BT7">IF(BS7=0,0,IF(BS7=1,0,1/(BS7*(BS7-1))))</f>
        <v/>
      </c>
      <c r="BU7" s="647">
        <f t="array" ref="BU7">IF(R7&gt;0,(BM7^2),"")</f>
        <v/>
      </c>
      <c r="BV7" s="647">
        <f t="array" ref="BV7">IF(X7&gt;0,(BN7^2),"")</f>
        <v/>
      </c>
      <c r="BW7" s="647">
        <f t="array" ref="BW7">IF(AB7&gt;0,(BO7^2),"")</f>
        <v/>
      </c>
      <c r="BX7" s="647">
        <f t="array" ref="BX7">IF(AF7&gt;0,(BP7^2),"")</f>
        <v/>
      </c>
      <c r="BY7" s="647">
        <f t="array" ref="BY7">IF(AJ7&gt;0,(BQ7^2),"")</f>
        <v/>
      </c>
      <c r="BZ7" s="647">
        <f t="array" ref="BZ7">IF(AN7&gt;0,(BR7^2),"")</f>
        <v/>
      </c>
      <c r="CA7" s="121" t="n"/>
    </row>
    <row r="8" ht="18.75" customHeight="1" s="621">
      <c r="A8" s="47" t="inlineStr">
        <is>
          <t>017/1241</t>
        </is>
      </c>
      <c r="B8" s="47" t="inlineStr">
        <is>
          <t>W3</t>
        </is>
      </c>
      <c r="C8" s="99" t="inlineStr">
        <is>
          <t>Mola piccola</t>
        </is>
      </c>
      <c r="D8" s="99" t="inlineStr">
        <is>
          <t>FEIN</t>
        </is>
      </c>
      <c r="E8" s="99" t="inlineStr">
        <is>
          <t>GC17</t>
        </is>
      </c>
      <c r="F8" s="99" t="inlineStr">
        <is>
          <t>Molatura con mola piccola</t>
        </is>
      </c>
      <c r="G8" s="100" t="n">
        <v>45996</v>
      </c>
      <c r="H8" s="99" t="inlineStr">
        <is>
          <t>Compito</t>
        </is>
      </c>
      <c r="I8" s="101">
        <f t="array" ref="I8">IF((V8-R8)&gt;3,"SI","")</f>
        <v/>
      </c>
      <c r="J8" s="99" t="inlineStr">
        <is>
          <t>SI</t>
        </is>
      </c>
      <c r="K8" s="100" t="n"/>
      <c r="L8" s="100" t="n"/>
      <c r="M8" s="635">
        <f t="array" ref="M8">IF(R8&gt;0,(SQRT(BT8*(SUM(BU8:BZ8)))),"")</f>
        <v/>
      </c>
      <c r="N8" s="636">
        <f t="array" ref="N8">IF(T8&gt;0,(MAX(T8,Z8,AD8,AH8,AL8,AP8))+SQRT(1.2^2+1^2),"")</f>
        <v/>
      </c>
      <c r="O8" s="637">
        <f t="array" ref="O8">IF(R8="",0,10*LOG10(SUM(BG8:BL8)/(COUNT(R8,X8,AB8,AF8,AJ8,AN8))))</f>
        <v/>
      </c>
      <c r="P8" s="638">
        <f t="array" ref="P8">IF(AND(Y8="",AC8="",AG8="",AK8="",AO8=""),S8,AVERAGE(S8,Y8,AC8,AG8,AK8,AO8)+STDEV(S8,Y8,AC8,AG8,AK8,AO8))</f>
        <v/>
      </c>
      <c r="Q8" s="106" t="n">
        <v>300</v>
      </c>
      <c r="R8" s="639" t="n">
        <v>93.90000000000001</v>
      </c>
      <c r="S8" s="640" t="n">
        <v>93.90000000000001</v>
      </c>
      <c r="T8" s="641" t="n">
        <v>121.1</v>
      </c>
      <c r="U8" s="642" t="n"/>
      <c r="V8" s="642" t="n"/>
      <c r="W8" s="106" t="n">
        <v>300</v>
      </c>
      <c r="X8" s="639" t="n">
        <v>92.90000000000001</v>
      </c>
      <c r="Y8" s="640" t="n">
        <v>92.59999999999999</v>
      </c>
      <c r="Z8" s="641" t="n">
        <v>119.6</v>
      </c>
      <c r="AA8" s="106" t="n">
        <v>300</v>
      </c>
      <c r="AB8" s="639" t="n">
        <v>98.3</v>
      </c>
      <c r="AC8" s="640" t="n">
        <v>98.40000000000001</v>
      </c>
      <c r="AD8" s="641" t="n">
        <v>124.2</v>
      </c>
      <c r="AE8" s="106" t="n">
        <v>300</v>
      </c>
      <c r="AF8" s="639" t="n">
        <v>97.7</v>
      </c>
      <c r="AG8" s="640" t="n">
        <v>96.5</v>
      </c>
      <c r="AH8" s="641" t="n">
        <v>126.1</v>
      </c>
      <c r="AI8" s="106" t="n">
        <v>300</v>
      </c>
      <c r="AJ8" s="639" t="n">
        <v>102.7</v>
      </c>
      <c r="AK8" s="640" t="n">
        <v>101.2</v>
      </c>
      <c r="AL8" s="641" t="n">
        <v>120.5</v>
      </c>
      <c r="AM8" s="106" t="n">
        <v>300</v>
      </c>
      <c r="AN8" s="639" t="n">
        <v>98.5</v>
      </c>
      <c r="AO8" s="640" t="n">
        <v>97</v>
      </c>
      <c r="AP8" s="641" t="n">
        <v>120.3</v>
      </c>
      <c r="AQ8" s="111">
        <f t="array" ref="AQ8">IF(AND((O8)&lt;85,N8&lt;137),"NO","SI")</f>
        <v/>
      </c>
      <c r="AR8" s="112">
        <f t="array" ref="AR8">IF((480*(10^(7.95-(O8/10))))&lt;480,480*(10^(7.95-(O8/10))),480)</f>
        <v/>
      </c>
      <c r="AS8" s="113">
        <f t="array" ref="AS8">IF((480*(10^(8.45-(O8/10))))&lt;480,480*(10^(8.45-(O8/10))),480)</f>
        <v/>
      </c>
      <c r="AT8" s="114">
        <f t="array" ref="AT8">IF((480*(10^(8.65-(O8/10))))&lt;480,480*(10^(8.65-(O8/10))),480)</f>
        <v/>
      </c>
      <c r="AU8" s="644">
        <f t="array" ref="AU8">IF(O8&lt;80,"0",IF((P8-O8)&lt;=2,('DPI art.191'!$G$3-(('DPI art.191'!$F$3-'DPI art.191'!$G$3)/4)*(P8-O8-2)),('DPI art.191'!$G$3-(('DPI art.191'!$F$3-'DPI art.191'!$H$3)/8)*(P8-O8-2))))</f>
        <v/>
      </c>
      <c r="AV8" s="644">
        <f t="array" ref="AV8">O8-AU8</f>
        <v/>
      </c>
      <c r="AW8" s="644">
        <f t="array" ref="AW8">IF(N8&lt;135,N8,N8-'DPI art.191'!$I$3)</f>
        <v/>
      </c>
      <c r="AX8" s="644">
        <f t="array" ref="AX8">IF(I8&lt;80,"0",IF((J8-I8)&lt;=2,('DPI art.191'!$G$7-(('DPI art.191'!$F$7-'DPI art.191'!$G$7)/4)*(I8-J8-2)),('DPI art.191'!$G$7-(('DPI art.191'!$G$7-'DPI art.191'!$H$7)/8)*(J8-I8-2))))</f>
        <v/>
      </c>
      <c r="AY8" s="644">
        <f t="array" ref="AY8">I8-AX8</f>
        <v/>
      </c>
      <c r="AZ8" s="644">
        <f t="array" ref="AZ8">IF(H8&lt;135,H8,H8-'DPI art.191'!$I$7)</f>
        <v/>
      </c>
      <c r="BA8" s="644">
        <f t="array" ref="BA8">IF(O8&lt;80,"0",IF((P8-O8)&lt;=2,('DPI art.191'!$G$5-(('DPI art.191'!$F$5-'DPI art.191'!$G$5)/4)*(P8-O8-2)),('DPI art.191'!$G$5-(('DPI art.191'!$G$5-'DPI art.191'!$H$5)/8)*(P8-O8-2))))</f>
        <v/>
      </c>
      <c r="BB8" s="644">
        <f t="array" ref="BB8">R8-BA8</f>
        <v/>
      </c>
      <c r="BC8" s="644">
        <f t="array" ref="BC8">IF(N8&lt;135,N8,N8-'DPI art.191'!$I$5)</f>
        <v/>
      </c>
      <c r="BD8" s="644">
        <f t="array" ref="BD8">IF(O8&lt;80,"0",IF((P8-O8)&lt;=2,('DPI art.191'!$G$7-(('DPI art.191'!$F$7-'DPI art.191'!$G$7)/4)*(O8-P8-2)),('DPI art.191'!$G$7-(('DPI art.191'!$G$7-'DPI art.191'!$H$7)/8)*(P8-O8-2))))</f>
        <v/>
      </c>
      <c r="BE8" s="644">
        <f t="array" ref="BE8">O8-BD8</f>
        <v/>
      </c>
      <c r="BF8" s="644">
        <f t="array" ref="BF8">IF(N8&lt;135,N8,N8-'DPI art.191'!$I$7)</f>
        <v/>
      </c>
      <c r="BG8" s="645">
        <f t="array" ref="BG8">10^(0.1*R8)</f>
        <v/>
      </c>
      <c r="BH8" s="645">
        <f t="array" ref="BH8">10^(0.1*X8)</f>
        <v/>
      </c>
      <c r="BI8" s="645">
        <f t="array" ref="BI8">10^(0.1*AB8)</f>
        <v/>
      </c>
      <c r="BJ8" s="645">
        <f t="array" ref="BJ8">10^(0.1*AF8)</f>
        <v/>
      </c>
      <c r="BK8" s="645">
        <f t="array" ref="BK8">10^(0.1*AJ8)</f>
        <v/>
      </c>
      <c r="BL8" s="645">
        <f t="array" ref="BL8">10^(0.1*AN8)</f>
        <v/>
      </c>
      <c r="BM8" s="645">
        <f t="array" ref="BM8">IF(R8&gt;0,(O8-R8),"")</f>
        <v/>
      </c>
      <c r="BN8" s="645">
        <f t="array" ref="BN8">IF(X8&gt;0,(O8-X8),"")</f>
        <v/>
      </c>
      <c r="BO8" s="645">
        <f t="array" ref="BO8">IF(AB8&gt;0,(O8-AB8),"")</f>
        <v/>
      </c>
      <c r="BP8" s="645">
        <f t="array" ref="BP8">IF(AF8&gt;0,(O8-AF8),"")</f>
        <v/>
      </c>
      <c r="BQ8" s="645">
        <f t="array" ref="BQ8">IF(AJ8&gt;0,(O8-AJ8),"")</f>
        <v/>
      </c>
      <c r="BR8" s="645">
        <f t="array" ref="BR8">IF(AN8&gt;0,(O8-AN8),"")</f>
        <v/>
      </c>
      <c r="BS8" s="645">
        <f t="array" ref="BS8">COUNT(BM8:BR8)</f>
        <v/>
      </c>
      <c r="BT8" s="646">
        <f t="array" ref="BT8">IF(BS8=0,0,IF(BS8=1,0,1/(BS8*(BS8-1))))</f>
        <v/>
      </c>
      <c r="BU8" s="647">
        <f t="array" ref="BU8">IF(R8&gt;0,(BM8^2),"")</f>
        <v/>
      </c>
      <c r="BV8" s="647">
        <f t="array" ref="BV8">IF(X8&gt;0,(BN8^2),"")</f>
        <v/>
      </c>
      <c r="BW8" s="647">
        <f t="array" ref="BW8">IF(AB8&gt;0,(BO8^2),"")</f>
        <v/>
      </c>
      <c r="BX8" s="647">
        <f t="array" ref="BX8">IF(AF8&gt;0,(BP8^2),"")</f>
        <v/>
      </c>
      <c r="BY8" s="647">
        <f t="array" ref="BY8">IF(AJ8&gt;0,(BQ8^2),"")</f>
        <v/>
      </c>
      <c r="BZ8" s="647">
        <f t="array" ref="BZ8">IF(AN8&gt;0,(BR8^2),"")</f>
        <v/>
      </c>
      <c r="CA8" s="121" t="n"/>
    </row>
    <row r="9" ht="18.75" customHeight="1" s="621">
      <c r="A9" s="47" t="inlineStr">
        <is>
          <t>275/07</t>
        </is>
      </c>
      <c r="B9" s="47" t="inlineStr">
        <is>
          <t>W4</t>
        </is>
      </c>
      <c r="C9" s="99" t="inlineStr">
        <is>
          <t>Smussatrice</t>
        </is>
      </c>
      <c r="D9" s="99" t="inlineStr">
        <is>
          <t>TRIUMPH</t>
        </is>
      </c>
      <c r="E9" s="99" t="inlineStr">
        <is>
          <t>UZ 50</t>
        </is>
      </c>
      <c r="F9" s="99" t="inlineStr">
        <is>
          <t>Smussatura</t>
        </is>
      </c>
      <c r="G9" s="100" t="n">
        <v>45996</v>
      </c>
      <c r="H9" s="99" t="inlineStr">
        <is>
          <t>Compito</t>
        </is>
      </c>
      <c r="I9" s="101">
        <f t="array" ref="I9">IF((V9-R9)&gt;3,"SI","")</f>
        <v/>
      </c>
      <c r="J9" s="99" t="inlineStr">
        <is>
          <t>SI</t>
        </is>
      </c>
      <c r="K9" s="100" t="n"/>
      <c r="L9" s="100" t="n"/>
      <c r="M9" s="635">
        <f t="array" ref="M9">IF(R9&gt;0,(SQRT(BT9*(SUM(BU9:BZ9)))),"")</f>
        <v/>
      </c>
      <c r="N9" s="636">
        <f t="array" ref="N9">IF(T9&gt;0,(MAX(T9,Z9,AD9,AH9,AL9,AP9))+SQRT(1.2^2+1^2),"")</f>
        <v/>
      </c>
      <c r="O9" s="637">
        <f t="array" ref="O9">IF(R9="",0,10*LOG10(SUM(BG9:BL9)/(COUNT(R9,X9,AB9,AF9,AJ9,AN9))))</f>
        <v/>
      </c>
      <c r="P9" s="638">
        <f t="array" ref="P9">IF(AND(Y9="",AC9="",AG9="",AK9="",AO9=""),S9,AVERAGE(S9,Y9,AC9,AG9,AK9,AO9)+STDEV(S9,Y9,AC9,AG9,AK9,AO9))</f>
        <v/>
      </c>
      <c r="Q9" s="106" t="n">
        <v>300</v>
      </c>
      <c r="R9" s="639" t="n">
        <v>94.5</v>
      </c>
      <c r="S9" s="640" t="n">
        <v>95</v>
      </c>
      <c r="T9" s="641" t="n">
        <v>121.2</v>
      </c>
      <c r="U9" s="642" t="n"/>
      <c r="V9" s="642" t="n"/>
      <c r="W9" s="106" t="n">
        <v>300</v>
      </c>
      <c r="X9" s="639" t="n">
        <v>91.8</v>
      </c>
      <c r="Y9" s="640" t="n">
        <v>92.59999999999999</v>
      </c>
      <c r="Z9" s="641" t="n">
        <v>115.9</v>
      </c>
      <c r="AA9" s="106" t="n">
        <v>300</v>
      </c>
      <c r="AB9" s="639" t="n">
        <v>92.3</v>
      </c>
      <c r="AC9" s="640" t="n">
        <v>92.90000000000001</v>
      </c>
      <c r="AD9" s="641" t="n">
        <v>117.4</v>
      </c>
      <c r="AE9" s="106" t="n">
        <v>300</v>
      </c>
      <c r="AF9" s="639" t="n">
        <v>94.5</v>
      </c>
      <c r="AG9" s="640" t="n">
        <v>94</v>
      </c>
      <c r="AH9" s="641" t="n">
        <v>121.1</v>
      </c>
      <c r="AI9" s="106" t="n">
        <v>300</v>
      </c>
      <c r="AJ9" s="639" t="n">
        <v>93.5</v>
      </c>
      <c r="AK9" s="640" t="n">
        <v>95</v>
      </c>
      <c r="AL9" s="641" t="n">
        <v>121.4</v>
      </c>
      <c r="AM9" s="106" t="n">
        <v>300</v>
      </c>
      <c r="AN9" s="639" t="n">
        <v>94.59999999999999</v>
      </c>
      <c r="AO9" s="640" t="n">
        <v>94.2</v>
      </c>
      <c r="AP9" s="641" t="n">
        <v>121.2</v>
      </c>
      <c r="AQ9" s="111">
        <f t="array" ref="AQ9">IF(AND((O9)&lt;85,N9&lt;137),"NO","SI")</f>
        <v/>
      </c>
      <c r="AR9" s="112">
        <f t="array" ref="AR9">IF((480*(10^(7.95-(O9/10))))&lt;480,480*(10^(7.95-(O9/10))),480)</f>
        <v/>
      </c>
      <c r="AS9" s="113">
        <f t="array" ref="AS9">IF((480*(10^(8.45-(O9/10))))&lt;480,480*(10^(8.45-(O9/10))),480)</f>
        <v/>
      </c>
      <c r="AT9" s="114">
        <f t="array" ref="AT9">IF((480*(10^(8.65-(O9/10))))&lt;480,480*(10^(8.65-(O9/10))),480)</f>
        <v/>
      </c>
      <c r="AU9" s="644">
        <f t="array" ref="AU9">IF(O9&lt;80,"0",IF((P9-O9)&lt;=2,('DPI art.191'!$G$3-(('DPI art.191'!$F$3-'DPI art.191'!$G$3)/4)*(P9-O9-2)),('DPI art.191'!$G$3-(('DPI art.191'!$F$3-'DPI art.191'!$H$3)/8)*(P9-O9-2))))</f>
        <v/>
      </c>
      <c r="AV9" s="644">
        <f t="array" ref="AV9">O9-AU9</f>
        <v/>
      </c>
      <c r="AW9" s="644">
        <f t="array" ref="AW9">IF(N9&lt;135,N9,N9-'DPI art.191'!$I$3)</f>
        <v/>
      </c>
      <c r="AX9" s="644">
        <f t="array" ref="AX9">IF(I9&lt;80,"0",IF((J9-I9)&lt;=2,('DPI art.191'!$G$7-(('DPI art.191'!$F$7-'DPI art.191'!$G$7)/4)*(I9-J9-2)),('DPI art.191'!$G$7-(('DPI art.191'!$G$7-'DPI art.191'!$H$7)/8)*(J9-I9-2))))</f>
        <v/>
      </c>
      <c r="AY9" s="644">
        <f t="array" ref="AY9">I9-AX9</f>
        <v/>
      </c>
      <c r="AZ9" s="644">
        <f t="array" ref="AZ9">IF(H9&lt;135,H9,H9-'DPI art.191'!$I$7)</f>
        <v/>
      </c>
      <c r="BA9" s="644">
        <f t="array" ref="BA9">IF(O9&lt;80,"0",IF((P9-O9)&lt;=2,('DPI art.191'!$G$5-(('DPI art.191'!$F$5-'DPI art.191'!$G$5)/4)*(P9-O9-2)),('DPI art.191'!$G$5-(('DPI art.191'!$G$5-'DPI art.191'!$H$5)/8)*(P9-O9-2))))</f>
        <v/>
      </c>
      <c r="BB9" s="644">
        <f t="array" ref="BB9">R9-BA9</f>
        <v/>
      </c>
      <c r="BC9" s="644">
        <f t="array" ref="BC9">IF(N9&lt;135,N9,N9-'DPI art.191'!$I$5)</f>
        <v/>
      </c>
      <c r="BD9" s="644">
        <f t="array" ref="BD9">IF(O9&lt;80,"0",IF((P9-O9)&lt;=2,('DPI art.191'!$G$7-(('DPI art.191'!$F$7-'DPI art.191'!$G$7)/4)*(O9-P9-2)),('DPI art.191'!$G$7-(('DPI art.191'!$G$7-'DPI art.191'!$H$7)/8)*(P9-O9-2))))</f>
        <v/>
      </c>
      <c r="BE9" s="644">
        <f t="array" ref="BE9">O9-BD9</f>
        <v/>
      </c>
      <c r="BF9" s="644">
        <f t="array" ref="BF9">IF(N9&lt;135,N9,N9-'DPI art.191'!$I$7)</f>
        <v/>
      </c>
      <c r="BG9" s="645">
        <f t="array" ref="BG9">10^(0.1*R9)</f>
        <v/>
      </c>
      <c r="BH9" s="645">
        <f t="array" ref="BH9">10^(0.1*X9)</f>
        <v/>
      </c>
      <c r="BI9" s="645">
        <f t="array" ref="BI9">10^(0.1*AB9)</f>
        <v/>
      </c>
      <c r="BJ9" s="645">
        <f t="array" ref="BJ9">10^(0.1*AF9)</f>
        <v/>
      </c>
      <c r="BK9" s="645">
        <f t="array" ref="BK9">10^(0.1*AJ9)</f>
        <v/>
      </c>
      <c r="BL9" s="645">
        <f t="array" ref="BL9">10^(0.1*AN9)</f>
        <v/>
      </c>
      <c r="BM9" s="645">
        <f t="array" ref="BM9">IF(R9&gt;0,(O9-R9),"")</f>
        <v/>
      </c>
      <c r="BN9" s="645">
        <f t="array" ref="BN9">IF(X9&gt;0,(O9-X9),"")</f>
        <v/>
      </c>
      <c r="BO9" s="645">
        <f t="array" ref="BO9">IF(AB9&gt;0,(O9-AB9),"")</f>
        <v/>
      </c>
      <c r="BP9" s="645">
        <f t="array" ref="BP9">IF(AF9&gt;0,(O9-AF9),"")</f>
        <v/>
      </c>
      <c r="BQ9" s="645">
        <f t="array" ref="BQ9">IF(AJ9&gt;0,(O9-AJ9),"")</f>
        <v/>
      </c>
      <c r="BR9" s="645">
        <f t="array" ref="BR9">IF(AN9&gt;0,(O9-AN9),"")</f>
        <v/>
      </c>
      <c r="BS9" s="645">
        <f t="array" ref="BS9">COUNT(BM9:BR9)</f>
        <v/>
      </c>
      <c r="BT9" s="646">
        <f t="array" ref="BT9">IF(BS9=0,0,IF(BS9=1,0,1/(BS9*(BS9-1))))</f>
        <v/>
      </c>
      <c r="BU9" s="647">
        <f t="array" ref="BU9">IF(R9&gt;0,(BM9^2),"")</f>
        <v/>
      </c>
      <c r="BV9" s="647">
        <f t="array" ref="BV9">IF(X9&gt;0,(BN9^2),"")</f>
        <v/>
      </c>
      <c r="BW9" s="647">
        <f t="array" ref="BW9">IF(AB9&gt;0,(BO9^2),"")</f>
        <v/>
      </c>
      <c r="BX9" s="647">
        <f t="array" ref="BX9">IF(AF9&gt;0,(BP9^2),"")</f>
        <v/>
      </c>
      <c r="BY9" s="647">
        <f t="array" ref="BY9">IF(AJ9&gt;0,(BQ9^2),"")</f>
        <v/>
      </c>
      <c r="BZ9" s="647">
        <f t="array" ref="BZ9">IF(AN9&gt;0,(BR9^2),"")</f>
        <v/>
      </c>
      <c r="CA9" s="121" t="n"/>
    </row>
    <row r="10" ht="18.75" customHeight="1" s="621">
      <c r="A10" s="47" t="inlineStr">
        <is>
          <t>017/1419</t>
        </is>
      </c>
      <c r="B10" s="47" t="inlineStr">
        <is>
          <t>W5</t>
        </is>
      </c>
      <c r="C10" s="99" t="inlineStr">
        <is>
          <t>Mola piccola</t>
        </is>
      </c>
      <c r="D10" s="99" t="inlineStr">
        <is>
          <t>FEIN</t>
        </is>
      </c>
      <c r="E10" s="99" t="inlineStr">
        <is>
          <t>CG17-150</t>
        </is>
      </c>
      <c r="F10" s="99" t="inlineStr">
        <is>
          <t>Molatura con mola piccola</t>
        </is>
      </c>
      <c r="G10" s="100" t="n">
        <v>45996</v>
      </c>
      <c r="H10" s="99" t="inlineStr">
        <is>
          <t>Compito</t>
        </is>
      </c>
      <c r="I10" s="101">
        <f t="array" ref="I10">IF((V10-R10)&gt;3,"SI","")</f>
        <v/>
      </c>
      <c r="J10" s="99" t="inlineStr">
        <is>
          <t>SI</t>
        </is>
      </c>
      <c r="K10" s="100" t="n"/>
      <c r="L10" s="100" t="n"/>
      <c r="M10" s="635">
        <f t="array" ref="M10">IF(R10&gt;0,(SQRT(BT10*(SUM(BU10:BZ10)))),"")</f>
        <v/>
      </c>
      <c r="N10" s="636">
        <f t="array" ref="N10">IF(T10&gt;0,(MAX(T10,Z10,AD10,AH10,AL10,AP10))+SQRT(1.2^2+1^2),"")</f>
        <v/>
      </c>
      <c r="O10" s="637">
        <f t="array" ref="O10">IF(R10="",0,10*LOG10(SUM(BG10:BL10)/(COUNT(R10,X10,AB10,AF10,AJ10,AN10))))</f>
        <v/>
      </c>
      <c r="P10" s="638">
        <f t="array" ref="P10">IF(AND(Y10="",AC10="",AG10="",AK10="",AO10=""),S10,AVERAGE(S10,Y10,AC10,AG10,AK10,AO10)+STDEV(S10,Y10,AC10,AG10,AK10,AO10))</f>
        <v/>
      </c>
      <c r="Q10" s="106" t="n">
        <v>300</v>
      </c>
      <c r="R10" s="639" t="n">
        <v>103</v>
      </c>
      <c r="S10" s="640" t="n">
        <v>101.5</v>
      </c>
      <c r="T10" s="641" t="n">
        <v>125.9</v>
      </c>
      <c r="U10" s="642" t="n"/>
      <c r="V10" s="642" t="n"/>
      <c r="W10" s="106" t="n">
        <v>300</v>
      </c>
      <c r="X10" s="639" t="n">
        <v>101.8</v>
      </c>
      <c r="Y10" s="640" t="n">
        <v>100.2</v>
      </c>
      <c r="Z10" s="641" t="n">
        <v>130.5</v>
      </c>
      <c r="AA10" s="106" t="n">
        <v>300</v>
      </c>
      <c r="AB10" s="639" t="n">
        <v>98.3</v>
      </c>
      <c r="AC10" s="640" t="n">
        <v>96.8</v>
      </c>
      <c r="AD10" s="641" t="n">
        <v>125.9</v>
      </c>
      <c r="AE10" s="106" t="n">
        <v>300</v>
      </c>
      <c r="AF10" s="639" t="n">
        <v>106.3</v>
      </c>
      <c r="AG10" s="640" t="n">
        <v>104.7</v>
      </c>
      <c r="AH10" s="641" t="n">
        <v>125.3</v>
      </c>
      <c r="AI10" s="106" t="n">
        <v>300</v>
      </c>
      <c r="AJ10" s="639" t="n">
        <v>105.5</v>
      </c>
      <c r="AK10" s="640" t="n">
        <v>104</v>
      </c>
      <c r="AL10" s="641" t="n">
        <v>128.3</v>
      </c>
      <c r="AM10" s="106" t="n">
        <v>300</v>
      </c>
      <c r="AN10" s="639" t="n">
        <v>95.59999999999999</v>
      </c>
      <c r="AO10" s="640" t="n">
        <v>94.5</v>
      </c>
      <c r="AP10" s="641" t="n">
        <v>124.3</v>
      </c>
      <c r="AQ10" s="111">
        <f t="array" ref="AQ10">IF(AND((O10)&lt;85,N10&lt;137),"NO","SI")</f>
        <v/>
      </c>
      <c r="AR10" s="112">
        <f t="array" ref="AR10">IF((480*(10^(7.95-(O10/10))))&lt;480,480*(10^(7.95-(O10/10))),480)</f>
        <v/>
      </c>
      <c r="AS10" s="113">
        <f t="array" ref="AS10">IF((480*(10^(8.45-(O10/10))))&lt;480,480*(10^(8.45-(O10/10))),480)</f>
        <v/>
      </c>
      <c r="AT10" s="114">
        <f t="array" ref="AT10">IF((480*(10^(8.65-(O10/10))))&lt;480,480*(10^(8.65-(O10/10))),480)</f>
        <v/>
      </c>
      <c r="AU10" s="644">
        <f t="array" ref="AU10">IF(O10&lt;80,"0",IF((P10-O10)&lt;=2,('DPI art.191'!$G$3-(('DPI art.191'!$F$3-'DPI art.191'!$G$3)/4)*(P10-O10-2)),('DPI art.191'!$G$3-(('DPI art.191'!$F$3-'DPI art.191'!$H$3)/8)*(P10-O10-2))))</f>
        <v/>
      </c>
      <c r="AV10" s="644">
        <f t="array" ref="AV10">O10-AU10</f>
        <v/>
      </c>
      <c r="AW10" s="644">
        <f t="array" ref="AW10">IF(N10&lt;135,N10,N10-'DPI art.191'!$I$3)</f>
        <v/>
      </c>
      <c r="AX10" s="644">
        <f t="array" ref="AX10">IF(I10&lt;80,"0",IF((J10-I10)&lt;=2,('DPI art.191'!$G$7-(('DPI art.191'!$F$7-'DPI art.191'!$G$7)/4)*(I10-J10-2)),('DPI art.191'!$G$7-(('DPI art.191'!$G$7-'DPI art.191'!$H$7)/8)*(J10-I10-2))))</f>
        <v/>
      </c>
      <c r="AY10" s="644">
        <f t="array" ref="AY10">I10-AX10</f>
        <v/>
      </c>
      <c r="AZ10" s="644">
        <f t="array" ref="AZ10">IF(H10&lt;135,H10,H10-'DPI art.191'!$I$7)</f>
        <v/>
      </c>
      <c r="BA10" s="644">
        <f t="array" ref="BA10">IF(O10&lt;80,"0",IF((P10-O10)&lt;=2,('DPI art.191'!$G$5-(('DPI art.191'!$F$5-'DPI art.191'!$G$5)/4)*(P10-O10-2)),('DPI art.191'!$G$5-(('DPI art.191'!$G$5-'DPI art.191'!$H$5)/8)*(P10-O10-2))))</f>
        <v/>
      </c>
      <c r="BB10" s="644">
        <f t="array" ref="BB10">R10-BA10</f>
        <v/>
      </c>
      <c r="BC10" s="644">
        <f t="array" ref="BC10">IF(N10&lt;135,N10,N10-'DPI art.191'!$I$5)</f>
        <v/>
      </c>
      <c r="BD10" s="644">
        <f t="array" ref="BD10">IF(O10&lt;80,"0",IF((P10-O10)&lt;=2,('DPI art.191'!$G$7-(('DPI art.191'!$F$7-'DPI art.191'!$G$7)/4)*(O10-P10-2)),('DPI art.191'!$G$7-(('DPI art.191'!$G$7-'DPI art.191'!$H$7)/8)*(P10-O10-2))))</f>
        <v/>
      </c>
      <c r="BE10" s="644">
        <f t="array" ref="BE10">O10-BD10</f>
        <v/>
      </c>
      <c r="BF10" s="644">
        <f t="array" ref="BF10">IF(N10&lt;135,N10,N10-'DPI art.191'!$I$7)</f>
        <v/>
      </c>
      <c r="BG10" s="645">
        <f t="array" ref="BG10">10^(0.1*R10)</f>
        <v/>
      </c>
      <c r="BH10" s="645">
        <f t="array" ref="BH10">10^(0.1*X10)</f>
        <v/>
      </c>
      <c r="BI10" s="645">
        <f t="array" ref="BI10">10^(0.1*AB10)</f>
        <v/>
      </c>
      <c r="BJ10" s="645">
        <f t="array" ref="BJ10">10^(0.1*AF10)</f>
        <v/>
      </c>
      <c r="BK10" s="645">
        <f t="array" ref="BK10">10^(0.1*AJ10)</f>
        <v/>
      </c>
      <c r="BL10" s="645">
        <f t="array" ref="BL10">10^(0.1*AN10)</f>
        <v/>
      </c>
      <c r="BM10" s="645">
        <f t="array" ref="BM10">IF(R10&gt;0,(O10-R10),"")</f>
        <v/>
      </c>
      <c r="BN10" s="645">
        <f t="array" ref="BN10">IF(X10&gt;0,(O10-X10),"")</f>
        <v/>
      </c>
      <c r="BO10" s="645">
        <f t="array" ref="BO10">IF(AB10&gt;0,(O10-AB10),"")</f>
        <v/>
      </c>
      <c r="BP10" s="645">
        <f t="array" ref="BP10">IF(AF10&gt;0,(O10-AF10),"")</f>
        <v/>
      </c>
      <c r="BQ10" s="645">
        <f t="array" ref="BQ10">IF(AJ10&gt;0,(O10-AJ10),"")</f>
        <v/>
      </c>
      <c r="BR10" s="645">
        <f t="array" ref="BR10">IF(AN10&gt;0,(O10-AN10),"")</f>
        <v/>
      </c>
      <c r="BS10" s="645">
        <f t="array" ref="BS10">COUNT(BM10:BR10)</f>
        <v/>
      </c>
      <c r="BT10" s="646">
        <f t="array" ref="BT10">IF(BS10=0,0,IF(BS10=1,0,1/(BS10*(BS10-1))))</f>
        <v/>
      </c>
      <c r="BU10" s="647">
        <f t="array" ref="BU10">IF(R10&gt;0,(BM10^2),"")</f>
        <v/>
      </c>
      <c r="BV10" s="647">
        <f t="array" ref="BV10">IF(X10&gt;0,(BN10^2),"")</f>
        <v/>
      </c>
      <c r="BW10" s="647">
        <f t="array" ref="BW10">IF(AB10&gt;0,(BO10^2),"")</f>
        <v/>
      </c>
      <c r="BX10" s="647">
        <f t="array" ref="BX10">IF(AF10&gt;0,(BP10^2),"")</f>
        <v/>
      </c>
      <c r="BY10" s="647">
        <f t="array" ref="BY10">IF(AJ10&gt;0,(BQ10^2),"")</f>
        <v/>
      </c>
      <c r="BZ10" s="647">
        <f t="array" ref="BZ10">IF(AN10&gt;0,(BR10^2),"")</f>
        <v/>
      </c>
      <c r="CA10" s="121" t="n"/>
    </row>
    <row r="11" ht="25.5" customHeight="1" s="621">
      <c r="A11" s="47" t="inlineStr">
        <is>
          <t>024/B/PRS809</t>
        </is>
      </c>
      <c r="B11" s="47" t="inlineStr">
        <is>
          <t>W6</t>
        </is>
      </c>
      <c r="C11" s="99" t="inlineStr">
        <is>
          <t>Saldatrice a filo</t>
        </is>
      </c>
      <c r="D11" s="99" t="inlineStr">
        <is>
          <t>ESAB</t>
        </is>
      </c>
      <c r="E11" s="99" t="inlineStr">
        <is>
          <t>ARISTO 500X</t>
        </is>
      </c>
      <c r="F11" s="99" t="inlineStr">
        <is>
          <t>Saldatura interna gambe in piattaforma</t>
        </is>
      </c>
      <c r="G11" s="100" t="n">
        <v>45996</v>
      </c>
      <c r="H11" s="99" t="inlineStr">
        <is>
          <t>Compito</t>
        </is>
      </c>
      <c r="I11" s="101">
        <f t="array" ref="I11">IF((V11-R11)&gt;3,"SI","")</f>
        <v/>
      </c>
      <c r="J11" s="99" t="inlineStr">
        <is>
          <t>SI</t>
        </is>
      </c>
      <c r="K11" s="100" t="n"/>
      <c r="L11" s="100" t="n"/>
      <c r="M11" s="635">
        <f t="array" ref="M11">IF(R11&gt;0,(SQRT(BT11*(SUM(BU11:BZ11)))),"")</f>
        <v/>
      </c>
      <c r="N11" s="636">
        <f t="array" ref="N11">IF(T11&gt;0,(MAX(T11,Z11,AD11,AH11,AL11,AP11))+SQRT(1.2^2+1^2),"")</f>
        <v/>
      </c>
      <c r="O11" s="637">
        <f t="array" ref="O11">IF(R11="",0,10*LOG10(SUM(BG11:BL11)/(COUNT(R11,X11,AB11,AF11,AJ11,AN11))))</f>
        <v/>
      </c>
      <c r="P11" s="638">
        <f t="array" ref="P11">IF(AND(Y11="",AC11="",AG11="",AK11="",AO11=""),S11,AVERAGE(S11,Y11,AC11,AG11,AK11,AO11)+STDEV(S11,Y11,AC11,AG11,AK11,AO11))</f>
        <v/>
      </c>
      <c r="Q11" s="106" t="n">
        <v>300</v>
      </c>
      <c r="R11" s="639" t="n">
        <v>86.09999999999999</v>
      </c>
      <c r="S11" s="640" t="n">
        <v>88.09999999999999</v>
      </c>
      <c r="T11" s="641" t="n">
        <v>125.6</v>
      </c>
      <c r="U11" s="642" t="n"/>
      <c r="V11" s="642" t="n"/>
      <c r="W11" s="106" t="n">
        <v>300</v>
      </c>
      <c r="X11" s="639" t="n">
        <v>84.40000000000001</v>
      </c>
      <c r="Y11" s="640" t="n">
        <v>87.90000000000001</v>
      </c>
      <c r="Z11" s="641" t="n">
        <v>123</v>
      </c>
      <c r="AA11" s="106" t="n">
        <v>300</v>
      </c>
      <c r="AB11" s="639" t="n">
        <v>87.3</v>
      </c>
      <c r="AC11" s="640" t="n">
        <v>89.90000000000001</v>
      </c>
      <c r="AD11" s="641" t="n">
        <v>119.6</v>
      </c>
      <c r="AE11" s="106" t="n">
        <v>300</v>
      </c>
      <c r="AF11" s="639" t="n">
        <v>102.5</v>
      </c>
      <c r="AG11" s="640" t="n">
        <v>101.1</v>
      </c>
      <c r="AH11" s="641" t="n">
        <v>127.5</v>
      </c>
      <c r="AI11" s="106" t="n">
        <v>300</v>
      </c>
      <c r="AJ11" s="639" t="n">
        <v>89.8</v>
      </c>
      <c r="AK11" s="640" t="n">
        <v>90</v>
      </c>
      <c r="AL11" s="641" t="n">
        <v>115.4</v>
      </c>
      <c r="AM11" s="106" t="n">
        <v>300</v>
      </c>
      <c r="AN11" s="639" t="n">
        <v>85.90000000000001</v>
      </c>
      <c r="AO11" s="640" t="n">
        <v>86.09999999999999</v>
      </c>
      <c r="AP11" s="641" t="n">
        <v>121.3</v>
      </c>
      <c r="AQ11" s="111">
        <f t="array" ref="AQ11">IF(AND((O11)&lt;85,N11&lt;137),"NO","SI")</f>
        <v/>
      </c>
      <c r="AR11" s="112">
        <f t="array" ref="AR11">IF((480*(10^(7.95-(O11/10))))&lt;480,480*(10^(7.95-(O11/10))),480)</f>
        <v/>
      </c>
      <c r="AS11" s="113">
        <f t="array" ref="AS11">IF((480*(10^(8.45-(O11/10))))&lt;480,480*(10^(8.45-(O11/10))),480)</f>
        <v/>
      </c>
      <c r="AT11" s="114">
        <f t="array" ref="AT11">IF((480*(10^(8.65-(O11/10))))&lt;480,480*(10^(8.65-(O11/10))),480)</f>
        <v/>
      </c>
      <c r="AU11" s="644">
        <f t="array" ref="AU11">IF(O11&lt;80,"0",IF((P11-O11)&lt;=2,('DPI art.191'!$G$3-(('DPI art.191'!$F$3-'DPI art.191'!$G$3)/4)*(P11-O11-2)),('DPI art.191'!$G$3-(('DPI art.191'!$F$3-'DPI art.191'!$H$3)/8)*(P11-O11-2))))</f>
        <v/>
      </c>
      <c r="AV11" s="644">
        <f t="array" ref="AV11">O11-AU11</f>
        <v/>
      </c>
      <c r="AW11" s="644">
        <f t="array" ref="AW11">IF(N11&lt;135,N11,N11-'DPI art.191'!$I$3)</f>
        <v/>
      </c>
      <c r="AX11" s="644">
        <f t="array" ref="AX11">IF(I11&lt;80,"0",IF((J11-I11)&lt;=2,('DPI art.191'!$G$7-(('DPI art.191'!$F$7-'DPI art.191'!$G$7)/4)*(I11-J11-2)),('DPI art.191'!$G$7-(('DPI art.191'!$G$7-'DPI art.191'!$H$7)/8)*(J11-I11-2))))</f>
        <v/>
      </c>
      <c r="AY11" s="644">
        <f t="array" ref="AY11">I11-AX11</f>
        <v/>
      </c>
      <c r="AZ11" s="644">
        <f t="array" ref="AZ11">IF(H11&lt;135,H11,H11-'DPI art.191'!$I$7)</f>
        <v/>
      </c>
      <c r="BA11" s="644">
        <f t="array" ref="BA11">IF(O11&lt;80,"0",IF((P11-O11)&lt;=2,('DPI art.191'!$G$5-(('DPI art.191'!$F$5-'DPI art.191'!$G$5)/4)*(P11-O11-2)),('DPI art.191'!$G$5-(('DPI art.191'!$G$5-'DPI art.191'!$H$5)/8)*(P11-O11-2))))</f>
        <v/>
      </c>
      <c r="BB11" s="644">
        <f t="array" ref="BB11">R11-BA11</f>
        <v/>
      </c>
      <c r="BC11" s="644">
        <f t="array" ref="BC11">IF(N11&lt;135,N11,N11-'DPI art.191'!$I$5)</f>
        <v/>
      </c>
      <c r="BD11" s="644">
        <f t="array" ref="BD11">IF(O11&lt;80,"0",IF((P11-O11)&lt;=2,('DPI art.191'!$G$7-(('DPI art.191'!$F$7-'DPI art.191'!$G$7)/4)*(O11-P11-2)),('DPI art.191'!$G$7-(('DPI art.191'!$G$7-'DPI art.191'!$H$7)/8)*(P11-O11-2))))</f>
        <v/>
      </c>
      <c r="BE11" s="644">
        <f t="array" ref="BE11">O11-BD11</f>
        <v/>
      </c>
      <c r="BF11" s="644">
        <f t="array" ref="BF11">IF(N11&lt;135,N11,N11-'DPI art.191'!$I$7)</f>
        <v/>
      </c>
      <c r="BG11" s="645">
        <f t="array" ref="BG11">10^(0.1*R11)</f>
        <v/>
      </c>
      <c r="BH11" s="645">
        <f t="array" ref="BH11">10^(0.1*X11)</f>
        <v/>
      </c>
      <c r="BI11" s="645">
        <f t="array" ref="BI11">10^(0.1*AB11)</f>
        <v/>
      </c>
      <c r="BJ11" s="645">
        <f t="array" ref="BJ11">10^(0.1*AF11)</f>
        <v/>
      </c>
      <c r="BK11" s="645">
        <f t="array" ref="BK11">10^(0.1*AJ11)</f>
        <v/>
      </c>
      <c r="BL11" s="645">
        <f t="array" ref="BL11">10^(0.1*AN11)</f>
        <v/>
      </c>
      <c r="BM11" s="645">
        <f t="array" ref="BM11">IF(R11&gt;0,(O11-R11),"")</f>
        <v/>
      </c>
      <c r="BN11" s="645">
        <f t="array" ref="BN11">IF(X11&gt;0,(O11-X11),"")</f>
        <v/>
      </c>
      <c r="BO11" s="645">
        <f t="array" ref="BO11">IF(AB11&gt;0,(O11-AB11),"")</f>
        <v/>
      </c>
      <c r="BP11" s="645">
        <f t="array" ref="BP11">IF(AF11&gt;0,(O11-AF11),"")</f>
        <v/>
      </c>
      <c r="BQ11" s="645">
        <f t="array" ref="BQ11">IF(AJ11&gt;0,(O11-AJ11),"")</f>
        <v/>
      </c>
      <c r="BR11" s="645">
        <f t="array" ref="BR11">IF(AN11&gt;0,(O11-AN11),"")</f>
        <v/>
      </c>
      <c r="BS11" s="645">
        <f t="array" ref="BS11">COUNT(BM11:BR11)</f>
        <v/>
      </c>
      <c r="BT11" s="646">
        <f t="array" ref="BT11">IF(BS11=0,0,IF(BS11=1,0,1/(BS11*(BS11-1))))</f>
        <v/>
      </c>
      <c r="BU11" s="647">
        <f t="array" ref="BU11">IF(R11&gt;0,(BM11^2),"")</f>
        <v/>
      </c>
      <c r="BV11" s="647">
        <f t="array" ref="BV11">IF(X11&gt;0,(BN11^2),"")</f>
        <v/>
      </c>
      <c r="BW11" s="647">
        <f t="array" ref="BW11">IF(AB11&gt;0,(BO11^2),"")</f>
        <v/>
      </c>
      <c r="BX11" s="647">
        <f t="array" ref="BX11">IF(AF11&gt;0,(BP11^2),"")</f>
        <v/>
      </c>
      <c r="BY11" s="647">
        <f t="array" ref="BY11">IF(AJ11&gt;0,(BQ11^2),"")</f>
        <v/>
      </c>
      <c r="BZ11" s="647">
        <f t="array" ref="BZ11">IF(AN11&gt;0,(BR11^2),"")</f>
        <v/>
      </c>
      <c r="CA11" s="121" t="n"/>
    </row>
    <row r="12" ht="25.5" customHeight="1" s="621">
      <c r="A12" s="47" t="inlineStr">
        <is>
          <t>458/30</t>
        </is>
      </c>
      <c r="B12" s="47" t="inlineStr">
        <is>
          <t>W7</t>
        </is>
      </c>
      <c r="C12" s="99" t="inlineStr">
        <is>
          <t>Carrello elevatore</t>
        </is>
      </c>
      <c r="D12" s="99" t="inlineStr">
        <is>
          <t>KALMAR</t>
        </is>
      </c>
      <c r="E12" s="99" t="inlineStr">
        <is>
          <t>DCG160-12</t>
        </is>
      </c>
      <c r="F12" s="99" t="inlineStr">
        <is>
          <t>Movimentazione con carrello elevatore</t>
        </is>
      </c>
      <c r="G12" s="100" t="n">
        <v>45996</v>
      </c>
      <c r="H12" s="99" t="inlineStr">
        <is>
          <t>Compito</t>
        </is>
      </c>
      <c r="I12" s="101">
        <f t="array" ref="I12">IF((V12-R12)&gt;3,"SI","")</f>
        <v/>
      </c>
      <c r="J12" s="99" t="inlineStr">
        <is>
          <t>SI</t>
        </is>
      </c>
      <c r="K12" s="100" t="n"/>
      <c r="L12" s="100" t="n"/>
      <c r="M12" s="635">
        <f t="array" ref="M12">IF(R12&gt;0,(SQRT(BT12*(SUM(BU12:BZ12)))),"")</f>
        <v/>
      </c>
      <c r="N12" s="636">
        <f t="array" ref="N12">IF(T12&gt;0,(MAX(T12,Z12,AD12,AH12,AL12,AP12))+SQRT(1.2^2+1^2),"")</f>
        <v/>
      </c>
      <c r="O12" s="637">
        <f t="array" ref="O12">IF(R12="",0,10*LOG10(SUM(BG12:BL12)/(COUNT(R12,X12,AB12,AF12,AJ12,AN12))))</f>
        <v/>
      </c>
      <c r="P12" s="638">
        <f t="array" ref="P12">IF(AND(Y12="",AC12="",AG12="",AK12="",AO12=""),S12,AVERAGE(S12,Y12,AC12,AG12,AK12,AO12)+STDEV(S12,Y12,AC12,AG12,AK12,AO12))</f>
        <v/>
      </c>
      <c r="Q12" s="106" t="n">
        <v>300</v>
      </c>
      <c r="R12" s="639" t="n">
        <v>84.5</v>
      </c>
      <c r="S12" s="640" t="n">
        <v>94</v>
      </c>
      <c r="T12" s="641" t="n">
        <v>128</v>
      </c>
      <c r="U12" s="642" t="n"/>
      <c r="V12" s="642" t="n"/>
      <c r="W12" s="106" t="n">
        <v>300</v>
      </c>
      <c r="X12" s="639" t="n">
        <v>74.59999999999999</v>
      </c>
      <c r="Y12" s="640" t="n">
        <v>92.8</v>
      </c>
      <c r="Z12" s="641" t="n">
        <v>109.5</v>
      </c>
      <c r="AA12" s="106" t="n">
        <v>300</v>
      </c>
      <c r="AB12" s="639" t="n">
        <v>72.7</v>
      </c>
      <c r="AC12" s="640" t="n">
        <v>93.90000000000001</v>
      </c>
      <c r="AD12" s="641" t="n">
        <v>111.1</v>
      </c>
      <c r="AE12" s="106" t="n">
        <v>300</v>
      </c>
      <c r="AF12" s="639" t="n">
        <v>77</v>
      </c>
      <c r="AG12" s="640" t="n">
        <v>91.2</v>
      </c>
      <c r="AH12" s="641" t="n">
        <v>121.1</v>
      </c>
      <c r="AI12" s="106" t="n">
        <v>300</v>
      </c>
      <c r="AJ12" s="639" t="n">
        <v>83.3</v>
      </c>
      <c r="AK12" s="640" t="n">
        <v>92.09999999999999</v>
      </c>
      <c r="AL12" s="641" t="n">
        <v>117.1</v>
      </c>
      <c r="AM12" s="106" t="n">
        <v>300</v>
      </c>
      <c r="AN12" s="639" t="n">
        <v>72.2</v>
      </c>
      <c r="AO12" s="640" t="n">
        <v>87.8</v>
      </c>
      <c r="AP12" s="641" t="n">
        <v>116.4</v>
      </c>
      <c r="AQ12" s="111">
        <f t="array" ref="AQ12">IF(AND((O12)&lt;85,N12&lt;137),"NO","SI")</f>
        <v/>
      </c>
      <c r="AR12" s="112">
        <f t="array" ref="AR12">IF((480*(10^(7.95-(O12/10))))&lt;480,480*(10^(7.95-(O12/10))),480)</f>
        <v/>
      </c>
      <c r="AS12" s="113">
        <f t="array" ref="AS12">IF((480*(10^(8.45-(O12/10))))&lt;480,480*(10^(8.45-(O12/10))),480)</f>
        <v/>
      </c>
      <c r="AT12" s="114">
        <f t="array" ref="AT12">IF((480*(10^(8.65-(O12/10))))&lt;480,480*(10^(8.65-(O12/10))),480)</f>
        <v/>
      </c>
      <c r="AU12" s="644">
        <f t="array" ref="AU12">IF(O12&lt;80,"0",IF((P12-O12)&lt;=2,('DPI art.191'!$G$3-(('DPI art.191'!$F$3-'DPI art.191'!$G$3)/4)*(P12-O12-2)),('DPI art.191'!$G$3-(('DPI art.191'!$F$3-'DPI art.191'!$H$3)/8)*(P12-O12-2))))</f>
        <v/>
      </c>
      <c r="AV12" s="644">
        <f t="array" ref="AV12">O12-AU12</f>
        <v/>
      </c>
      <c r="AW12" s="644">
        <f t="array" ref="AW12">IF(N12&lt;135,N12,N12-'DPI art.191'!$I$3)</f>
        <v/>
      </c>
      <c r="AX12" s="644">
        <f t="array" ref="AX12">IF(I12&lt;80,"0",IF((J12-I12)&lt;=2,('DPI art.191'!$G$7-(('DPI art.191'!$F$7-'DPI art.191'!$G$7)/4)*(I12-J12-2)),('DPI art.191'!$G$7-(('DPI art.191'!$G$7-'DPI art.191'!$H$7)/8)*(J12-I12-2))))</f>
        <v/>
      </c>
      <c r="AY12" s="644">
        <f t="array" ref="AY12">I12-AX12</f>
        <v/>
      </c>
      <c r="AZ12" s="644">
        <f t="array" ref="AZ12">IF(H12&lt;135,H12,H12-'DPI art.191'!$I$7)</f>
        <v/>
      </c>
      <c r="BA12" s="644">
        <f t="array" ref="BA12">IF(O12&lt;80,"0",IF((P12-O12)&lt;=2,('DPI art.191'!$G$5-(('DPI art.191'!$F$5-'DPI art.191'!$G$5)/4)*(P12-O12-2)),('DPI art.191'!$G$5-(('DPI art.191'!$G$5-'DPI art.191'!$H$5)/8)*(P12-O12-2))))</f>
        <v/>
      </c>
      <c r="BB12" s="644">
        <f t="array" ref="BB12">R12-BA12</f>
        <v/>
      </c>
      <c r="BC12" s="644">
        <f t="array" ref="BC12">IF(N12&lt;135,N12,N12-'DPI art.191'!$I$5)</f>
        <v/>
      </c>
      <c r="BD12" s="644">
        <f t="array" ref="BD12">IF(O12&lt;80,"0",IF((P12-O12)&lt;=2,('DPI art.191'!$G$7-(('DPI art.191'!$F$7-'DPI art.191'!$G$7)/4)*(O12-P12-2)),('DPI art.191'!$G$7-(('DPI art.191'!$G$7-'DPI art.191'!$H$7)/8)*(P12-O12-2))))</f>
        <v/>
      </c>
      <c r="BE12" s="644">
        <f t="array" ref="BE12">O12-BD12</f>
        <v/>
      </c>
      <c r="BF12" s="644">
        <f t="array" ref="BF12">IF(N12&lt;135,N12,N12-'DPI art.191'!$I$7)</f>
        <v/>
      </c>
      <c r="BG12" s="645">
        <f t="array" ref="BG12">10^(0.1*R12)</f>
        <v/>
      </c>
      <c r="BH12" s="645">
        <f t="array" ref="BH12">10^(0.1*X12)</f>
        <v/>
      </c>
      <c r="BI12" s="645">
        <f t="array" ref="BI12">10^(0.1*AB12)</f>
        <v/>
      </c>
      <c r="BJ12" s="645">
        <f t="array" ref="BJ12">10^(0.1*AF12)</f>
        <v/>
      </c>
      <c r="BK12" s="645">
        <f t="array" ref="BK12">10^(0.1*AJ12)</f>
        <v/>
      </c>
      <c r="BL12" s="645">
        <f t="array" ref="BL12">10^(0.1*AN12)</f>
        <v/>
      </c>
      <c r="BM12" s="645">
        <f t="array" ref="BM12">IF(R12&gt;0,(O12-R12),"")</f>
        <v/>
      </c>
      <c r="BN12" s="645">
        <f t="array" ref="BN12">IF(X12&gt;0,(O12-X12),"")</f>
        <v/>
      </c>
      <c r="BO12" s="645">
        <f t="array" ref="BO12">IF(AB12&gt;0,(O12-AB12),"")</f>
        <v/>
      </c>
      <c r="BP12" s="645">
        <f t="array" ref="BP12">IF(AF12&gt;0,(O12-AF12),"")</f>
        <v/>
      </c>
      <c r="BQ12" s="645">
        <f t="array" ref="BQ12">IF(AJ12&gt;0,(O12-AJ12),"")</f>
        <v/>
      </c>
      <c r="BR12" s="645">
        <f t="array" ref="BR12">IF(AN12&gt;0,(O12-AN12),"")</f>
        <v/>
      </c>
      <c r="BS12" s="645">
        <f t="array" ref="BS12">COUNT(BM12:BR12)</f>
        <v/>
      </c>
      <c r="BT12" s="646">
        <f t="array" ref="BT12">IF(BS12=0,0,IF(BS12=1,0,1/(BS12*(BS12-1))))</f>
        <v/>
      </c>
      <c r="BU12" s="647">
        <f t="array" ref="BU12">IF(R12&gt;0,(BM12^2),"")</f>
        <v/>
      </c>
      <c r="BV12" s="647">
        <f t="array" ref="BV12">IF(X12&gt;0,(BN12^2),"")</f>
        <v/>
      </c>
      <c r="BW12" s="647">
        <f t="array" ref="BW12">IF(AB12&gt;0,(BO12^2),"")</f>
        <v/>
      </c>
      <c r="BX12" s="647">
        <f t="array" ref="BX12">IF(AF12&gt;0,(BP12^2),"")</f>
        <v/>
      </c>
      <c r="BY12" s="647">
        <f t="array" ref="BY12">IF(AJ12&gt;0,(BQ12^2),"")</f>
        <v/>
      </c>
      <c r="BZ12" s="647">
        <f t="array" ref="BZ12">IF(AN12&gt;0,(BR12^2),"")</f>
        <v/>
      </c>
      <c r="CA12" s="121" t="n"/>
    </row>
    <row r="13" ht="25.5" customHeight="1" s="621">
      <c r="A13" s="47" t="inlineStr">
        <is>
          <t>458/27</t>
        </is>
      </c>
      <c r="B13" s="47" t="inlineStr">
        <is>
          <t>W8</t>
        </is>
      </c>
      <c r="C13" s="99" t="inlineStr">
        <is>
          <t>Carrello elevatore</t>
        </is>
      </c>
      <c r="D13" s="99" t="inlineStr">
        <is>
          <t>MANITOU</t>
        </is>
      </c>
      <c r="E13" s="99" t="inlineStr">
        <is>
          <t>MSI 50 T</t>
        </is>
      </c>
      <c r="F13" s="99" t="inlineStr">
        <is>
          <t>Movimentazione con carrello elevatore</t>
        </is>
      </c>
      <c r="G13" s="100" t="n">
        <v>45996</v>
      </c>
      <c r="H13" s="99" t="inlineStr">
        <is>
          <t>Compito</t>
        </is>
      </c>
      <c r="I13" s="101">
        <f t="array" ref="I13">IF((V13-R13)&gt;3,"SI","")</f>
        <v/>
      </c>
      <c r="J13" s="99" t="inlineStr">
        <is>
          <t>SI</t>
        </is>
      </c>
      <c r="K13" s="100" t="n"/>
      <c r="L13" s="100" t="n"/>
      <c r="M13" s="635">
        <f t="array" ref="M13">IF(R13&gt;0,(SQRT(BT13*(SUM(BU13:BZ13)))),"")</f>
        <v/>
      </c>
      <c r="N13" s="636">
        <f t="array" ref="N13">IF(T13&gt;0,(MAX(T13,Z13,AD13,AH13,AL13,AP13))+SQRT(1.2^2+1^2),"")</f>
        <v/>
      </c>
      <c r="O13" s="637">
        <f t="array" ref="O13">IF(R13="",0,10*LOG10(SUM(BG13:BL13)/(COUNT(R13,X13,AB13,AF13,AJ13,AN13))))</f>
        <v/>
      </c>
      <c r="P13" s="638">
        <f t="array" ref="P13">IF(AND(Y13="",AC13="",AG13="",AK13="",AO13=""),S13,AVERAGE(S13,Y13,AC13,AG13,AK13,AO13)+STDEV(S13,Y13,AC13,AG13,AK13,AO13))</f>
        <v/>
      </c>
      <c r="Q13" s="106" t="n">
        <v>300</v>
      </c>
      <c r="R13" s="639" t="n">
        <v>83</v>
      </c>
      <c r="S13" s="640" t="n">
        <v>98.3</v>
      </c>
      <c r="T13" s="641" t="n">
        <v>115.1</v>
      </c>
      <c r="U13" s="642" t="n"/>
      <c r="V13" s="642" t="n"/>
      <c r="W13" s="106" t="n">
        <v>300</v>
      </c>
      <c r="X13" s="639" t="n">
        <v>88</v>
      </c>
      <c r="Y13" s="640" t="n">
        <v>100.3</v>
      </c>
      <c r="Z13" s="641" t="n">
        <v>118.6</v>
      </c>
      <c r="AA13" s="106" t="n">
        <v>300</v>
      </c>
      <c r="AB13" s="639" t="n">
        <v>92.5</v>
      </c>
      <c r="AC13" s="640" t="n">
        <v>96.8</v>
      </c>
      <c r="AD13" s="641" t="n">
        <v>126.4</v>
      </c>
      <c r="AE13" s="106" t="n">
        <v>300</v>
      </c>
      <c r="AF13" s="639" t="n">
        <v>85.7</v>
      </c>
      <c r="AG13" s="640" t="n">
        <v>96.09999999999999</v>
      </c>
      <c r="AH13" s="641" t="n">
        <v>118.1</v>
      </c>
      <c r="AI13" s="106" t="n">
        <v>300</v>
      </c>
      <c r="AJ13" s="639" t="n">
        <v>88.3</v>
      </c>
      <c r="AK13" s="640" t="n">
        <v>96.90000000000001</v>
      </c>
      <c r="AL13" s="641" t="n">
        <v>116.9</v>
      </c>
      <c r="AM13" s="106" t="n">
        <v>300</v>
      </c>
      <c r="AN13" s="639" t="n">
        <v>85.59999999999999</v>
      </c>
      <c r="AO13" s="640" t="n">
        <v>98.8</v>
      </c>
      <c r="AP13" s="641" t="n">
        <v>119.2</v>
      </c>
      <c r="AQ13" s="111">
        <f t="array" ref="AQ13">IF(AND((O13)&lt;85,N13&lt;137),"NO","SI")</f>
        <v/>
      </c>
      <c r="AR13" s="112">
        <f t="array" ref="AR13">IF((480*(10^(7.95-(O13/10))))&lt;480,480*(10^(7.95-(O13/10))),480)</f>
        <v/>
      </c>
      <c r="AS13" s="113">
        <f t="array" ref="AS13">IF((480*(10^(8.45-(O13/10))))&lt;480,480*(10^(8.45-(O13/10))),480)</f>
        <v/>
      </c>
      <c r="AT13" s="114">
        <f t="array" ref="AT13">IF((480*(10^(8.65-(O13/10))))&lt;480,480*(10^(8.65-(O13/10))),480)</f>
        <v/>
      </c>
      <c r="AU13" s="644">
        <f t="array" ref="AU13">IF(O13&lt;80,"0",IF((P13-O13)&lt;=2,('DPI art.191'!$G$3-(('DPI art.191'!$F$3-'DPI art.191'!$G$3)/4)*(P13-O13-2)),('DPI art.191'!$G$3-(('DPI art.191'!$F$3-'DPI art.191'!$H$3)/8)*(P13-O13-2))))</f>
        <v/>
      </c>
      <c r="AV13" s="644">
        <f t="array" ref="AV13">O13-AU13</f>
        <v/>
      </c>
      <c r="AW13" s="644">
        <f t="array" ref="AW13">IF(N13&lt;135,N13,N13-'DPI art.191'!$I$3)</f>
        <v/>
      </c>
      <c r="AX13" s="644">
        <f t="array" ref="AX13">IF(I13&lt;80,"0",IF((J13-I13)&lt;=2,('DPI art.191'!$G$7-(('DPI art.191'!$F$7-'DPI art.191'!$G$7)/4)*(I13-J13-2)),('DPI art.191'!$G$7-(('DPI art.191'!$G$7-'DPI art.191'!$H$7)/8)*(J13-I13-2))))</f>
        <v/>
      </c>
      <c r="AY13" s="644">
        <f t="array" ref="AY13">I13-AX13</f>
        <v/>
      </c>
      <c r="AZ13" s="644">
        <f t="array" ref="AZ13">IF(H13&lt;135,H13,H13-'DPI art.191'!$I$7)</f>
        <v/>
      </c>
      <c r="BA13" s="644">
        <f t="array" ref="BA13">IF(O13&lt;80,"0",IF((P13-O13)&lt;=2,('DPI art.191'!$G$5-(('DPI art.191'!$F$5-'DPI art.191'!$G$5)/4)*(P13-O13-2)),('DPI art.191'!$G$5-(('DPI art.191'!$G$5-'DPI art.191'!$H$5)/8)*(P13-O13-2))))</f>
        <v/>
      </c>
      <c r="BB13" s="644">
        <f t="array" ref="BB13">R13-BA13</f>
        <v/>
      </c>
      <c r="BC13" s="644">
        <f t="array" ref="BC13">IF(N13&lt;135,N13,N13-'DPI art.191'!$I$5)</f>
        <v/>
      </c>
      <c r="BD13" s="644">
        <f t="array" ref="BD13">IF(O13&lt;80,"0",IF((P13-O13)&lt;=2,('DPI art.191'!$G$7-(('DPI art.191'!$F$7-'DPI art.191'!$G$7)/4)*(O13-P13-2)),('DPI art.191'!$G$7-(('DPI art.191'!$G$7-'DPI art.191'!$H$7)/8)*(P13-O13-2))))</f>
        <v/>
      </c>
      <c r="BE13" s="644">
        <f t="array" ref="BE13">O13-BD13</f>
        <v/>
      </c>
      <c r="BF13" s="644">
        <f t="array" ref="BF13">IF(N13&lt;135,N13,N13-'DPI art.191'!$I$7)</f>
        <v/>
      </c>
      <c r="BG13" s="645">
        <f t="array" ref="BG13">10^(0.1*R13)</f>
        <v/>
      </c>
      <c r="BH13" s="645">
        <f t="array" ref="BH13">10^(0.1*X13)</f>
        <v/>
      </c>
      <c r="BI13" s="645">
        <f t="array" ref="BI13">10^(0.1*AB13)</f>
        <v/>
      </c>
      <c r="BJ13" s="645">
        <f t="array" ref="BJ13">10^(0.1*AF13)</f>
        <v/>
      </c>
      <c r="BK13" s="645">
        <f t="array" ref="BK13">10^(0.1*AJ13)</f>
        <v/>
      </c>
      <c r="BL13" s="645">
        <f t="array" ref="BL13">10^(0.1*AN13)</f>
        <v/>
      </c>
      <c r="BM13" s="645">
        <f t="array" ref="BM13">IF(R13&gt;0,(O13-R13),"")</f>
        <v/>
      </c>
      <c r="BN13" s="645">
        <f t="array" ref="BN13">IF(X13&gt;0,(O13-X13),"")</f>
        <v/>
      </c>
      <c r="BO13" s="645">
        <f t="array" ref="BO13">IF(AB13&gt;0,(O13-AB13),"")</f>
        <v/>
      </c>
      <c r="BP13" s="645">
        <f t="array" ref="BP13">IF(AF13&gt;0,(O13-AF13),"")</f>
        <v/>
      </c>
      <c r="BQ13" s="645">
        <f t="array" ref="BQ13">IF(AJ13&gt;0,(O13-AJ13),"")</f>
        <v/>
      </c>
      <c r="BR13" s="645">
        <f t="array" ref="BR13">IF(AN13&gt;0,(O13-AN13),"")</f>
        <v/>
      </c>
      <c r="BS13" s="645">
        <f t="array" ref="BS13">COUNT(BM13:BR13)</f>
        <v/>
      </c>
      <c r="BT13" s="646">
        <f t="array" ref="BT13">IF(BS13=0,0,IF(BS13=1,0,1/(BS13*(BS13-1))))</f>
        <v/>
      </c>
      <c r="BU13" s="647">
        <f t="array" ref="BU13">IF(R13&gt;0,(BM13^2),"")</f>
        <v/>
      </c>
      <c r="BV13" s="647">
        <f t="array" ref="BV13">IF(X13&gt;0,(BN13^2),"")</f>
        <v/>
      </c>
      <c r="BW13" s="647">
        <f t="array" ref="BW13">IF(AB13&gt;0,(BO13^2),"")</f>
        <v/>
      </c>
      <c r="BX13" s="647">
        <f t="array" ref="BX13">IF(AF13&gt;0,(BP13^2),"")</f>
        <v/>
      </c>
      <c r="BY13" s="647">
        <f t="array" ref="BY13">IF(AJ13&gt;0,(BQ13^2),"")</f>
        <v/>
      </c>
      <c r="BZ13" s="647">
        <f t="array" ref="BZ13">IF(AN13&gt;0,(BR13^2),"")</f>
        <v/>
      </c>
      <c r="CA13" s="121" t="n"/>
    </row>
    <row r="14" ht="25.5" customHeight="1" s="621">
      <c r="A14" s="47" t="inlineStr">
        <is>
          <t>031/28</t>
        </is>
      </c>
      <c r="B14" s="47" t="inlineStr">
        <is>
          <t>W9</t>
        </is>
      </c>
      <c r="C14" s="99" t="inlineStr">
        <is>
          <t>Autogru</t>
        </is>
      </c>
      <c r="D14" s="99" t="inlineStr">
        <is>
          <t>LOCATELLI</t>
        </is>
      </c>
      <c r="E14" s="99" t="inlineStr">
        <is>
          <t>GRIL 8600 T</t>
        </is>
      </c>
      <c r="F14" s="99" t="inlineStr">
        <is>
          <t>Movimentazione con autogru in esterno</t>
        </is>
      </c>
      <c r="G14" s="100" t="n">
        <v>45996</v>
      </c>
      <c r="H14" s="99" t="inlineStr">
        <is>
          <t>Compito</t>
        </is>
      </c>
      <c r="I14" s="101">
        <f t="array" ref="I14">IF((V14-R14)&gt;3,"SI","")</f>
        <v/>
      </c>
      <c r="J14" s="99" t="inlineStr">
        <is>
          <t>SI</t>
        </is>
      </c>
      <c r="K14" s="100" t="n"/>
      <c r="L14" s="100" t="n"/>
      <c r="M14" s="635">
        <f t="array" ref="M14">IF(R14&gt;0,(SQRT(BT14*(SUM(BU14:BZ14)))),"")</f>
        <v/>
      </c>
      <c r="N14" s="636">
        <f t="array" ref="N14">IF(T14&gt;0,(MAX(T14,Z14,AD14,AH14,AL14,AP14))+SQRT(1.2^2+1^2),"")</f>
        <v/>
      </c>
      <c r="O14" s="637">
        <f t="array" ref="O14">IF(R14="",0,10*LOG10(SUM(BG14:BL14)/(COUNT(R14,X14,AB14,AF14,AJ14,AN14))))</f>
        <v/>
      </c>
      <c r="P14" s="638">
        <f t="array" ref="P14">IF(AND(Y14="",AC14="",AG14="",AK14="",AO14=""),S14,AVERAGE(S14,Y14,AC14,AG14,AK14,AO14)+STDEV(S14,Y14,AC14,AG14,AK14,AO14))</f>
        <v/>
      </c>
      <c r="Q14" s="106" t="n">
        <v>300</v>
      </c>
      <c r="R14" s="639" t="n">
        <v>75.5</v>
      </c>
      <c r="S14" s="640" t="n">
        <v>89.09999999999999</v>
      </c>
      <c r="T14" s="641" t="n">
        <v>117</v>
      </c>
      <c r="U14" s="642" t="n"/>
      <c r="V14" s="642" t="n"/>
      <c r="W14" s="106" t="n">
        <v>300</v>
      </c>
      <c r="X14" s="639" t="n">
        <v>79.40000000000001</v>
      </c>
      <c r="Y14" s="640" t="n">
        <v>87.5</v>
      </c>
      <c r="Z14" s="641" t="n">
        <v>106</v>
      </c>
      <c r="AA14" s="106" t="n">
        <v>300</v>
      </c>
      <c r="AB14" s="639" t="n">
        <v>75.90000000000001</v>
      </c>
      <c r="AC14" s="640" t="n">
        <v>86.40000000000001</v>
      </c>
      <c r="AD14" s="641" t="n">
        <v>104</v>
      </c>
      <c r="AE14" s="106" t="n">
        <v>300</v>
      </c>
      <c r="AF14" s="639" t="n">
        <v>79.2</v>
      </c>
      <c r="AG14" s="640" t="n">
        <v>87.8</v>
      </c>
      <c r="AH14" s="641" t="n">
        <v>120.3</v>
      </c>
      <c r="AI14" s="106" t="n">
        <v>300</v>
      </c>
      <c r="AJ14" s="639" t="n">
        <v>81.2</v>
      </c>
      <c r="AK14" s="640" t="n">
        <v>90.3</v>
      </c>
      <c r="AL14" s="641" t="n">
        <v>117.4</v>
      </c>
      <c r="AM14" s="106" t="n">
        <v>300</v>
      </c>
      <c r="AN14" s="639" t="n">
        <v>80.90000000000001</v>
      </c>
      <c r="AO14" s="640" t="n">
        <v>92.8</v>
      </c>
      <c r="AP14" s="641" t="n">
        <v>114.5</v>
      </c>
      <c r="AQ14" s="111">
        <f t="array" ref="AQ14">IF(AND((O14)&lt;85,N14&lt;137),"NO","SI")</f>
        <v/>
      </c>
      <c r="AR14" s="112">
        <f t="array" ref="AR14">IF((480*(10^(7.95-(O14/10))))&lt;480,480*(10^(7.95-(O14/10))),480)</f>
        <v/>
      </c>
      <c r="AS14" s="113">
        <f t="array" ref="AS14">IF((480*(10^(8.45-(O14/10))))&lt;480,480*(10^(8.45-(O14/10))),480)</f>
        <v/>
      </c>
      <c r="AT14" s="114">
        <f t="array" ref="AT14">IF((480*(10^(8.65-(O14/10))))&lt;480,480*(10^(8.65-(O14/10))),480)</f>
        <v/>
      </c>
      <c r="AU14" s="137">
        <f t="array" ref="AU14">IF(O14&lt;80,"0",IF((P14-O14)&lt;=2,('DPI art.191'!$G$3-(('DPI art.191'!$F$3-'DPI art.191'!$G$3)/4)*(P14-O14-2)),('DPI art.191'!$G$3-(('DPI art.191'!$F$3-'DPI art.191'!$H$3)/8)*(P14-O14-2))))</f>
        <v/>
      </c>
      <c r="AV14" s="644">
        <f t="array" ref="AV14">O14-AU14</f>
        <v/>
      </c>
      <c r="AW14" s="644">
        <f t="array" ref="AW14">IF(N14&lt;135,N14,N14-'DPI art.191'!$I$3)</f>
        <v/>
      </c>
      <c r="AX14" s="644">
        <f t="array" ref="AX14">IF(I14&lt;80,"0",IF((J14-I14)&lt;=2,('DPI art.191'!$G$7-(('DPI art.191'!$F$7-'DPI art.191'!$G$7)/4)*(I14-J14-2)),('DPI art.191'!$G$7-(('DPI art.191'!$G$7-'DPI art.191'!$H$7)/8)*(J14-I14-2))))</f>
        <v/>
      </c>
      <c r="AY14" s="644">
        <f t="array" ref="AY14">I14-AX14</f>
        <v/>
      </c>
      <c r="AZ14" s="644">
        <f t="array" ref="AZ14">IF(H14&lt;135,H14,H14-'DPI art.191'!$I$7)</f>
        <v/>
      </c>
      <c r="BA14" s="137">
        <f t="array" ref="BA14">IF(O14&lt;80,"0",IF((P14-O14)&lt;=2,('DPI art.191'!$G$5-(('DPI art.191'!$F$5-'DPI art.191'!$G$5)/4)*(P14-O14-2)),('DPI art.191'!$G$5-(('DPI art.191'!$G$5-'DPI art.191'!$H$5)/8)*(P14-O14-2))))</f>
        <v/>
      </c>
      <c r="BB14" s="644">
        <f t="array" ref="BB14">R14-BA14</f>
        <v/>
      </c>
      <c r="BC14" s="644">
        <f t="array" ref="BC14">IF(N14&lt;135,N14,N14-'DPI art.191'!$I$5)</f>
        <v/>
      </c>
      <c r="BD14" s="137">
        <f t="array" ref="BD14">IF(O14&lt;80,"0",IF((P14-O14)&lt;=2,('DPI art.191'!$G$7-(('DPI art.191'!$F$7-'DPI art.191'!$G$7)/4)*(O14-P14-2)),('DPI art.191'!$G$7-(('DPI art.191'!$G$7-'DPI art.191'!$H$7)/8)*(P14-O14-2))))</f>
        <v/>
      </c>
      <c r="BE14" s="644">
        <f t="array" ref="BE14">O14-BD14</f>
        <v/>
      </c>
      <c r="BF14" s="644">
        <f t="array" ref="BF14">IF(N14&lt;135,N14,N14-'DPI art.191'!$I$7)</f>
        <v/>
      </c>
      <c r="BG14" s="645">
        <f t="array" ref="BG14">10^(0.1*R14)</f>
        <v/>
      </c>
      <c r="BH14" s="645">
        <f t="array" ref="BH14">10^(0.1*X14)</f>
        <v/>
      </c>
      <c r="BI14" s="645">
        <f t="array" ref="BI14">10^(0.1*AB14)</f>
        <v/>
      </c>
      <c r="BJ14" s="645">
        <f t="array" ref="BJ14">10^(0.1*AF14)</f>
        <v/>
      </c>
      <c r="BK14" s="645">
        <f t="array" ref="BK14">10^(0.1*AJ14)</f>
        <v/>
      </c>
      <c r="BL14" s="645">
        <f t="array" ref="BL14">10^(0.1*AN14)</f>
        <v/>
      </c>
      <c r="BM14" s="645">
        <f t="array" ref="BM14">IF(R14&gt;0,(O14-R14),"")</f>
        <v/>
      </c>
      <c r="BN14" s="645">
        <f t="array" ref="BN14">IF(X14&gt;0,(O14-X14),"")</f>
        <v/>
      </c>
      <c r="BO14" s="645">
        <f t="array" ref="BO14">IF(AB14&gt;0,(O14-AB14),"")</f>
        <v/>
      </c>
      <c r="BP14" s="645">
        <f t="array" ref="BP14">IF(AF14&gt;0,(O14-AF14),"")</f>
        <v/>
      </c>
      <c r="BQ14" s="645">
        <f t="array" ref="BQ14">IF(AJ14&gt;0,(O14-AJ14),"")</f>
        <v/>
      </c>
      <c r="BR14" s="645">
        <f t="array" ref="BR14">IF(AN14&gt;0,(O14-AN14),"")</f>
        <v/>
      </c>
      <c r="BS14" s="645">
        <f t="array" ref="BS14">COUNT(BM14:BR14)</f>
        <v/>
      </c>
      <c r="BT14" s="646">
        <f t="array" ref="BT14">IF(BS14=0,0,IF(BS14=1,0,1/(BS14*(BS14-1))))</f>
        <v/>
      </c>
      <c r="BU14" s="647">
        <f t="array" ref="BU14">IF(R14&gt;0,(BM14^2),"")</f>
        <v/>
      </c>
      <c r="BV14" s="647">
        <f t="array" ref="BV14">IF(X14&gt;0,(BN14^2),"")</f>
        <v/>
      </c>
      <c r="BW14" s="647">
        <f t="array" ref="BW14">IF(AB14&gt;0,(BO14^2),"")</f>
        <v/>
      </c>
      <c r="BX14" s="647">
        <f t="array" ref="BX14">IF(AF14&gt;0,(BP14^2),"")</f>
        <v/>
      </c>
      <c r="BY14" s="647">
        <f t="array" ref="BY14">IF(AJ14&gt;0,(BQ14^2),"")</f>
        <v/>
      </c>
      <c r="BZ14" s="647">
        <f t="array" ref="BZ14">IF(AN14&gt;0,(BR14^2),"")</f>
        <v/>
      </c>
      <c r="CA14" s="121" t="n"/>
    </row>
    <row r="15" ht="25.5" customHeight="1" s="621">
      <c r="A15" s="47" t="inlineStr">
        <is>
          <t>031/33</t>
        </is>
      </c>
      <c r="B15" s="47" t="inlineStr">
        <is>
          <t>W10</t>
        </is>
      </c>
      <c r="C15" s="99" t="inlineStr">
        <is>
          <t>Autogru</t>
        </is>
      </c>
      <c r="D15" s="99" t="inlineStr">
        <is>
          <t>CAMS</t>
        </is>
      </c>
      <c r="E15" s="99" t="inlineStr">
        <is>
          <t>SP180</t>
        </is>
      </c>
      <c r="F15" s="99" t="inlineStr">
        <is>
          <t>Movimentazione con autogru in esterno</t>
        </is>
      </c>
      <c r="G15" s="100" t="n">
        <v>45996</v>
      </c>
      <c r="H15" s="99" t="inlineStr">
        <is>
          <t>Compito</t>
        </is>
      </c>
      <c r="I15" s="101">
        <f t="array" ref="I15">IF((V15-R15)&gt;3,"SI","")</f>
        <v/>
      </c>
      <c r="J15" s="99" t="inlineStr">
        <is>
          <t>SI</t>
        </is>
      </c>
      <c r="K15" s="100" t="n"/>
      <c r="L15" s="100" t="n"/>
      <c r="M15" s="635">
        <f t="array" ref="M15">IF(R15&gt;0,(SQRT(BT15*(SUM(BU15:BZ15)))),"")</f>
        <v/>
      </c>
      <c r="N15" s="636">
        <f t="array" ref="N15">IF(T15&gt;0,(MAX(T15,Z15,AD15,AH15,AL15,AP15))+SQRT(1.2^2+1^2),"")</f>
        <v/>
      </c>
      <c r="O15" s="637">
        <f t="array" ref="O15">IF(R15="",0,10*LOG10(SUM(BG15:BL15)/(COUNT(R15,X15,AB15,AF15,AJ15,AN15))))</f>
        <v/>
      </c>
      <c r="P15" s="638">
        <f t="array" ref="P15">IF(AND(Y15="",AC15="",AG15="",AK15="",AO15=""),S15,AVERAGE(S15,Y15,AC15,AG15,AK15,AO15)+STDEV(S15,Y15,AC15,AG15,AK15,AO15))</f>
        <v/>
      </c>
      <c r="Q15" s="106" t="n">
        <v>300</v>
      </c>
      <c r="R15" s="639" t="n">
        <v>81.5</v>
      </c>
      <c r="S15" s="640" t="n">
        <v>104.6</v>
      </c>
      <c r="T15" s="641" t="n">
        <v>131.2</v>
      </c>
      <c r="U15" s="642" t="n"/>
      <c r="V15" s="642" t="n"/>
      <c r="W15" s="106" t="n">
        <v>300</v>
      </c>
      <c r="X15" s="639" t="n">
        <v>80.59999999999999</v>
      </c>
      <c r="Y15" s="640" t="n">
        <v>107.5</v>
      </c>
      <c r="Z15" s="641" t="n">
        <v>121.1</v>
      </c>
      <c r="AA15" s="106" t="n">
        <v>300</v>
      </c>
      <c r="AB15" s="639" t="n">
        <v>81.40000000000001</v>
      </c>
      <c r="AC15" s="640" t="n">
        <v>110.3</v>
      </c>
      <c r="AD15" s="641" t="n">
        <v>121.2</v>
      </c>
      <c r="AE15" s="106" t="n">
        <v>300</v>
      </c>
      <c r="AF15" s="639" t="n">
        <v>82.8</v>
      </c>
      <c r="AG15" s="640" t="n">
        <v>106.1</v>
      </c>
      <c r="AH15" s="641" t="n">
        <v>120.7</v>
      </c>
      <c r="AI15" s="106" t="n">
        <v>300</v>
      </c>
      <c r="AJ15" s="639" t="n">
        <v>83</v>
      </c>
      <c r="AK15" s="640" t="n">
        <v>103.3</v>
      </c>
      <c r="AL15" s="641" t="n">
        <v>113.9</v>
      </c>
      <c r="AM15" s="106" t="n">
        <v>300</v>
      </c>
      <c r="AN15" s="639" t="n">
        <v>83.5</v>
      </c>
      <c r="AO15" s="640" t="n">
        <v>104</v>
      </c>
      <c r="AP15" s="641" t="n">
        <v>118.8</v>
      </c>
      <c r="AQ15" s="111">
        <f t="array" ref="AQ15">IF(AND((O15)&lt;85,N15&lt;137),"NO","SI")</f>
        <v/>
      </c>
      <c r="AR15" s="112">
        <f t="array" ref="AR15">IF((480*(10^(7.95-(O15/10))))&lt;480,480*(10^(7.95-(O15/10))),480)</f>
        <v/>
      </c>
      <c r="AS15" s="113">
        <f t="array" ref="AS15">IF((480*(10^(8.45-(O15/10))))&lt;480,480*(10^(8.45-(O15/10))),480)</f>
        <v/>
      </c>
      <c r="AT15" s="114">
        <f t="array" ref="AT15">IF((480*(10^(8.65-(O15/10))))&lt;480,480*(10^(8.65-(O15/10))),480)</f>
        <v/>
      </c>
      <c r="AU15" s="644">
        <f t="array" ref="AU15">IF(O15&lt;80,"0",IF((P15-O15)&lt;=2,('DPI art.191'!$G$3-(('DPI art.191'!$F$3-'DPI art.191'!$G$3)/4)*(P15-O15-2)),('DPI art.191'!$G$3-(('DPI art.191'!$F$3-'DPI art.191'!$H$3)/8)*(P15-O15-2))))</f>
        <v/>
      </c>
      <c r="AV15" s="644">
        <f t="array" ref="AV15">O15-AU15</f>
        <v/>
      </c>
      <c r="AW15" s="644">
        <f t="array" ref="AW15">IF(N15&lt;135,N15,N15-'DPI art.191'!$I$3)</f>
        <v/>
      </c>
      <c r="AX15" s="644">
        <f t="array" ref="AX15">IF(I15&lt;80,"0",IF((J15-I15)&lt;=2,('DPI art.191'!$G$7-(('DPI art.191'!$F$7-'DPI art.191'!$G$7)/4)*(I15-J15-2)),('DPI art.191'!$G$7-(('DPI art.191'!$G$7-'DPI art.191'!$H$7)/8)*(J15-I15-2))))</f>
        <v/>
      </c>
      <c r="AY15" s="644">
        <f t="array" ref="AY15">I15-AX15</f>
        <v/>
      </c>
      <c r="AZ15" s="644">
        <f t="array" ref="AZ15">IF(H15&lt;135,H15,H15-'DPI art.191'!$I$7)</f>
        <v/>
      </c>
      <c r="BA15" s="644">
        <f t="array" ref="BA15">IF(O15&lt;80,"0",IF((P15-O15)&lt;=2,('DPI art.191'!$G$5-(('DPI art.191'!$F$5-'DPI art.191'!$G$5)/4)*(P15-O15-2)),('DPI art.191'!$G$5-(('DPI art.191'!$G$5-'DPI art.191'!$H$5)/8)*(P15-O15-2))))</f>
        <v/>
      </c>
      <c r="BB15" s="644">
        <f t="array" ref="BB15">R15-BA15</f>
        <v/>
      </c>
      <c r="BC15" s="644">
        <f t="array" ref="BC15">IF(N15&lt;135,N15,N15-'DPI art.191'!$I$5)</f>
        <v/>
      </c>
      <c r="BD15" s="644">
        <f t="array" ref="BD15">IF(O15&lt;80,"0",IF((P15-O15)&lt;=2,('DPI art.191'!$G$7-(('DPI art.191'!$F$7-'DPI art.191'!$G$7)/4)*(O15-P15-2)),('DPI art.191'!$G$7-(('DPI art.191'!$G$7-'DPI art.191'!$H$7)/8)*(P15-O15-2))))</f>
        <v/>
      </c>
      <c r="BE15" s="644">
        <f t="array" ref="BE15">O15-BD15</f>
        <v/>
      </c>
      <c r="BF15" s="644">
        <f t="array" ref="BF15">IF(N15&lt;135,N15,N15-'DPI art.191'!$I$7)</f>
        <v/>
      </c>
      <c r="BG15" s="645">
        <f t="array" ref="BG15">10^(0.1*R15)</f>
        <v/>
      </c>
      <c r="BH15" s="645">
        <f t="array" ref="BH15">10^(0.1*X15)</f>
        <v/>
      </c>
      <c r="BI15" s="645">
        <f t="array" ref="BI15">10^(0.1*AB15)</f>
        <v/>
      </c>
      <c r="BJ15" s="645">
        <f t="array" ref="BJ15">10^(0.1*AF15)</f>
        <v/>
      </c>
      <c r="BK15" s="645">
        <f t="array" ref="BK15">10^(0.1*AJ15)</f>
        <v/>
      </c>
      <c r="BL15" s="645">
        <f t="array" ref="BL15">10^(0.1*AN15)</f>
        <v/>
      </c>
      <c r="BM15" s="645">
        <f t="array" ref="BM15">IF(R15&gt;0,(O15-R15),"")</f>
        <v/>
      </c>
      <c r="BN15" s="645">
        <f t="array" ref="BN15">IF(X15&gt;0,(O15-X15),"")</f>
        <v/>
      </c>
      <c r="BO15" s="645">
        <f t="array" ref="BO15">IF(AB15&gt;0,(O15-AB15),"")</f>
        <v/>
      </c>
      <c r="BP15" s="645">
        <f t="array" ref="BP15">IF(AF15&gt;0,(O15-AF15),"")</f>
        <v/>
      </c>
      <c r="BQ15" s="645">
        <f t="array" ref="BQ15">IF(AJ15&gt;0,(O15-AJ15),"")</f>
        <v/>
      </c>
      <c r="BR15" s="645">
        <f t="array" ref="BR15">IF(AN15&gt;0,(O15-AN15),"")</f>
        <v/>
      </c>
      <c r="BS15" s="645">
        <f t="array" ref="BS15">COUNT(BM15:BR15)</f>
        <v/>
      </c>
      <c r="BT15" s="646">
        <f t="array" ref="BT15">IF(BS15=0,0,IF(BS15=1,0,1/(BS15*(BS15-1))))</f>
        <v/>
      </c>
      <c r="BU15" s="647">
        <f t="array" ref="BU15">IF(R15&gt;0,(BM15^2),"")</f>
        <v/>
      </c>
      <c r="BV15" s="647">
        <f t="array" ref="BV15">IF(X15&gt;0,(BN15^2),"")</f>
        <v/>
      </c>
      <c r="BW15" s="647">
        <f t="array" ref="BW15">IF(AB15&gt;0,(BO15^2),"")</f>
        <v/>
      </c>
      <c r="BX15" s="647">
        <f t="array" ref="BX15">IF(AF15&gt;0,(BP15^2),"")</f>
        <v/>
      </c>
      <c r="BY15" s="647">
        <f t="array" ref="BY15">IF(AJ15&gt;0,(BQ15^2),"")</f>
        <v/>
      </c>
      <c r="BZ15" s="647">
        <f t="array" ref="BZ15">IF(AN15&gt;0,(BR15^2),"")</f>
        <v/>
      </c>
      <c r="CA15" s="121" t="n"/>
    </row>
    <row r="16" ht="18.75" customHeight="1" s="621">
      <c r="A16" s="47" t="inlineStr">
        <is>
          <t>045/25</t>
        </is>
      </c>
      <c r="B16" s="47" t="inlineStr">
        <is>
          <t>W11</t>
        </is>
      </c>
      <c r="C16" s="99" t="inlineStr">
        <is>
          <t>Trattore</t>
        </is>
      </c>
      <c r="D16" s="99" t="inlineStr">
        <is>
          <t>NEW-HOLLAND</t>
        </is>
      </c>
      <c r="E16" s="99" t="inlineStr">
        <is>
          <t>T6-120</t>
        </is>
      </c>
      <c r="F16" s="99" t="inlineStr">
        <is>
          <t>Trasferimenti con trattore in esterno</t>
        </is>
      </c>
      <c r="G16" s="100" t="n">
        <v>45996</v>
      </c>
      <c r="H16" s="99" t="inlineStr">
        <is>
          <t>Compito</t>
        </is>
      </c>
      <c r="I16" s="101">
        <f t="array" ref="I16">IF((V16-R16)&gt;3,"SI","")</f>
        <v/>
      </c>
      <c r="J16" s="99" t="inlineStr">
        <is>
          <t>SI</t>
        </is>
      </c>
      <c r="K16" s="100" t="n"/>
      <c r="L16" s="100" t="n"/>
      <c r="M16" s="635">
        <f t="array" ref="M16">IF(R16&gt;0,(SQRT(BT16*(SUM(BU16:BZ16)))),"")</f>
        <v/>
      </c>
      <c r="N16" s="636">
        <f t="array" ref="N16">IF(T16&gt;0,(MAX(T16,Z16,AD16,AH16,AL16,AP16))+SQRT(1.2^2+1^2),"")</f>
        <v/>
      </c>
      <c r="O16" s="637">
        <f t="array" ref="O16">IF(R16="",0,10*LOG10(SUM(BG16:BL16)/(COUNT(R16,X16,AB16,AF16,AJ16,AN16))))</f>
        <v/>
      </c>
      <c r="P16" s="638">
        <f t="array" ref="P16">IF(AND(Y16="",AC16="",AG16="",AK16="",AO16=""),S16,AVERAGE(S16,Y16,AC16,AG16,AK16,AO16)+STDEV(S16,Y16,AC16,AG16,AK16,AO16))</f>
        <v/>
      </c>
      <c r="Q16" s="106" t="n">
        <v>300</v>
      </c>
      <c r="R16" s="639" t="n">
        <v>82</v>
      </c>
      <c r="S16" s="640" t="n">
        <v>92.2</v>
      </c>
      <c r="T16" s="641" t="n">
        <v>132.5</v>
      </c>
      <c r="U16" s="642" t="n"/>
      <c r="V16" s="642" t="n"/>
      <c r="W16" s="106" t="n">
        <v>300</v>
      </c>
      <c r="X16" s="639" t="n">
        <v>89.7</v>
      </c>
      <c r="Y16" s="640" t="n">
        <v>100.1</v>
      </c>
      <c r="Z16" s="641" t="n">
        <v>134.7</v>
      </c>
      <c r="AA16" s="106" t="n">
        <v>300</v>
      </c>
      <c r="AB16" s="639" t="n">
        <v>91.40000000000001</v>
      </c>
      <c r="AC16" s="640" t="n">
        <v>93.3</v>
      </c>
      <c r="AD16" s="641" t="n">
        <v>117.9</v>
      </c>
      <c r="AE16" s="106" t="n">
        <v>300</v>
      </c>
      <c r="AF16" s="639" t="n">
        <v>82.8</v>
      </c>
      <c r="AG16" s="640" t="n">
        <v>94.7</v>
      </c>
      <c r="AH16" s="641" t="n">
        <v>135</v>
      </c>
      <c r="AI16" s="106" t="n">
        <v>300</v>
      </c>
      <c r="AJ16" s="639" t="n">
        <v>89.7</v>
      </c>
      <c r="AK16" s="640" t="n">
        <v>92</v>
      </c>
      <c r="AL16" s="641" t="n">
        <v>128.7</v>
      </c>
      <c r="AM16" s="106" t="n">
        <v>300</v>
      </c>
      <c r="AN16" s="639" t="n">
        <v>90.2</v>
      </c>
      <c r="AO16" s="640" t="n">
        <v>94.5</v>
      </c>
      <c r="AP16" s="641" t="n">
        <v>133.9</v>
      </c>
      <c r="AQ16" s="111">
        <f t="array" ref="AQ16">IF(AND((O16)&lt;85,N16&lt;137),"NO","SI")</f>
        <v/>
      </c>
      <c r="AR16" s="112">
        <f t="array" ref="AR16">IF((480*(10^(7.95-(O16/10))))&lt;480,480*(10^(7.95-(O16/10))),480)</f>
        <v/>
      </c>
      <c r="AS16" s="113">
        <f t="array" ref="AS16">IF((480*(10^(8.45-(O16/10))))&lt;480,480*(10^(8.45-(O16/10))),480)</f>
        <v/>
      </c>
      <c r="AT16" s="114">
        <f t="array" ref="AT16">IF((480*(10^(8.65-(O16/10))))&lt;480,480*(10^(8.65-(O16/10))),480)</f>
        <v/>
      </c>
      <c r="AU16" s="644">
        <f t="array" ref="AU16">IF(O16&lt;80,"0",IF((P16-O16)&lt;=2,('DPI art.191'!$G$3-(('DPI art.191'!$F$3-'DPI art.191'!$G$3)/4)*(P16-O16-2)),('DPI art.191'!$G$3-(('DPI art.191'!$F$3-'DPI art.191'!$H$3)/8)*(P16-O16-2))))</f>
        <v/>
      </c>
      <c r="AV16" s="644">
        <f t="array" ref="AV16">O16-AU16</f>
        <v/>
      </c>
      <c r="AW16" s="644">
        <f t="array" ref="AW16">IF(N16&lt;135,N16,N16-'DPI art.191'!$I$3)</f>
        <v/>
      </c>
      <c r="AX16" s="644">
        <f t="array" ref="AX16">IF(I16&lt;80,"0",IF((J16-I16)&lt;=2,('DPI art.191'!$G$7-(('DPI art.191'!$F$7-'DPI art.191'!$G$7)/4)*(I16-J16-2)),('DPI art.191'!$G$7-(('DPI art.191'!$G$7-'DPI art.191'!$H$7)/8)*(J16-I16-2))))</f>
        <v/>
      </c>
      <c r="AY16" s="644">
        <f t="array" ref="AY16">I16-AX16</f>
        <v/>
      </c>
      <c r="AZ16" s="644">
        <f t="array" ref="AZ16">IF(H16&lt;135,H16,H16-'DPI art.191'!$I$7)</f>
        <v/>
      </c>
      <c r="BA16" s="644">
        <f t="array" ref="BA16">IF(O16&lt;80,"0",IF((P16-O16)&lt;=2,('DPI art.191'!$G$5-(('DPI art.191'!$F$5-'DPI art.191'!$G$5)/4)*(P16-O16-2)),('DPI art.191'!$G$5-(('DPI art.191'!$G$5-'DPI art.191'!$H$5)/8)*(P16-O16-2))))</f>
        <v/>
      </c>
      <c r="BB16" s="644">
        <f t="array" ref="BB16">R16-BA16</f>
        <v/>
      </c>
      <c r="BC16" s="644">
        <f t="array" ref="BC16">IF(N16&lt;135,N16,N16-'DPI art.191'!$I$5)</f>
        <v/>
      </c>
      <c r="BD16" s="644">
        <f t="array" ref="BD16">IF(O16&lt;80,"0",IF((P16-O16)&lt;=2,('DPI art.191'!$G$7-(('DPI art.191'!$F$7-'DPI art.191'!$G$7)/4)*(O16-P16-2)),('DPI art.191'!$G$7-(('DPI art.191'!$G$7-'DPI art.191'!$H$7)/8)*(P16-O16-2))))</f>
        <v/>
      </c>
      <c r="BE16" s="644">
        <f t="array" ref="BE16">O16-BD16</f>
        <v/>
      </c>
      <c r="BF16" s="644">
        <f t="array" ref="BF16">IF(N16&lt;135,N16,N16-'DPI art.191'!$I$7)</f>
        <v/>
      </c>
      <c r="BG16" s="645">
        <f t="array" ref="BG16">10^(0.1*R16)</f>
        <v/>
      </c>
      <c r="BH16" s="645">
        <f t="array" ref="BH16">10^(0.1*X16)</f>
        <v/>
      </c>
      <c r="BI16" s="645">
        <f t="array" ref="BI16">10^(0.1*AB16)</f>
        <v/>
      </c>
      <c r="BJ16" s="645">
        <f t="array" ref="BJ16">10^(0.1*AF16)</f>
        <v/>
      </c>
      <c r="BK16" s="645">
        <f t="array" ref="BK16">10^(0.1*AJ16)</f>
        <v/>
      </c>
      <c r="BL16" s="645">
        <f t="array" ref="BL16">10^(0.1*AN16)</f>
        <v/>
      </c>
      <c r="BM16" s="645">
        <f t="array" ref="BM16">IF(R16&gt;0,(O16-R16),"")</f>
        <v/>
      </c>
      <c r="BN16" s="645">
        <f t="array" ref="BN16">IF(X16&gt;0,(O16-X16),"")</f>
        <v/>
      </c>
      <c r="BO16" s="645">
        <f t="array" ref="BO16">IF(AB16&gt;0,(O16-AB16),"")</f>
        <v/>
      </c>
      <c r="BP16" s="645">
        <f t="array" ref="BP16">IF(AF16&gt;0,(O16-AF16),"")</f>
        <v/>
      </c>
      <c r="BQ16" s="645">
        <f t="array" ref="BQ16">IF(AJ16&gt;0,(O16-AJ16),"")</f>
        <v/>
      </c>
      <c r="BR16" s="645">
        <f t="array" ref="BR16">IF(AN16&gt;0,(O16-AN16),"")</f>
        <v/>
      </c>
      <c r="BS16" s="645">
        <f t="array" ref="BS16">COUNT(BM16:BR16)</f>
        <v/>
      </c>
      <c r="BT16" s="646">
        <f t="array" ref="BT16">IF(BS16=0,0,IF(BS16=1,0,1/(BS16*(BS16-1))))</f>
        <v/>
      </c>
      <c r="BU16" s="647">
        <f t="array" ref="BU16">IF(R16&gt;0,(BM16^2),"")</f>
        <v/>
      </c>
      <c r="BV16" s="647">
        <f t="array" ref="BV16">IF(X16&gt;0,(BN16^2),"")</f>
        <v/>
      </c>
      <c r="BW16" s="647">
        <f t="array" ref="BW16">IF(AB16&gt;0,(BO16^2),"")</f>
        <v/>
      </c>
      <c r="BX16" s="647">
        <f t="array" ref="BX16">IF(AF16&gt;0,(BP16^2),"")</f>
        <v/>
      </c>
      <c r="BY16" s="647">
        <f t="array" ref="BY16">IF(AJ16&gt;0,(BQ16^2),"")</f>
        <v/>
      </c>
      <c r="BZ16" s="647">
        <f t="array" ref="BZ16">IF(AN16&gt;0,(BR16^2),"")</f>
        <v/>
      </c>
      <c r="CA16" s="121" t="n"/>
    </row>
    <row r="17" ht="18.75" customHeight="1" s="621">
      <c r="A17" s="47" t="inlineStr">
        <is>
          <t>Gualdo 2</t>
        </is>
      </c>
      <c r="B17" s="47" t="inlineStr">
        <is>
          <t>W12</t>
        </is>
      </c>
      <c r="C17" s="99" t="inlineStr">
        <is>
          <t>Mola grande</t>
        </is>
      </c>
      <c r="D17" s="99" t="inlineStr">
        <is>
          <t>Bosch</t>
        </is>
      </c>
      <c r="E17" s="99" t="inlineStr">
        <is>
          <t>gws 22-230 J</t>
        </is>
      </c>
      <c r="F17" s="99" t="inlineStr">
        <is>
          <t>Molatura con mola grande</t>
        </is>
      </c>
      <c r="G17" s="100" t="n">
        <v>46003</v>
      </c>
      <c r="H17" s="99" t="inlineStr">
        <is>
          <t>Compito</t>
        </is>
      </c>
      <c r="I17" s="101">
        <f t="array" ref="I17">IF((V17-R17)&gt;3,"SI","")</f>
        <v/>
      </c>
      <c r="J17" s="99" t="inlineStr">
        <is>
          <t>SI</t>
        </is>
      </c>
      <c r="K17" s="100" t="n"/>
      <c r="L17" s="100" t="n"/>
      <c r="M17" s="635">
        <f t="array" ref="M17">IF(R17&gt;0,(SQRT(BT17*(SUM(BU17:BZ17)))),"")</f>
        <v/>
      </c>
      <c r="N17" s="636">
        <f t="array" ref="N17">IF(T17&gt;0,(MAX(T17,Z17,AD17,AH17,AL17,AP17))+SQRT(1.2^2+1^2),"")</f>
        <v/>
      </c>
      <c r="O17" s="637">
        <f t="array" ref="O17">IF(R17="",0,10*LOG10(SUM(BG17:BL17)/(COUNT(R17,X17,AB17,AF17,AJ17,AN17))))</f>
        <v/>
      </c>
      <c r="P17" s="638">
        <f t="array" ref="P17">IF(AND(Y17="",AC17="",AG17="",AK17="",AO17=""),S17,AVERAGE(S17,Y17,AC17,AG17,AK17,AO17)+STDEV(S17,Y17,AC17,AG17,AK17,AO17))</f>
        <v/>
      </c>
      <c r="Q17" s="106" t="n">
        <v>300</v>
      </c>
      <c r="R17" s="639" t="n">
        <v>100.4</v>
      </c>
      <c r="S17" s="640" t="n">
        <v>99.90000000000001</v>
      </c>
      <c r="T17" s="641" t="n">
        <v>123.6</v>
      </c>
      <c r="U17" s="642" t="n"/>
      <c r="V17" s="642" t="n"/>
      <c r="W17" s="106" t="n">
        <v>300</v>
      </c>
      <c r="X17" s="639" t="n">
        <v>100.4</v>
      </c>
      <c r="Y17" s="640" t="n">
        <v>99.7</v>
      </c>
      <c r="Z17" s="641" t="n">
        <v>121</v>
      </c>
      <c r="AA17" s="106" t="n">
        <v>300</v>
      </c>
      <c r="AB17" s="639" t="n">
        <v>95</v>
      </c>
      <c r="AC17" s="640" t="n">
        <v>94.3</v>
      </c>
      <c r="AD17" s="641" t="n">
        <v>119.1</v>
      </c>
      <c r="AE17" s="106" t="n">
        <v>300</v>
      </c>
      <c r="AF17" s="639" t="n">
        <v>93.3</v>
      </c>
      <c r="AG17" s="640" t="n">
        <v>92.40000000000001</v>
      </c>
      <c r="AH17" s="641" t="n">
        <v>121</v>
      </c>
      <c r="AI17" s="106" t="n">
        <v>300</v>
      </c>
      <c r="AJ17" s="639" t="n">
        <v>99.90000000000001</v>
      </c>
      <c r="AK17" s="640" t="n">
        <v>98.90000000000001</v>
      </c>
      <c r="AL17" s="641" t="n">
        <v>120.6</v>
      </c>
      <c r="AM17" s="106" t="n">
        <v>300</v>
      </c>
      <c r="AN17" s="639" t="n">
        <v>98.59999999999999</v>
      </c>
      <c r="AO17" s="640" t="n">
        <v>98</v>
      </c>
      <c r="AP17" s="641" t="n">
        <v>121.8</v>
      </c>
      <c r="AQ17" s="111">
        <f t="array" ref="AQ17">IF(AND((O17)&lt;85,N17&lt;137),"NO","SI")</f>
        <v/>
      </c>
      <c r="AR17" s="112">
        <f t="array" ref="AR17">IF((480*(10^(7.95-(O17/10))))&lt;480,480*(10^(7.95-(O17/10))),480)</f>
        <v/>
      </c>
      <c r="AS17" s="113">
        <f t="array" ref="AS17">IF((480*(10^(8.45-(O17/10))))&lt;480,480*(10^(8.45-(O17/10))),480)</f>
        <v/>
      </c>
      <c r="AT17" s="114">
        <f t="array" ref="AT17">IF((480*(10^(8.65-(O17/10))))&lt;480,480*(10^(8.65-(O17/10))),480)</f>
        <v/>
      </c>
      <c r="AU17" s="644">
        <f t="array" ref="AU17">IF(O17&lt;80,"0",IF((P17-O17)&lt;=2,('DPI art.191'!$G$3-(('DPI art.191'!$F$3-'DPI art.191'!$G$3)/4)*(P17-O17-2)),('DPI art.191'!$G$3-(('DPI art.191'!$F$3-'DPI art.191'!$H$3)/8)*(P17-O17-2))))</f>
        <v/>
      </c>
      <c r="AV17" s="644">
        <f t="array" ref="AV17">O17-AU17</f>
        <v/>
      </c>
      <c r="AW17" s="644">
        <f t="array" ref="AW17">IF(N17&lt;135,N17,N17-'DPI art.191'!$I$3)</f>
        <v/>
      </c>
      <c r="AX17" s="644">
        <f t="array" ref="AX17">IF(I17&lt;80,"0",IF((J17-I17)&lt;=2,('DPI art.191'!$G$7-(('DPI art.191'!$F$7-'DPI art.191'!$G$7)/4)*(I17-J17-2)),('DPI art.191'!$G$7-(('DPI art.191'!$G$7-'DPI art.191'!$H$7)/8)*(J17-I17-2))))</f>
        <v/>
      </c>
      <c r="AY17" s="644">
        <f t="array" ref="AY17">I17-AX17</f>
        <v/>
      </c>
      <c r="AZ17" s="644">
        <f t="array" ref="AZ17">IF(H17&lt;135,H17,H17-'DPI art.191'!$I$7)</f>
        <v/>
      </c>
      <c r="BA17" s="644">
        <f t="array" ref="BA17">IF(O17&lt;80,"0",IF((P17-O17)&lt;=2,('DPI art.191'!$G$5-(('DPI art.191'!$F$5-'DPI art.191'!$G$5)/4)*(P17-O17-2)),('DPI art.191'!$G$5-(('DPI art.191'!$G$5-'DPI art.191'!$H$5)/8)*(P17-O17-2))))</f>
        <v/>
      </c>
      <c r="BB17" s="644">
        <f t="array" ref="BB17">R17-BA17</f>
        <v/>
      </c>
      <c r="BC17" s="644">
        <f t="array" ref="BC17">IF(N17&lt;135,N17,N17-'DPI art.191'!$I$5)</f>
        <v/>
      </c>
      <c r="BD17" s="644">
        <f t="array" ref="BD17">IF(O17&lt;80,"0",IF((P17-O17)&lt;=2,('DPI art.191'!$G$7-(('DPI art.191'!$F$7-'DPI art.191'!$G$7)/4)*(O17-P17-2)),('DPI art.191'!$G$7-(('DPI art.191'!$G$7-'DPI art.191'!$H$7)/8)*(P17-O17-2))))</f>
        <v/>
      </c>
      <c r="BE17" s="644">
        <f t="array" ref="BE17">O17-BD17</f>
        <v/>
      </c>
      <c r="BF17" s="644">
        <f t="array" ref="BF17">IF(N17&lt;135,N17,N17-'DPI art.191'!$I$7)</f>
        <v/>
      </c>
      <c r="BG17" s="645">
        <f t="array" ref="BG17">10^(0.1*R17)</f>
        <v/>
      </c>
      <c r="BH17" s="645">
        <f t="array" ref="BH17">10^(0.1*X17)</f>
        <v/>
      </c>
      <c r="BI17" s="645">
        <f t="array" ref="BI17">10^(0.1*AB17)</f>
        <v/>
      </c>
      <c r="BJ17" s="645">
        <f t="array" ref="BJ17">10^(0.1*AF17)</f>
        <v/>
      </c>
      <c r="BK17" s="645">
        <f t="array" ref="BK17">10^(0.1*AJ17)</f>
        <v/>
      </c>
      <c r="BL17" s="645">
        <f t="array" ref="BL17">10^(0.1*AN17)</f>
        <v/>
      </c>
      <c r="BM17" s="645">
        <f t="array" ref="BM17">IF(R17&gt;0,(O17-R17),"")</f>
        <v/>
      </c>
      <c r="BN17" s="645">
        <f t="array" ref="BN17">IF(X17&gt;0,(O17-X17),"")</f>
        <v/>
      </c>
      <c r="BO17" s="645">
        <f t="array" ref="BO17">IF(AB17&gt;0,(O17-AB17),"")</f>
        <v/>
      </c>
      <c r="BP17" s="645">
        <f t="array" ref="BP17">IF(AF17&gt;0,(O17-AF17),"")</f>
        <v/>
      </c>
      <c r="BQ17" s="645">
        <f t="array" ref="BQ17">IF(AJ17&gt;0,(O17-AJ17),"")</f>
        <v/>
      </c>
      <c r="BR17" s="645">
        <f t="array" ref="BR17">IF(AN17&gt;0,(O17-AN17),"")</f>
        <v/>
      </c>
      <c r="BS17" s="645">
        <f t="array" ref="BS17">COUNT(BM17:BR17)</f>
        <v/>
      </c>
      <c r="BT17" s="646">
        <f t="array" ref="BT17">IF(BS17=0,0,IF(BS17=1,0,1/(BS17*(BS17-1))))</f>
        <v/>
      </c>
      <c r="BU17" s="647">
        <f t="array" ref="BU17">IF(R17&gt;0,(BM17^2),"")</f>
        <v/>
      </c>
      <c r="BV17" s="647">
        <f t="array" ref="BV17">IF(X17&gt;0,(BN17^2),"")</f>
        <v/>
      </c>
      <c r="BW17" s="647">
        <f t="array" ref="BW17">IF(AB17&gt;0,(BO17^2),"")</f>
        <v/>
      </c>
      <c r="BX17" s="647">
        <f t="array" ref="BX17">IF(AF17&gt;0,(BP17^2),"")</f>
        <v/>
      </c>
      <c r="BY17" s="647">
        <f t="array" ref="BY17">IF(AJ17&gt;0,(BQ17^2),"")</f>
        <v/>
      </c>
      <c r="BZ17" s="647">
        <f t="array" ref="BZ17">IF(AN17&gt;0,(BR17^2),"")</f>
        <v/>
      </c>
      <c r="CA17" s="121" t="n"/>
    </row>
    <row r="18" ht="18.75" customHeight="1" s="621">
      <c r="A18" s="47" t="inlineStr">
        <is>
          <t>Gualdo 2</t>
        </is>
      </c>
      <c r="B18" s="47" t="inlineStr">
        <is>
          <t>W13</t>
        </is>
      </c>
      <c r="C18" s="99" t="inlineStr">
        <is>
          <t>Mola piccola</t>
        </is>
      </c>
      <c r="D18" s="99" t="inlineStr">
        <is>
          <t>FEIN</t>
        </is>
      </c>
      <c r="E18" s="99" t="inlineStr">
        <is>
          <t>CG17-150</t>
        </is>
      </c>
      <c r="F18" s="99" t="inlineStr">
        <is>
          <t>Molatura con mola piccola</t>
        </is>
      </c>
      <c r="G18" s="100" t="n">
        <v>46003</v>
      </c>
      <c r="H18" s="99" t="inlineStr">
        <is>
          <t>Compito</t>
        </is>
      </c>
      <c r="I18" s="101">
        <f t="array" ref="I18">IF((V18-R18)&gt;3,"SI","")</f>
        <v/>
      </c>
      <c r="J18" s="99" t="inlineStr">
        <is>
          <t>SI</t>
        </is>
      </c>
      <c r="K18" s="100" t="n"/>
      <c r="L18" s="100" t="n"/>
      <c r="M18" s="635">
        <f t="array" ref="M18">IF(R18&gt;0,(SQRT(BT18*(SUM(BU18:BZ18)))),"")</f>
        <v/>
      </c>
      <c r="N18" s="636">
        <f t="array" ref="N18">IF(T18&gt;0,(MAX(T18,Z18,AD18,AH18,AL18,AP18))+SQRT(1.2^2+1^2),"")</f>
        <v/>
      </c>
      <c r="O18" s="637">
        <f t="array" ref="O18">IF(R18="",0,10*LOG10(SUM(BG18:BL18)/(COUNT(R18,X18,AB18,AF18,AJ18,AN18))))</f>
        <v/>
      </c>
      <c r="P18" s="638">
        <f t="array" ref="P18">IF(AND(Y18="",AC18="",AG18="",AK18="",AO18=""),S18,AVERAGE(S18,Y18,AC18,AG18,AK18,AO18)+STDEV(S18,Y18,AC18,AG18,AK18,AO18))</f>
        <v/>
      </c>
      <c r="Q18" s="106" t="n">
        <v>300</v>
      </c>
      <c r="R18" s="639" t="n">
        <v>103.9</v>
      </c>
      <c r="S18" s="640" t="n">
        <v>102.5</v>
      </c>
      <c r="T18" s="641" t="n">
        <v>126.1</v>
      </c>
      <c r="U18" s="642" t="n"/>
      <c r="V18" s="642" t="n"/>
      <c r="W18" s="106" t="n">
        <v>300</v>
      </c>
      <c r="X18" s="639" t="n">
        <v>102.1</v>
      </c>
      <c r="Y18" s="640" t="n">
        <v>100.7</v>
      </c>
      <c r="Z18" s="641" t="n">
        <v>123.4</v>
      </c>
      <c r="AA18" s="106" t="n">
        <v>300</v>
      </c>
      <c r="AB18" s="639" t="n">
        <v>101.9</v>
      </c>
      <c r="AC18" s="640" t="n">
        <v>100.3</v>
      </c>
      <c r="AD18" s="641" t="n">
        <v>124.5</v>
      </c>
      <c r="AE18" s="106" t="n">
        <v>300</v>
      </c>
      <c r="AF18" s="639" t="n">
        <v>106.9</v>
      </c>
      <c r="AG18" s="640" t="n">
        <v>105.3</v>
      </c>
      <c r="AH18" s="641" t="n">
        <v>127.9</v>
      </c>
      <c r="AI18" s="106" t="n">
        <v>300</v>
      </c>
      <c r="AJ18" s="639" t="n">
        <v>103.9</v>
      </c>
      <c r="AK18" s="640" t="n">
        <v>102.3</v>
      </c>
      <c r="AL18" s="641" t="n">
        <v>126.4</v>
      </c>
      <c r="AM18" s="106" t="n">
        <v>300</v>
      </c>
      <c r="AN18" s="639" t="n">
        <v>91.40000000000001</v>
      </c>
      <c r="AO18" s="640" t="n">
        <v>90.59999999999999</v>
      </c>
      <c r="AP18" s="641" t="n">
        <v>119</v>
      </c>
      <c r="AQ18" s="111">
        <f t="array" ref="AQ18">IF(AND((O18)&lt;85,N18&lt;137),"NO","SI")</f>
        <v/>
      </c>
      <c r="AR18" s="112">
        <f t="array" ref="AR18">IF((480*(10^(7.95-(O18/10))))&lt;480,480*(10^(7.95-(O18/10))),480)</f>
        <v/>
      </c>
      <c r="AS18" s="113">
        <f t="array" ref="AS18">IF((480*(10^(8.45-(O18/10))))&lt;480,480*(10^(8.45-(O18/10))),480)</f>
        <v/>
      </c>
      <c r="AT18" s="114">
        <f t="array" ref="AT18">IF((480*(10^(8.65-(O18/10))))&lt;480,480*(10^(8.65-(O18/10))),480)</f>
        <v/>
      </c>
      <c r="AU18" s="644">
        <f t="array" ref="AU18">IF(O18&lt;80,"0",IF((P18-O18)&lt;=2,('DPI art.191'!$G$3-(('DPI art.191'!$F$3-'DPI art.191'!$G$3)/4)*(P18-O18-2)),('DPI art.191'!$G$3-(('DPI art.191'!$F$3-'DPI art.191'!$H$3)/8)*(P18-O18-2))))</f>
        <v/>
      </c>
      <c r="AV18" s="644">
        <f t="array" ref="AV18">O18-AU18</f>
        <v/>
      </c>
      <c r="AW18" s="644">
        <f t="array" ref="AW18">IF(N18&lt;135,N18,N18-'DPI art.191'!$I$3)</f>
        <v/>
      </c>
      <c r="AX18" s="644">
        <f t="array" ref="AX18">IF(I18&lt;80,"0",IF((J18-I18)&lt;=2,('DPI art.191'!$G$7-(('DPI art.191'!$F$7-'DPI art.191'!$G$7)/4)*(I18-J18-2)),('DPI art.191'!$G$7-(('DPI art.191'!$G$7-'DPI art.191'!$H$7)/8)*(J18-I18-2))))</f>
        <v/>
      </c>
      <c r="AY18" s="644">
        <f t="array" ref="AY18">I18-AX18</f>
        <v/>
      </c>
      <c r="AZ18" s="644">
        <f t="array" ref="AZ18">IF(H18&lt;135,H18,H18-'DPI art.191'!$I$7)</f>
        <v/>
      </c>
      <c r="BA18" s="644">
        <f t="array" ref="BA18">IF(O18&lt;80,"0",IF((P18-O18)&lt;=2,('DPI art.191'!$G$5-(('DPI art.191'!$F$5-'DPI art.191'!$G$5)/4)*(P18-O18-2)),('DPI art.191'!$G$5-(('DPI art.191'!$G$5-'DPI art.191'!$H$5)/8)*(P18-O18-2))))</f>
        <v/>
      </c>
      <c r="BB18" s="644">
        <f t="array" ref="BB18">R18-BA18</f>
        <v/>
      </c>
      <c r="BC18" s="644">
        <f t="array" ref="BC18">IF(N18&lt;135,N18,N18-'DPI art.191'!$I$5)</f>
        <v/>
      </c>
      <c r="BD18" s="644">
        <f t="array" ref="BD18">IF(O18&lt;80,"0",IF((P18-O18)&lt;=2,('DPI art.191'!$G$7-(('DPI art.191'!$F$7-'DPI art.191'!$G$7)/4)*(O18-P18-2)),('DPI art.191'!$G$7-(('DPI art.191'!$G$7-'DPI art.191'!$H$7)/8)*(P18-O18-2))))</f>
        <v/>
      </c>
      <c r="BE18" s="644">
        <f t="array" ref="BE18">O18-BD18</f>
        <v/>
      </c>
      <c r="BF18" s="644">
        <f t="array" ref="BF18">IF(N18&lt;135,N18,N18-'DPI art.191'!$I$7)</f>
        <v/>
      </c>
      <c r="BG18" s="645">
        <f t="array" ref="BG18">10^(0.1*R18)</f>
        <v/>
      </c>
      <c r="BH18" s="645">
        <f t="array" ref="BH18">10^(0.1*X18)</f>
        <v/>
      </c>
      <c r="BI18" s="645">
        <f t="array" ref="BI18">10^(0.1*AB18)</f>
        <v/>
      </c>
      <c r="BJ18" s="645">
        <f t="array" ref="BJ18">10^(0.1*AF18)</f>
        <v/>
      </c>
      <c r="BK18" s="645">
        <f t="array" ref="BK18">10^(0.1*AJ18)</f>
        <v/>
      </c>
      <c r="BL18" s="645">
        <f t="array" ref="BL18">10^(0.1*AN18)</f>
        <v/>
      </c>
      <c r="BM18" s="645">
        <f t="array" ref="BM18">IF(R18&gt;0,(O18-R18),"")</f>
        <v/>
      </c>
      <c r="BN18" s="645">
        <f t="array" ref="BN18">IF(X18&gt;0,(O18-X18),"")</f>
        <v/>
      </c>
      <c r="BO18" s="645">
        <f t="array" ref="BO18">IF(AB18&gt;0,(O18-AB18),"")</f>
        <v/>
      </c>
      <c r="BP18" s="645">
        <f t="array" ref="BP18">IF(AF18&gt;0,(O18-AF18),"")</f>
        <v/>
      </c>
      <c r="BQ18" s="645">
        <f t="array" ref="BQ18">IF(AJ18&gt;0,(O18-AJ18),"")</f>
        <v/>
      </c>
      <c r="BR18" s="645">
        <f t="array" ref="BR18">IF(AN18&gt;0,(O18-AN18),"")</f>
        <v/>
      </c>
      <c r="BS18" s="645">
        <f t="array" ref="BS18">COUNT(BM18:BR18)</f>
        <v/>
      </c>
      <c r="BT18" s="646">
        <f t="array" ref="BT18">IF(BS18=0,0,IF(BS18=1,0,1/(BS18*(BS18-1))))</f>
        <v/>
      </c>
      <c r="BU18" s="647">
        <f t="array" ref="BU18">IF(R18&gt;0,(BM18^2),"")</f>
        <v/>
      </c>
      <c r="BV18" s="647">
        <f t="array" ref="BV18">IF(X18&gt;0,(BN18^2),"")</f>
        <v/>
      </c>
      <c r="BW18" s="647">
        <f t="array" ref="BW18">IF(AB18&gt;0,(BO18^2),"")</f>
        <v/>
      </c>
      <c r="BX18" s="647">
        <f t="array" ref="BX18">IF(AF18&gt;0,(BP18^2),"")</f>
        <v/>
      </c>
      <c r="BY18" s="647">
        <f t="array" ref="BY18">IF(AJ18&gt;0,(BQ18^2),"")</f>
        <v/>
      </c>
      <c r="BZ18" s="647">
        <f t="array" ref="BZ18">IF(AN18&gt;0,(BR18^2),"")</f>
        <v/>
      </c>
      <c r="CA18" s="121" t="n"/>
    </row>
    <row r="19" ht="25.5" customHeight="1" s="621">
      <c r="A19" s="47" t="inlineStr">
        <is>
          <t>Gualdo 2</t>
        </is>
      </c>
      <c r="B19" s="47" t="inlineStr">
        <is>
          <t>W14</t>
        </is>
      </c>
      <c r="C19" s="99" t="inlineStr">
        <is>
          <t>Movimentazioni interne con carroponte</t>
        </is>
      </c>
      <c r="D19" s="99" t="inlineStr">
        <is>
          <t>/</t>
        </is>
      </c>
      <c r="E19" s="99" t="inlineStr">
        <is>
          <t>/</t>
        </is>
      </c>
      <c r="F19" s="99" t="inlineStr">
        <is>
          <t>Movimentazione con carroponte</t>
        </is>
      </c>
      <c r="G19" s="100" t="n">
        <v>46003</v>
      </c>
      <c r="H19" s="99" t="inlineStr">
        <is>
          <t>Compito</t>
        </is>
      </c>
      <c r="I19" s="101">
        <f t="array" ref="I19">IF((V19-R19)&gt;3,"SI","")</f>
        <v/>
      </c>
      <c r="J19" s="99" t="inlineStr">
        <is>
          <t>SI</t>
        </is>
      </c>
      <c r="K19" s="100" t="n"/>
      <c r="L19" s="100" t="n"/>
      <c r="M19" s="635">
        <f t="array" ref="M19">IF(R19&gt;0,(SQRT(BT19*(SUM(BU19:BZ19)))),"")</f>
        <v/>
      </c>
      <c r="N19" s="636">
        <f t="array" ref="N19">IF(T19&gt;0,(MAX(T19,Z19,AD19,AH19,AL19,AP19))+SQRT(1.2^2+1^2),"")</f>
        <v/>
      </c>
      <c r="O19" s="637">
        <f t="array" ref="O19">IF(R19="",0,10*LOG10(SUM(BG19:BL19)/(COUNT(R19,X19,AB19,AF19,AJ19,AN19))))</f>
        <v/>
      </c>
      <c r="P19" s="638">
        <f t="array" ref="P19">IF(AND(Y19="",AC19="",AG19="",AK19="",AO19=""),S19,AVERAGE(S19,Y19,AC19,AG19,AK19,AO19)+STDEV(S19,Y19,AC19,AG19,AK19,AO19))</f>
        <v/>
      </c>
      <c r="Q19" s="106" t="n">
        <v>300</v>
      </c>
      <c r="R19" s="639" t="n">
        <v>83</v>
      </c>
      <c r="S19" s="640" t="n">
        <v>85.5</v>
      </c>
      <c r="T19" s="641" t="n">
        <v>113.7</v>
      </c>
      <c r="U19" s="642" t="n"/>
      <c r="V19" s="642" t="n"/>
      <c r="W19" s="106" t="n">
        <v>300</v>
      </c>
      <c r="X19" s="639" t="n">
        <v>79.3</v>
      </c>
      <c r="Y19" s="640" t="n">
        <v>81.2</v>
      </c>
      <c r="Z19" s="641" t="n">
        <v>114.9</v>
      </c>
      <c r="AA19" s="106" t="n">
        <v>300</v>
      </c>
      <c r="AB19" s="639" t="n">
        <v>80.90000000000001</v>
      </c>
      <c r="AC19" s="640" t="n">
        <v>84.2</v>
      </c>
      <c r="AD19" s="641" t="n">
        <v>110.3</v>
      </c>
      <c r="AE19" s="106" t="n">
        <v>300</v>
      </c>
      <c r="AF19" s="639" t="n">
        <v>85.8</v>
      </c>
      <c r="AG19" s="640" t="n">
        <v>85.40000000000001</v>
      </c>
      <c r="AH19" s="641" t="n">
        <v>119.1</v>
      </c>
      <c r="AI19" s="106" t="n">
        <v>300</v>
      </c>
      <c r="AJ19" s="639" t="n">
        <v>75.40000000000001</v>
      </c>
      <c r="AK19" s="640" t="n">
        <v>79.8</v>
      </c>
      <c r="AL19" s="641" t="n">
        <v>108</v>
      </c>
      <c r="AM19" s="106" t="n">
        <v>300</v>
      </c>
      <c r="AN19" s="639" t="n">
        <v>77.8</v>
      </c>
      <c r="AO19" s="640" t="n">
        <v>79.90000000000001</v>
      </c>
      <c r="AP19" s="641" t="n">
        <v>120</v>
      </c>
      <c r="AQ19" s="111">
        <f t="array" ref="AQ19">IF(AND((O19)&lt;85,N19&lt;137),"NO","SI")</f>
        <v/>
      </c>
      <c r="AR19" s="112">
        <f t="array" ref="AR19">IF((480*(10^(7.95-(O19/10))))&lt;480,480*(10^(7.95-(O19/10))),480)</f>
        <v/>
      </c>
      <c r="AS19" s="113">
        <f t="array" ref="AS19">IF((480*(10^(8.45-(O19/10))))&lt;480,480*(10^(8.45-(O19/10))),480)</f>
        <v/>
      </c>
      <c r="AT19" s="114">
        <f t="array" ref="AT19">IF((480*(10^(8.65-(O19/10))))&lt;480,480*(10^(8.65-(O19/10))),480)</f>
        <v/>
      </c>
      <c r="AU19" s="644">
        <f t="array" ref="AU19">IF(O19&lt;80,"0",IF((P19-O19)&lt;=2,('DPI art.191'!$G$3-(('DPI art.191'!$F$3-'DPI art.191'!$G$3)/4)*(P19-O19-2)),('DPI art.191'!$G$3-(('DPI art.191'!$F$3-'DPI art.191'!$H$3)/8)*(P19-O19-2))))</f>
        <v/>
      </c>
      <c r="AV19" s="644">
        <f t="array" ref="AV19">O19-AU19</f>
        <v/>
      </c>
      <c r="AW19" s="644">
        <f t="array" ref="AW19">IF(N19&lt;135,N19,N19-'DPI art.191'!$I$3)</f>
        <v/>
      </c>
      <c r="AX19" s="644">
        <f t="array" ref="AX19">IF(I19&lt;80,"0",IF((J19-I19)&lt;=2,('DPI art.191'!$G$7-(('DPI art.191'!$F$7-'DPI art.191'!$G$7)/4)*(I19-J19-2)),('DPI art.191'!$G$7-(('DPI art.191'!$G$7-'DPI art.191'!$H$7)/8)*(J19-I19-2))))</f>
        <v/>
      </c>
      <c r="AY19" s="644">
        <f t="array" ref="AY19">I19-AX19</f>
        <v/>
      </c>
      <c r="AZ19" s="644">
        <f t="array" ref="AZ19">IF(H19&lt;135,H19,H19-'DPI art.191'!$I$7)</f>
        <v/>
      </c>
      <c r="BA19" s="644">
        <f t="array" ref="BA19">IF(O19&lt;80,"0",IF((P19-O19)&lt;=2,('DPI art.191'!$G$5-(('DPI art.191'!$F$5-'DPI art.191'!$G$5)/4)*(P19-O19-2)),('DPI art.191'!$G$5-(('DPI art.191'!$G$5-'DPI art.191'!$H$5)/8)*(P19-O19-2))))</f>
        <v/>
      </c>
      <c r="BB19" s="644">
        <f t="array" ref="BB19">R19-BA19</f>
        <v/>
      </c>
      <c r="BC19" s="644">
        <f t="array" ref="BC19">IF(N19&lt;135,N19,N19-'DPI art.191'!$I$5)</f>
        <v/>
      </c>
      <c r="BD19" s="644">
        <f t="array" ref="BD19">IF(O19&lt;80,"0",IF((P19-O19)&lt;=2,('DPI art.191'!$G$7-(('DPI art.191'!$F$7-'DPI art.191'!$G$7)/4)*(O19-P19-2)),('DPI art.191'!$G$7-(('DPI art.191'!$G$7-'DPI art.191'!$H$7)/8)*(P19-O19-2))))</f>
        <v/>
      </c>
      <c r="BE19" s="644">
        <f t="array" ref="BE19">O19-BD19</f>
        <v/>
      </c>
      <c r="BF19" s="644">
        <f t="array" ref="BF19">IF(N19&lt;135,N19,N19-'DPI art.191'!$I$7)</f>
        <v/>
      </c>
      <c r="BG19" s="645">
        <f t="array" ref="BG19">10^(0.1*R19)</f>
        <v/>
      </c>
      <c r="BH19" s="645">
        <f t="array" ref="BH19">10^(0.1*X19)</f>
        <v/>
      </c>
      <c r="BI19" s="645">
        <f t="array" ref="BI19">10^(0.1*AB19)</f>
        <v/>
      </c>
      <c r="BJ19" s="645">
        <f t="array" ref="BJ19">10^(0.1*AF19)</f>
        <v/>
      </c>
      <c r="BK19" s="645">
        <f t="array" ref="BK19">10^(0.1*AJ19)</f>
        <v/>
      </c>
      <c r="BL19" s="645">
        <f t="array" ref="BL19">10^(0.1*AN19)</f>
        <v/>
      </c>
      <c r="BM19" s="645">
        <f t="array" ref="BM19">IF(R19&gt;0,(O19-R19),"")</f>
        <v/>
      </c>
      <c r="BN19" s="645">
        <f t="array" ref="BN19">IF(X19&gt;0,(O19-X19),"")</f>
        <v/>
      </c>
      <c r="BO19" s="645">
        <f t="array" ref="BO19">IF(AB19&gt;0,(O19-AB19),"")</f>
        <v/>
      </c>
      <c r="BP19" s="645">
        <f t="array" ref="BP19">IF(AF19&gt;0,(O19-AF19),"")</f>
        <v/>
      </c>
      <c r="BQ19" s="645">
        <f t="array" ref="BQ19">IF(AJ19&gt;0,(O19-AJ19),"")</f>
        <v/>
      </c>
      <c r="BR19" s="645">
        <f t="array" ref="BR19">IF(AN19&gt;0,(O19-AN19),"")</f>
        <v/>
      </c>
      <c r="BS19" s="645">
        <f t="array" ref="BS19">COUNT(BM19:BR19)</f>
        <v/>
      </c>
      <c r="BT19" s="646">
        <f t="array" ref="BT19">IF(BS19=0,0,IF(BS19=1,0,1/(BS19*(BS19-1))))</f>
        <v/>
      </c>
      <c r="BU19" s="647">
        <f t="array" ref="BU19">IF(R19&gt;0,(BM19^2),"")</f>
        <v/>
      </c>
      <c r="BV19" s="647">
        <f t="array" ref="BV19">IF(X19&gt;0,(BN19^2),"")</f>
        <v/>
      </c>
      <c r="BW19" s="647">
        <f t="array" ref="BW19">IF(AB19&gt;0,(BO19^2),"")</f>
        <v/>
      </c>
      <c r="BX19" s="647">
        <f t="array" ref="BX19">IF(AF19&gt;0,(BP19^2),"")</f>
        <v/>
      </c>
      <c r="BY19" s="647">
        <f t="array" ref="BY19">IF(AJ19&gt;0,(BQ19^2),"")</f>
        <v/>
      </c>
      <c r="BZ19" s="647">
        <f t="array" ref="BZ19">IF(AN19&gt;0,(BR19^2),"")</f>
        <v/>
      </c>
      <c r="CA19" s="121" t="n"/>
    </row>
    <row r="20" ht="25.5" customHeight="1" s="621">
      <c r="A20" s="47" t="inlineStr">
        <is>
          <t>031/30</t>
        </is>
      </c>
      <c r="B20" s="47" t="inlineStr">
        <is>
          <t>W15</t>
        </is>
      </c>
      <c r="C20" s="99" t="inlineStr">
        <is>
          <t>Autogru</t>
        </is>
      </c>
      <c r="D20" s="99" t="inlineStr">
        <is>
          <t>LIEBHERR</t>
        </is>
      </c>
      <c r="E20" s="99" t="inlineStr">
        <is>
          <t>LTM 1130-5.1</t>
        </is>
      </c>
      <c r="F20" s="99" t="inlineStr">
        <is>
          <t>Movimentazione con autogru in esterno</t>
        </is>
      </c>
      <c r="G20" s="100" t="n">
        <v>46003</v>
      </c>
      <c r="H20" s="99" t="inlineStr">
        <is>
          <t>Compito</t>
        </is>
      </c>
      <c r="I20" s="101">
        <f t="array" ref="I20">IF((V20-R20)&gt;3,"SI","")</f>
        <v/>
      </c>
      <c r="J20" s="99" t="inlineStr">
        <is>
          <t>SI</t>
        </is>
      </c>
      <c r="K20" s="100" t="n"/>
      <c r="L20" s="100" t="n"/>
      <c r="M20" s="635">
        <f t="array" ref="M20">IF(R20&gt;0,(SQRT(BT20*(SUM(BU20:BZ20)))),"")</f>
        <v/>
      </c>
      <c r="N20" s="636">
        <f t="array" ref="N20">IF(T20&gt;0,(MAX(T20,Z20,AD20,AH20,AL20,AP20))+SQRT(1.2^2+1^2),"")</f>
        <v/>
      </c>
      <c r="O20" s="637">
        <f t="array" ref="O20">IF(R20="",0,10*LOG10(SUM(BG20:BL20)/(COUNT(R20,X20,AB20,AF20,AJ20,AN20))))</f>
        <v/>
      </c>
      <c r="P20" s="638">
        <f t="array" ref="P20">IF(AND(Y20="",AC20="",AG20="",AK20="",AO20=""),S20,AVERAGE(S20,Y20,AC20,AG20,AK20,AO20)+STDEV(S20,Y20,AC20,AG20,AK20,AO20))</f>
        <v/>
      </c>
      <c r="Q20" s="106" t="n">
        <v>300</v>
      </c>
      <c r="R20" s="639" t="n">
        <v>77.8</v>
      </c>
      <c r="S20" s="640" t="n">
        <v>83.59999999999999</v>
      </c>
      <c r="T20" s="641" t="n">
        <v>108.8</v>
      </c>
      <c r="U20" s="642" t="n"/>
      <c r="V20" s="642" t="n"/>
      <c r="W20" s="106" t="n">
        <v>300</v>
      </c>
      <c r="X20" s="639" t="n">
        <v>83.2</v>
      </c>
      <c r="Y20" s="640" t="n">
        <v>87.59999999999999</v>
      </c>
      <c r="Z20" s="641" t="n">
        <v>113.7</v>
      </c>
      <c r="AA20" s="106" t="n">
        <v>300</v>
      </c>
      <c r="AB20" s="639" t="n">
        <v>87</v>
      </c>
      <c r="AC20" s="640" t="n">
        <v>90.5</v>
      </c>
      <c r="AD20" s="641" t="n">
        <v>112.6</v>
      </c>
      <c r="AE20" s="106" t="n">
        <v>300</v>
      </c>
      <c r="AF20" s="639" t="n">
        <v>82.5</v>
      </c>
      <c r="AG20" s="640" t="n">
        <v>86.7</v>
      </c>
      <c r="AH20" s="641" t="n">
        <v>112.8</v>
      </c>
      <c r="AI20" s="106" t="n">
        <v>300</v>
      </c>
      <c r="AJ20" s="639" t="n">
        <v>77.90000000000001</v>
      </c>
      <c r="AK20" s="640" t="n">
        <v>84.59999999999999</v>
      </c>
      <c r="AL20" s="641" t="n">
        <v>109.7</v>
      </c>
      <c r="AM20" s="106" t="n">
        <v>300</v>
      </c>
      <c r="AN20" s="639" t="n">
        <v>78.09999999999999</v>
      </c>
      <c r="AO20" s="640" t="n">
        <v>84.90000000000001</v>
      </c>
      <c r="AP20" s="641" t="n">
        <v>110.2</v>
      </c>
      <c r="AQ20" s="111">
        <f t="array" ref="AQ20">IF(AND((O20)&lt;85,N20&lt;137),"NO","SI")</f>
        <v/>
      </c>
      <c r="AR20" s="112">
        <f t="array" ref="AR20">IF((480*(10^(7.95-(O20/10))))&lt;480,480*(10^(7.95-(O20/10))),480)</f>
        <v/>
      </c>
      <c r="AS20" s="113">
        <f t="array" ref="AS20">IF((480*(10^(8.45-(O20/10))))&lt;480,480*(10^(8.45-(O20/10))),480)</f>
        <v/>
      </c>
      <c r="AT20" s="114">
        <f t="array" ref="AT20">IF((480*(10^(8.65-(O20/10))))&lt;480,480*(10^(8.65-(O20/10))),480)</f>
        <v/>
      </c>
      <c r="AU20" s="644">
        <f t="array" ref="AU20">IF(O20&lt;80,"0",IF((P20-O20)&lt;=2,('DPI art.191'!$G$3-(('DPI art.191'!$F$3-'DPI art.191'!$G$3)/4)*(P20-O20-2)),('DPI art.191'!$G$3-(('DPI art.191'!$F$3-'DPI art.191'!$H$3)/8)*(P20-O20-2))))</f>
        <v/>
      </c>
      <c r="AV20" s="644">
        <f t="array" ref="AV20">O20-AU20</f>
        <v/>
      </c>
      <c r="AW20" s="644">
        <f t="array" ref="AW20">IF(N20&lt;135,N20,N20-'DPI art.191'!$I$3)</f>
        <v/>
      </c>
      <c r="AX20" s="644">
        <f t="array" ref="AX20">IF(I20&lt;80,"0",IF((J20-I20)&lt;=2,('DPI art.191'!$G$7-(('DPI art.191'!$F$7-'DPI art.191'!$G$7)/4)*(I20-J20-2)),('DPI art.191'!$G$7-(('DPI art.191'!$G$7-'DPI art.191'!$H$7)/8)*(J20-I20-2))))</f>
        <v/>
      </c>
      <c r="AY20" s="644">
        <f t="array" ref="AY20">I20-AX20</f>
        <v/>
      </c>
      <c r="AZ20" s="644">
        <f t="array" ref="AZ20">IF(H20&lt;135,H20,H20-'DPI art.191'!$I$7)</f>
        <v/>
      </c>
      <c r="BA20" s="644">
        <f t="array" ref="BA20">IF(O20&lt;80,"0",IF((P20-O20)&lt;=2,('DPI art.191'!$G$5-(('DPI art.191'!$F$5-'DPI art.191'!$G$5)/4)*(P20-O20-2)),('DPI art.191'!$G$5-(('DPI art.191'!$G$5-'DPI art.191'!$H$5)/8)*(P20-O20-2))))</f>
        <v/>
      </c>
      <c r="BB20" s="644">
        <f t="array" ref="BB20">R20-BA20</f>
        <v/>
      </c>
      <c r="BC20" s="644">
        <f t="array" ref="BC20">IF(N20&lt;135,N20,N20-'DPI art.191'!$I$5)</f>
        <v/>
      </c>
      <c r="BD20" s="644">
        <f t="array" ref="BD20">IF(O20&lt;80,"0",IF((P20-O20)&lt;=2,('DPI art.191'!$G$7-(('DPI art.191'!$F$7-'DPI art.191'!$G$7)/4)*(O20-P20-2)),('DPI art.191'!$G$7-(('DPI art.191'!$G$7-'DPI art.191'!$H$7)/8)*(P20-O20-2))))</f>
        <v/>
      </c>
      <c r="BE20" s="644">
        <f t="array" ref="BE20">O20-BD20</f>
        <v/>
      </c>
      <c r="BF20" s="644">
        <f t="array" ref="BF20">IF(N20&lt;135,N20,N20-'DPI art.191'!$I$7)</f>
        <v/>
      </c>
      <c r="BG20" s="645">
        <f t="array" ref="BG20">10^(0.1*R20)</f>
        <v/>
      </c>
      <c r="BH20" s="645">
        <f t="array" ref="BH20">10^(0.1*X20)</f>
        <v/>
      </c>
      <c r="BI20" s="645">
        <f t="array" ref="BI20">10^(0.1*AB20)</f>
        <v/>
      </c>
      <c r="BJ20" s="645">
        <f t="array" ref="BJ20">10^(0.1*AF20)</f>
        <v/>
      </c>
      <c r="BK20" s="645">
        <f t="array" ref="BK20">10^(0.1*AJ20)</f>
        <v/>
      </c>
      <c r="BL20" s="645">
        <f t="array" ref="BL20">10^(0.1*AN20)</f>
        <v/>
      </c>
      <c r="BM20" s="645">
        <f t="array" ref="BM20">IF(R20&gt;0,(O20-R20),"")</f>
        <v/>
      </c>
      <c r="BN20" s="645">
        <f t="array" ref="BN20">IF(X20&gt;0,(O20-X20),"")</f>
        <v/>
      </c>
      <c r="BO20" s="645">
        <f t="array" ref="BO20">IF(AB20&gt;0,(O20-AB20),"")</f>
        <v/>
      </c>
      <c r="BP20" s="645">
        <f t="array" ref="BP20">IF(AF20&gt;0,(O20-AF20),"")</f>
        <v/>
      </c>
      <c r="BQ20" s="645">
        <f t="array" ref="BQ20">IF(AJ20&gt;0,(O20-AJ20),"")</f>
        <v/>
      </c>
      <c r="BR20" s="645">
        <f t="array" ref="BR20">IF(AN20&gt;0,(O20-AN20),"")</f>
        <v/>
      </c>
      <c r="BS20" s="645">
        <f t="array" ref="BS20">COUNT(BM20:BR20)</f>
        <v/>
      </c>
      <c r="BT20" s="646">
        <f t="array" ref="BT20">IF(BS20=0,0,IF(BS20=1,0,1/(BS20*(BS20-1))))</f>
        <v/>
      </c>
      <c r="BU20" s="647">
        <f t="array" ref="BU20">IF(R20&gt;0,(BM20^2),"")</f>
        <v/>
      </c>
      <c r="BV20" s="647">
        <f t="array" ref="BV20">IF(X20&gt;0,(BN20^2),"")</f>
        <v/>
      </c>
      <c r="BW20" s="647">
        <f t="array" ref="BW20">IF(AB20&gt;0,(BO20^2),"")</f>
        <v/>
      </c>
      <c r="BX20" s="647">
        <f t="array" ref="BX20">IF(AF20&gt;0,(BP20^2),"")</f>
        <v/>
      </c>
      <c r="BY20" s="647">
        <f t="array" ref="BY20">IF(AJ20&gt;0,(BQ20^2),"")</f>
        <v/>
      </c>
      <c r="BZ20" s="647">
        <f t="array" ref="BZ20">IF(AN20&gt;0,(BR20^2),"")</f>
        <v/>
      </c>
      <c r="CA20" s="121" t="n"/>
    </row>
    <row r="21" ht="25.5" customHeight="1" s="621">
      <c r="A21" s="47" t="inlineStr">
        <is>
          <t>458/29</t>
        </is>
      </c>
      <c r="B21" s="47" t="inlineStr">
        <is>
          <t>W16</t>
        </is>
      </c>
      <c r="C21" s="99" t="inlineStr">
        <is>
          <t>Carrello elevatore</t>
        </is>
      </c>
      <c r="D21" s="99" t="inlineStr">
        <is>
          <t>OM STILL</t>
        </is>
      </c>
      <c r="E21" s="99" t="inlineStr">
        <is>
          <t>RX 60-50/600</t>
        </is>
      </c>
      <c r="F21" s="99" t="inlineStr">
        <is>
          <t>Movimentazione con carrello elevatore</t>
        </is>
      </c>
      <c r="G21" s="100" t="n">
        <v>46003</v>
      </c>
      <c r="H21" s="99" t="inlineStr">
        <is>
          <t>Compito</t>
        </is>
      </c>
      <c r="I21" s="101">
        <f t="array" ref="I21">IF((V21-R21)&gt;3,"SI","")</f>
        <v/>
      </c>
      <c r="J21" s="99" t="inlineStr">
        <is>
          <t>SI</t>
        </is>
      </c>
      <c r="K21" s="100" t="n"/>
      <c r="L21" s="100" t="n"/>
      <c r="M21" s="635">
        <f t="array" ref="M21">IF(R21&gt;0,(SQRT(BT21*(SUM(BU21:BZ21)))),"")</f>
        <v/>
      </c>
      <c r="N21" s="636">
        <f t="array" ref="N21">IF(T21&gt;0,(MAX(T21,Z21,AD21,AH21,AL21,AP21))+SQRT(1.2^2+1^2),"")</f>
        <v/>
      </c>
      <c r="O21" s="637">
        <f t="array" ref="O21">IF(R21="",0,10*LOG10(SUM(BG21:BL21)/(COUNT(R21,X21,AB21,AF21,AJ21,AN21))))</f>
        <v/>
      </c>
      <c r="P21" s="638">
        <f t="array" ref="P21">IF(AND(Y21="",AC21="",AG21="",AK21="",AO21=""),S21,AVERAGE(S21,Y21,AC21,AG21,AK21,AO21)+STDEV(S21,Y21,AC21,AG21,AK21,AO21))</f>
        <v/>
      </c>
      <c r="Q21" s="106" t="n">
        <v>300</v>
      </c>
      <c r="R21" s="639" t="n">
        <v>78.8</v>
      </c>
      <c r="S21" s="640" t="n">
        <v>96.40000000000001</v>
      </c>
      <c r="T21" s="641" t="n">
        <v>133.6</v>
      </c>
      <c r="U21" s="642" t="n"/>
      <c r="V21" s="642" t="n"/>
      <c r="W21" s="106" t="n">
        <v>300</v>
      </c>
      <c r="X21" s="639" t="n">
        <v>79.59999999999999</v>
      </c>
      <c r="Y21" s="640" t="n">
        <v>86.7</v>
      </c>
      <c r="Z21" s="641" t="n">
        <v>111.3</v>
      </c>
      <c r="AA21" s="106" t="n">
        <v>300</v>
      </c>
      <c r="AB21" s="639" t="n">
        <v>71.7</v>
      </c>
      <c r="AC21" s="640" t="n">
        <v>80.7</v>
      </c>
      <c r="AD21" s="641" t="n">
        <v>109.5</v>
      </c>
      <c r="AE21" s="106" t="n">
        <v>300</v>
      </c>
      <c r="AF21" s="639" t="n">
        <v>64.2</v>
      </c>
      <c r="AG21" s="640" t="n">
        <v>80</v>
      </c>
      <c r="AH21" s="641" t="n">
        <v>96.2</v>
      </c>
      <c r="AI21" s="106" t="n">
        <v>300</v>
      </c>
      <c r="AJ21" s="639" t="n">
        <v>65.5</v>
      </c>
      <c r="AK21" s="640" t="n">
        <v>81.90000000000001</v>
      </c>
      <c r="AL21" s="641" t="n">
        <v>103.3</v>
      </c>
      <c r="AM21" s="106" t="n">
        <v>300</v>
      </c>
      <c r="AN21" s="639" t="n">
        <v>72</v>
      </c>
      <c r="AO21" s="640" t="n">
        <v>82.8</v>
      </c>
      <c r="AP21" s="641" t="n">
        <v>111.6</v>
      </c>
      <c r="AQ21" s="111">
        <f t="array" ref="AQ21">IF(AND((O21)&lt;85,N21&lt;137),"NO","SI")</f>
        <v/>
      </c>
      <c r="AR21" s="112">
        <f t="array" ref="AR21">IF((480*(10^(7.95-(O21/10))))&lt;480,480*(10^(7.95-(O21/10))),480)</f>
        <v/>
      </c>
      <c r="AS21" s="113">
        <f t="array" ref="AS21">IF((480*(10^(8.45-(O21/10))))&lt;480,480*(10^(8.45-(O21/10))),480)</f>
        <v/>
      </c>
      <c r="AT21" s="114">
        <f t="array" ref="AT21">IF((480*(10^(8.65-(O21/10))))&lt;480,480*(10^(8.65-(O21/10))),480)</f>
        <v/>
      </c>
      <c r="AU21" s="137">
        <f t="array" ref="AU21">IF(O21&lt;80,"0",IF((P21-O21)&lt;=2,('DPI art.191'!$G$3-(('DPI art.191'!$F$3-'DPI art.191'!$G$3)/4)*(P21-O21-2)),('DPI art.191'!$G$3-(('DPI art.191'!$F$3-'DPI art.191'!$H$3)/8)*(P21-O21-2))))</f>
        <v/>
      </c>
      <c r="AV21" s="644">
        <f t="array" ref="AV21">O21-AU21</f>
        <v/>
      </c>
      <c r="AW21" s="644">
        <f t="array" ref="AW21">IF(N21&lt;135,N21,N21-'DPI art.191'!$I$3)</f>
        <v/>
      </c>
      <c r="AX21" s="644">
        <f t="array" ref="AX21">IF(I21&lt;80,"0",IF((J21-I21)&lt;=2,('DPI art.191'!$G$7-(('DPI art.191'!$F$7-'DPI art.191'!$G$7)/4)*(I21-J21-2)),('DPI art.191'!$G$7-(('DPI art.191'!$G$7-'DPI art.191'!$H$7)/8)*(J21-I21-2))))</f>
        <v/>
      </c>
      <c r="AY21" s="644">
        <f t="array" ref="AY21">I21-AX21</f>
        <v/>
      </c>
      <c r="AZ21" s="644">
        <f t="array" ref="AZ21">IF(H21&lt;135,H21,H21-'DPI art.191'!$I$7)</f>
        <v/>
      </c>
      <c r="BA21" s="137">
        <f t="array" ref="BA21">IF(O21&lt;80,"0",IF((P21-O21)&lt;=2,('DPI art.191'!$G$5-(('DPI art.191'!$F$5-'DPI art.191'!$G$5)/4)*(P21-O21-2)),('DPI art.191'!$G$5-(('DPI art.191'!$G$5-'DPI art.191'!$H$5)/8)*(P21-O21-2))))</f>
        <v/>
      </c>
      <c r="BB21" s="644">
        <f t="array" ref="BB21">R21-BA21</f>
        <v/>
      </c>
      <c r="BC21" s="644">
        <f t="array" ref="BC21">IF(N21&lt;135,N21,N21-'DPI art.191'!$I$5)</f>
        <v/>
      </c>
      <c r="BD21" s="137">
        <f t="array" ref="BD21">IF(O21&lt;80,"0",IF((P21-O21)&lt;=2,('DPI art.191'!$G$7-(('DPI art.191'!$F$7-'DPI art.191'!$G$7)/4)*(O21-P21-2)),('DPI art.191'!$G$7-(('DPI art.191'!$G$7-'DPI art.191'!$H$7)/8)*(P21-O21-2))))</f>
        <v/>
      </c>
      <c r="BE21" s="644">
        <f t="array" ref="BE21">O21-BD21</f>
        <v/>
      </c>
      <c r="BF21" s="644">
        <f t="array" ref="BF21">IF(N21&lt;135,N21,N21-'DPI art.191'!$I$7)</f>
        <v/>
      </c>
      <c r="BG21" s="645">
        <f t="array" ref="BG21">10^(0.1*R21)</f>
        <v/>
      </c>
      <c r="BH21" s="645">
        <f t="array" ref="BH21">10^(0.1*X21)</f>
        <v/>
      </c>
      <c r="BI21" s="645">
        <f t="array" ref="BI21">10^(0.1*AB21)</f>
        <v/>
      </c>
      <c r="BJ21" s="645">
        <f t="array" ref="BJ21">10^(0.1*AF21)</f>
        <v/>
      </c>
      <c r="BK21" s="645">
        <f t="array" ref="BK21">10^(0.1*AJ21)</f>
        <v/>
      </c>
      <c r="BL21" s="645">
        <f t="array" ref="BL21">10^(0.1*AN21)</f>
        <v/>
      </c>
      <c r="BM21" s="645">
        <f t="array" ref="BM21">IF(R21&gt;0,(O21-R21),"")</f>
        <v/>
      </c>
      <c r="BN21" s="645">
        <f t="array" ref="BN21">IF(X21&gt;0,(O21-X21),"")</f>
        <v/>
      </c>
      <c r="BO21" s="645">
        <f t="array" ref="BO21">IF(AB21&gt;0,(O21-AB21),"")</f>
        <v/>
      </c>
      <c r="BP21" s="645">
        <f t="array" ref="BP21">IF(AF21&gt;0,(O21-AF21),"")</f>
        <v/>
      </c>
      <c r="BQ21" s="645">
        <f t="array" ref="BQ21">IF(AJ21&gt;0,(O21-AJ21),"")</f>
        <v/>
      </c>
      <c r="BR21" s="645">
        <f t="array" ref="BR21">IF(AN21&gt;0,(O21-AN21),"")</f>
        <v/>
      </c>
      <c r="BS21" s="645">
        <f t="array" ref="BS21">COUNT(BM21:BR21)</f>
        <v/>
      </c>
      <c r="BT21" s="646">
        <f t="array" ref="BT21">IF(BS21=0,0,IF(BS21=1,0,1/(BS21*(BS21-1))))</f>
        <v/>
      </c>
      <c r="BU21" s="647">
        <f t="array" ref="BU21">IF(R21&gt;0,(BM21^2),"")</f>
        <v/>
      </c>
      <c r="BV21" s="647">
        <f t="array" ref="BV21">IF(X21&gt;0,(BN21^2),"")</f>
        <v/>
      </c>
      <c r="BW21" s="647">
        <f t="array" ref="BW21">IF(AB21&gt;0,(BO21^2),"")</f>
        <v/>
      </c>
      <c r="BX21" s="647">
        <f t="array" ref="BX21">IF(AF21&gt;0,(BP21^2),"")</f>
        <v/>
      </c>
      <c r="BY21" s="647">
        <f t="array" ref="BY21">IF(AJ21&gt;0,(BQ21^2),"")</f>
        <v/>
      </c>
      <c r="BZ21" s="647">
        <f t="array" ref="BZ21">IF(AN21&gt;0,(BR21^2),"")</f>
        <v/>
      </c>
      <c r="CA21" s="121" t="n"/>
    </row>
    <row r="22" ht="25.5" customHeight="1" s="621">
      <c r="A22" s="47" t="inlineStr">
        <is>
          <t>024/B/PRS738</t>
        </is>
      </c>
      <c r="B22" s="47" t="inlineStr">
        <is>
          <t>W17</t>
        </is>
      </c>
      <c r="C22" s="99" t="inlineStr">
        <is>
          <t>Saldatrice a filo</t>
        </is>
      </c>
      <c r="D22" s="99" t="inlineStr">
        <is>
          <t>ESAB</t>
        </is>
      </c>
      <c r="E22" s="99" t="inlineStr">
        <is>
          <t>LAW520W - MEK4S</t>
        </is>
      </c>
      <c r="F22" s="99" t="inlineStr">
        <is>
          <t>Saldatura</t>
        </is>
      </c>
      <c r="G22" s="100" t="n">
        <v>46003</v>
      </c>
      <c r="H22" s="99" t="inlineStr">
        <is>
          <t>Compito</t>
        </is>
      </c>
      <c r="I22" s="101">
        <f t="array" ref="I22">IF((V22-R22)&gt;3,"SI","")</f>
        <v/>
      </c>
      <c r="J22" s="99" t="inlineStr">
        <is>
          <t>SI</t>
        </is>
      </c>
      <c r="K22" s="100" t="n"/>
      <c r="L22" s="100" t="n"/>
      <c r="M22" s="635">
        <f t="array" ref="M22">IF(R22&gt;0,(SQRT(BT22*(SUM(BU22:BZ22)))),"")</f>
        <v/>
      </c>
      <c r="N22" s="636">
        <f t="array" ref="N22">IF(T22&gt;0,(MAX(T22,Z22,AD22,AH22,AL22,AP22))+SQRT(1.2^2+1^2),"")</f>
        <v/>
      </c>
      <c r="O22" s="637">
        <f t="array" ref="O22">IF(R22="",0,10*LOG10(SUM(BG22:BL22)/(COUNT(R22,X22,AB22,AF22,AJ22,AN22))))</f>
        <v/>
      </c>
      <c r="P22" s="638">
        <f t="array" ref="P22">IF(AND(Y22="",AC22="",AG22="",AK22="",AO22=""),S22,AVERAGE(S22,Y22,AC22,AG22,AK22,AO22)+STDEV(S22,Y22,AC22,AG22,AK22,AO22))</f>
        <v/>
      </c>
      <c r="Q22" s="106" t="n">
        <v>300</v>
      </c>
      <c r="R22" s="639" t="n">
        <v>84.90000000000001</v>
      </c>
      <c r="S22" s="640" t="n">
        <v>84.59999999999999</v>
      </c>
      <c r="T22" s="641" t="n">
        <v>124.3</v>
      </c>
      <c r="U22" s="642" t="n"/>
      <c r="V22" s="642" t="n"/>
      <c r="W22" s="106" t="n">
        <v>300</v>
      </c>
      <c r="X22" s="639" t="n">
        <v>81.8</v>
      </c>
      <c r="Y22" s="640" t="n">
        <v>82.40000000000001</v>
      </c>
      <c r="Z22" s="641" t="n">
        <v>123.2</v>
      </c>
      <c r="AA22" s="106" t="n">
        <v>300</v>
      </c>
      <c r="AB22" s="639" t="n">
        <v>86</v>
      </c>
      <c r="AC22" s="640" t="n">
        <v>87.09999999999999</v>
      </c>
      <c r="AD22" s="641" t="n">
        <v>120.9</v>
      </c>
      <c r="AE22" s="106" t="n">
        <v>300</v>
      </c>
      <c r="AF22" s="639" t="n">
        <v>84.59999999999999</v>
      </c>
      <c r="AG22" s="640" t="n">
        <v>85.09999999999999</v>
      </c>
      <c r="AH22" s="641" t="n">
        <v>118.3</v>
      </c>
      <c r="AI22" s="106" t="n">
        <v>300</v>
      </c>
      <c r="AJ22" s="639" t="n">
        <v>85.7</v>
      </c>
      <c r="AK22" s="640" t="n">
        <v>86.2</v>
      </c>
      <c r="AL22" s="641" t="n">
        <v>114.5</v>
      </c>
      <c r="AM22" s="106" t="n">
        <v>300</v>
      </c>
      <c r="AN22" s="639" t="n">
        <v>83.5</v>
      </c>
      <c r="AO22" s="640" t="n">
        <v>83.40000000000001</v>
      </c>
      <c r="AP22" s="641" t="n">
        <v>122.5</v>
      </c>
      <c r="AQ22" s="111">
        <f t="array" ref="AQ22">IF(AND((O22)&lt;85,N22&lt;137),"NO","SI")</f>
        <v/>
      </c>
      <c r="AR22" s="112">
        <f t="array" ref="AR22">IF((480*(10^(7.95-(O22/10))))&lt;480,480*(10^(7.95-(O22/10))),480)</f>
        <v/>
      </c>
      <c r="AS22" s="113">
        <f t="array" ref="AS22">IF((480*(10^(8.45-(O22/10))))&lt;480,480*(10^(8.45-(O22/10))),480)</f>
        <v/>
      </c>
      <c r="AT22" s="114">
        <f t="array" ref="AT22">IF((480*(10^(8.65-(O22/10))))&lt;480,480*(10^(8.65-(O22/10))),480)</f>
        <v/>
      </c>
      <c r="AU22" s="644">
        <f t="array" ref="AU22">IF(O22&lt;80,"0",IF((P22-O22)&lt;=2,('DPI art.191'!$G$3-(('DPI art.191'!$F$3-'DPI art.191'!$G$3)/4)*(P22-O22-2)),('DPI art.191'!$G$3-(('DPI art.191'!$F$3-'DPI art.191'!$H$3)/8)*(P22-O22-2))))</f>
        <v/>
      </c>
      <c r="AV22" s="644">
        <f t="array" ref="AV22">O22-AU22</f>
        <v/>
      </c>
      <c r="AW22" s="644">
        <f t="array" ref="AW22">IF(N22&lt;135,N22,N22-'DPI art.191'!$I$3)</f>
        <v/>
      </c>
      <c r="AX22" s="644">
        <f t="array" ref="AX22">IF(I22&lt;80,"0",IF((J22-I22)&lt;=2,('DPI art.191'!$G$7-(('DPI art.191'!$F$7-'DPI art.191'!$G$7)/4)*(I22-J22-2)),('DPI art.191'!$G$7-(('DPI art.191'!$G$7-'DPI art.191'!$H$7)/8)*(J22-I22-2))))</f>
        <v/>
      </c>
      <c r="AY22" s="644">
        <f t="array" ref="AY22">I22-AX22</f>
        <v/>
      </c>
      <c r="AZ22" s="644">
        <f t="array" ref="AZ22">IF(H22&lt;135,H22,H22-'DPI art.191'!$I$7)</f>
        <v/>
      </c>
      <c r="BA22" s="644">
        <f t="array" ref="BA22">IF(O22&lt;80,"0",IF((P22-O22)&lt;=2,('DPI art.191'!$G$5-(('DPI art.191'!$F$5-'DPI art.191'!$G$5)/4)*(P22-O22-2)),('DPI art.191'!$G$5-(('DPI art.191'!$G$5-'DPI art.191'!$H$5)/8)*(P22-O22-2))))</f>
        <v/>
      </c>
      <c r="BB22" s="644">
        <f t="array" ref="BB22">R22-BA22</f>
        <v/>
      </c>
      <c r="BC22" s="644">
        <f t="array" ref="BC22">IF(N22&lt;135,N22,N22-'DPI art.191'!$I$5)</f>
        <v/>
      </c>
      <c r="BD22" s="644">
        <f t="array" ref="BD22">IF(O22&lt;80,"0",IF((P22-O22)&lt;=2,('DPI art.191'!$G$7-(('DPI art.191'!$F$7-'DPI art.191'!$G$7)/4)*(O22-P22-2)),('DPI art.191'!$G$7-(('DPI art.191'!$G$7-'DPI art.191'!$H$7)/8)*(P22-O22-2))))</f>
        <v/>
      </c>
      <c r="BE22" s="644">
        <f t="array" ref="BE22">O22-BD22</f>
        <v/>
      </c>
      <c r="BF22" s="644">
        <f t="array" ref="BF22">IF(N22&lt;135,N22,N22-'DPI art.191'!$I$7)</f>
        <v/>
      </c>
      <c r="BG22" s="645">
        <f t="array" ref="BG22">10^(0.1*R22)</f>
        <v/>
      </c>
      <c r="BH22" s="645">
        <f t="array" ref="BH22">10^(0.1*X22)</f>
        <v/>
      </c>
      <c r="BI22" s="645">
        <f t="array" ref="BI22">10^(0.1*AB22)</f>
        <v/>
      </c>
      <c r="BJ22" s="645">
        <f t="array" ref="BJ22">10^(0.1*AF22)</f>
        <v/>
      </c>
      <c r="BK22" s="645">
        <f t="array" ref="BK22">10^(0.1*AJ22)</f>
        <v/>
      </c>
      <c r="BL22" s="645">
        <f t="array" ref="BL22">10^(0.1*AN22)</f>
        <v/>
      </c>
      <c r="BM22" s="645">
        <f t="array" ref="BM22">IF(R22&gt;0,(O22-R22),"")</f>
        <v/>
      </c>
      <c r="BN22" s="645">
        <f t="array" ref="BN22">IF(X22&gt;0,(O22-X22),"")</f>
        <v/>
      </c>
      <c r="BO22" s="645">
        <f t="array" ref="BO22">IF(AB22&gt;0,(O22-AB22),"")</f>
        <v/>
      </c>
      <c r="BP22" s="645">
        <f t="array" ref="BP22">IF(AF22&gt;0,(O22-AF22),"")</f>
        <v/>
      </c>
      <c r="BQ22" s="645">
        <f t="array" ref="BQ22">IF(AJ22&gt;0,(O22-AJ22),"")</f>
        <v/>
      </c>
      <c r="BR22" s="645">
        <f t="array" ref="BR22">IF(AN22&gt;0,(O22-AN22),"")</f>
        <v/>
      </c>
      <c r="BS22" s="645">
        <f t="array" ref="BS22">COUNT(BM22:BR22)</f>
        <v/>
      </c>
      <c r="BT22" s="646">
        <f t="array" ref="BT22">IF(BS22=0,0,IF(BS22=1,0,1/(BS22*(BS22-1))))</f>
        <v/>
      </c>
      <c r="BU22" s="647">
        <f t="array" ref="BU22">IF(R22&gt;0,(BM22^2),"")</f>
        <v/>
      </c>
      <c r="BV22" s="647">
        <f t="array" ref="BV22">IF(X22&gt;0,(BN22^2),"")</f>
        <v/>
      </c>
      <c r="BW22" s="647">
        <f t="array" ref="BW22">IF(AB22&gt;0,(BO22^2),"")</f>
        <v/>
      </c>
      <c r="BX22" s="647">
        <f t="array" ref="BX22">IF(AF22&gt;0,(BP22^2),"")</f>
        <v/>
      </c>
      <c r="BY22" s="647">
        <f t="array" ref="BY22">IF(AJ22&gt;0,(BQ22^2),"")</f>
        <v/>
      </c>
      <c r="BZ22" s="647">
        <f t="array" ref="BZ22">IF(AN22&gt;0,(BR22^2),"")</f>
        <v/>
      </c>
      <c r="CA22" s="121" t="n"/>
    </row>
    <row r="23" ht="25.5" customHeight="1" s="621">
      <c r="A23" s="47" t="inlineStr">
        <is>
          <t>024/B/PRS701</t>
        </is>
      </c>
      <c r="B23" s="47" t="inlineStr">
        <is>
          <t>W18</t>
        </is>
      </c>
      <c r="C23" s="99" t="inlineStr">
        <is>
          <t>Saldatrice a filo</t>
        </is>
      </c>
      <c r="D23" s="99" t="inlineStr">
        <is>
          <t>ESAB</t>
        </is>
      </c>
      <c r="E23" s="99" t="inlineStr">
        <is>
          <t>LAW410W - MEK4S</t>
        </is>
      </c>
      <c r="F23" s="99" t="inlineStr">
        <is>
          <t>Saldatura</t>
        </is>
      </c>
      <c r="G23" s="100" t="n">
        <v>46003</v>
      </c>
      <c r="H23" s="99" t="inlineStr">
        <is>
          <t>Compito</t>
        </is>
      </c>
      <c r="I23" s="101">
        <f t="array" ref="I23">IF((V23-R23)&gt;3,"SI","")</f>
        <v/>
      </c>
      <c r="J23" s="99" t="inlineStr">
        <is>
          <t>SI</t>
        </is>
      </c>
      <c r="K23" s="100" t="n"/>
      <c r="L23" s="100" t="n"/>
      <c r="M23" s="635">
        <f t="array" ref="M23">IF(R23&gt;0,(SQRT(BT23*(SUM(BU23:BZ23)))),"")</f>
        <v/>
      </c>
      <c r="N23" s="636">
        <f t="array" ref="N23">IF(T23&gt;0,(MAX(T23,Z23,AD23,AH23,AL23,AP23))+SQRT(1.2^2+1^2),"")</f>
        <v/>
      </c>
      <c r="O23" s="637">
        <f t="array" ref="O23">IF(R23="",0,10*LOG10(SUM(BG23:BL23)/(COUNT(R23,X23,AB23,AF23,AJ23,AN23))))</f>
        <v/>
      </c>
      <c r="P23" s="638">
        <f t="array" ref="P23">IF(AND(Y23="",AC23="",AG23="",AK23="",AO23=""),S23,AVERAGE(S23,Y23,AC23,AG23,AK23,AO23)+STDEV(S23,Y23,AC23,AG23,AK23,AO23))</f>
        <v/>
      </c>
      <c r="Q23" s="106" t="n">
        <v>300</v>
      </c>
      <c r="R23" s="639" t="n">
        <v>83</v>
      </c>
      <c r="S23" s="640" t="n">
        <v>82.8</v>
      </c>
      <c r="T23" s="641" t="n">
        <v>123.4</v>
      </c>
      <c r="U23" s="642" t="n"/>
      <c r="V23" s="642" t="n"/>
      <c r="W23" s="106" t="n">
        <v>300</v>
      </c>
      <c r="X23" s="639" t="n">
        <v>85.8</v>
      </c>
      <c r="Y23" s="640" t="n">
        <v>87.90000000000001</v>
      </c>
      <c r="Z23" s="641" t="n">
        <v>119</v>
      </c>
      <c r="AA23" s="106" t="n">
        <v>300</v>
      </c>
      <c r="AB23" s="639" t="n">
        <v>80.7</v>
      </c>
      <c r="AC23" s="640" t="n">
        <v>82.90000000000001</v>
      </c>
      <c r="AD23" s="641" t="n">
        <v>117.1</v>
      </c>
      <c r="AE23" s="106" t="n">
        <v>300</v>
      </c>
      <c r="AF23" s="639" t="n">
        <v>83.8</v>
      </c>
      <c r="AG23" s="640" t="n">
        <v>86</v>
      </c>
      <c r="AH23" s="641" t="n">
        <v>129.4</v>
      </c>
      <c r="AI23" s="106" t="n">
        <v>300</v>
      </c>
      <c r="AJ23" s="639" t="n">
        <v>96.5</v>
      </c>
      <c r="AK23" s="640" t="n">
        <v>95.8</v>
      </c>
      <c r="AL23" s="641" t="n">
        <v>133.8</v>
      </c>
      <c r="AM23" s="106" t="n">
        <v>300</v>
      </c>
      <c r="AN23" s="639" t="n">
        <v>82.59999999999999</v>
      </c>
      <c r="AO23" s="640" t="n">
        <v>84.3</v>
      </c>
      <c r="AP23" s="641" t="n">
        <v>114.9</v>
      </c>
      <c r="AQ23" s="111">
        <f t="array" ref="AQ23">IF(AND((O23)&lt;85,N23&lt;137),"NO","SI")</f>
        <v/>
      </c>
      <c r="AR23" s="112">
        <f t="array" ref="AR23">IF((480*(10^(7.95-(O23/10))))&lt;480,480*(10^(7.95-(O23/10))),480)</f>
        <v/>
      </c>
      <c r="AS23" s="113">
        <f t="array" ref="AS23">IF((480*(10^(8.45-(O23/10))))&lt;480,480*(10^(8.45-(O23/10))),480)</f>
        <v/>
      </c>
      <c r="AT23" s="114">
        <f t="array" ref="AT23">IF((480*(10^(8.65-(O23/10))))&lt;480,480*(10^(8.65-(O23/10))),480)</f>
        <v/>
      </c>
      <c r="AU23" s="644">
        <f t="array" ref="AU23">IF(O23&lt;80,"0",IF((P23-O23)&lt;=2,('DPI art.191'!$G$3-(('DPI art.191'!$F$3-'DPI art.191'!$G$3)/4)*(P23-O23-2)),('DPI art.191'!$G$3-(('DPI art.191'!$F$3-'DPI art.191'!$H$3)/8)*(P23-O23-2))))</f>
        <v/>
      </c>
      <c r="AV23" s="644">
        <f t="array" ref="AV23">O23-AU23</f>
        <v/>
      </c>
      <c r="AW23" s="644">
        <f t="array" ref="AW23">IF(N23&lt;135,N23,N23-'DPI art.191'!$I$3)</f>
        <v/>
      </c>
      <c r="AX23" s="644">
        <f t="array" ref="AX23">IF(I23&lt;80,"0",IF((J23-I23)&lt;=2,('DPI art.191'!$G$7-(('DPI art.191'!$F$7-'DPI art.191'!$G$7)/4)*(I23-J23-2)),('DPI art.191'!$G$7-(('DPI art.191'!$G$7-'DPI art.191'!$H$7)/8)*(J23-I23-2))))</f>
        <v/>
      </c>
      <c r="AY23" s="644">
        <f t="array" ref="AY23">I23-AX23</f>
        <v/>
      </c>
      <c r="AZ23" s="644">
        <f t="array" ref="AZ23">IF(H23&lt;135,H23,H23-'DPI art.191'!$I$7)</f>
        <v/>
      </c>
      <c r="BA23" s="644">
        <f t="array" ref="BA23">IF(O23&lt;80,"0",IF((P23-O23)&lt;=2,('DPI art.191'!$G$5-(('DPI art.191'!$F$5-'DPI art.191'!$G$5)/4)*(P23-O23-2)),('DPI art.191'!$G$5-(('DPI art.191'!$G$5-'DPI art.191'!$H$5)/8)*(P23-O23-2))))</f>
        <v/>
      </c>
      <c r="BB23" s="644">
        <f t="array" ref="BB23">R23-BA23</f>
        <v/>
      </c>
      <c r="BC23" s="644">
        <f t="array" ref="BC23">IF(N23&lt;135,N23,N23-'DPI art.191'!$I$5)</f>
        <v/>
      </c>
      <c r="BD23" s="644">
        <f t="array" ref="BD23">IF(O23&lt;80,"0",IF((P23-O23)&lt;=2,('DPI art.191'!$G$7-(('DPI art.191'!$F$7-'DPI art.191'!$G$7)/4)*(O23-P23-2)),('DPI art.191'!$G$7-(('DPI art.191'!$G$7-'DPI art.191'!$H$7)/8)*(P23-O23-2))))</f>
        <v/>
      </c>
      <c r="BE23" s="644">
        <f t="array" ref="BE23">O23-BD23</f>
        <v/>
      </c>
      <c r="BF23" s="644">
        <f t="array" ref="BF23">IF(N23&lt;135,N23,N23-'DPI art.191'!$I$7)</f>
        <v/>
      </c>
      <c r="BG23" s="645">
        <f t="array" ref="BG23">10^(0.1*R23)</f>
        <v/>
      </c>
      <c r="BH23" s="645">
        <f t="array" ref="BH23">10^(0.1*X23)</f>
        <v/>
      </c>
      <c r="BI23" s="645">
        <f t="array" ref="BI23">10^(0.1*AB23)</f>
        <v/>
      </c>
      <c r="BJ23" s="645">
        <f t="array" ref="BJ23">10^(0.1*AF23)</f>
        <v/>
      </c>
      <c r="BK23" s="645">
        <f t="array" ref="BK23">10^(0.1*AJ23)</f>
        <v/>
      </c>
      <c r="BL23" s="645">
        <f t="array" ref="BL23">10^(0.1*AN23)</f>
        <v/>
      </c>
      <c r="BM23" s="645">
        <f t="array" ref="BM23">IF(R23&gt;0,(O23-R23),"")</f>
        <v/>
      </c>
      <c r="BN23" s="645">
        <f t="array" ref="BN23">IF(X23&gt;0,(O23-X23),"")</f>
        <v/>
      </c>
      <c r="BO23" s="645">
        <f t="array" ref="BO23">IF(AB23&gt;0,(O23-AB23),"")</f>
        <v/>
      </c>
      <c r="BP23" s="645">
        <f t="array" ref="BP23">IF(AF23&gt;0,(O23-AF23),"")</f>
        <v/>
      </c>
      <c r="BQ23" s="645">
        <f t="array" ref="BQ23">IF(AJ23&gt;0,(O23-AJ23),"")</f>
        <v/>
      </c>
      <c r="BR23" s="645">
        <f t="array" ref="BR23">IF(AN23&gt;0,(O23-AN23),"")</f>
        <v/>
      </c>
      <c r="BS23" s="645">
        <f t="array" ref="BS23">COUNT(BM23:BR23)</f>
        <v/>
      </c>
      <c r="BT23" s="646">
        <f t="array" ref="BT23">IF(BS23=0,0,IF(BS23=1,0,1/(BS23*(BS23-1))))</f>
        <v/>
      </c>
      <c r="BU23" s="647">
        <f t="array" ref="BU23">IF(R23&gt;0,(BM23^2),"")</f>
        <v/>
      </c>
      <c r="BV23" s="647">
        <f t="array" ref="BV23">IF(X23&gt;0,(BN23^2),"")</f>
        <v/>
      </c>
      <c r="BW23" s="647">
        <f t="array" ref="BW23">IF(AB23&gt;0,(BO23^2),"")</f>
        <v/>
      </c>
      <c r="BX23" s="647">
        <f t="array" ref="BX23">IF(AF23&gt;0,(BP23^2),"")</f>
        <v/>
      </c>
      <c r="BY23" s="647">
        <f t="array" ref="BY23">IF(AJ23&gt;0,(BQ23^2),"")</f>
        <v/>
      </c>
      <c r="BZ23" s="647">
        <f t="array" ref="BZ23">IF(AN23&gt;0,(BR23^2),"")</f>
        <v/>
      </c>
      <c r="CA23" s="121" t="n"/>
    </row>
    <row r="24" ht="18.75" customHeight="1" s="621">
      <c r="A24" s="47" t="inlineStr">
        <is>
          <t>Sabbiatura</t>
        </is>
      </c>
      <c r="B24" s="47" t="inlineStr">
        <is>
          <t>W19</t>
        </is>
      </c>
      <c r="C24" s="99" t="inlineStr">
        <is>
          <t>Sabbiatura</t>
        </is>
      </c>
      <c r="D24" s="99" t="inlineStr">
        <is>
          <t>/</t>
        </is>
      </c>
      <c r="E24" s="99" t="inlineStr">
        <is>
          <t>/</t>
        </is>
      </c>
      <c r="F24" s="99" t="inlineStr">
        <is>
          <t>Sabbiatura</t>
        </is>
      </c>
      <c r="G24" s="100" t="n">
        <v>46003</v>
      </c>
      <c r="H24" s="99" t="inlineStr">
        <is>
          <t>Compito</t>
        </is>
      </c>
      <c r="I24" s="101">
        <f t="array" ref="I24">IF((V24-R24)&gt;3,"SI","")</f>
        <v/>
      </c>
      <c r="J24" s="99" t="inlineStr">
        <is>
          <t>SI</t>
        </is>
      </c>
      <c r="K24" s="100" t="n"/>
      <c r="L24" s="100" t="n"/>
      <c r="M24" s="635">
        <f t="array" ref="M24">IF(R24&gt;0,(SQRT(BT24*(SUM(BU24:BZ24)))),"")</f>
        <v/>
      </c>
      <c r="N24" s="636">
        <f t="array" ref="N24">IF(T24&gt;0,(MAX(T24,Z24,AD24,AH24,AL24,AP24))+SQRT(1.2^2+1^2),"")</f>
        <v/>
      </c>
      <c r="O24" s="637">
        <f t="array" ref="O24">IF(R24="",0,10*LOG10(SUM(BG24:BL24)/(COUNT(R24,X24,AB24,AF24,AJ24,AN24))))</f>
        <v/>
      </c>
      <c r="P24" s="638">
        <f t="array" ref="P24">IF(AND(Y24="",AC24="",AG24="",AK24="",AO24=""),S24,AVERAGE(S24,Y24,AC24,AG24,AK24,AO24)+STDEV(S24,Y24,AC24,AG24,AK24,AO24))</f>
        <v/>
      </c>
      <c r="Q24" s="106" t="n">
        <v>300</v>
      </c>
      <c r="R24" s="639" t="n">
        <v>88.3</v>
      </c>
      <c r="S24" s="640" t="n">
        <v>93.7</v>
      </c>
      <c r="T24" s="641" t="n">
        <v>127.5</v>
      </c>
      <c r="U24" s="642" t="n"/>
      <c r="V24" s="642" t="n"/>
      <c r="W24" s="106" t="n">
        <v>300</v>
      </c>
      <c r="X24" s="639" t="n">
        <v>92.7</v>
      </c>
      <c r="Y24" s="640" t="n">
        <v>94.2</v>
      </c>
      <c r="Z24" s="641" t="n">
        <v>121.7</v>
      </c>
      <c r="AA24" s="106" t="n">
        <v>300</v>
      </c>
      <c r="AB24" s="639" t="n">
        <v>92.8</v>
      </c>
      <c r="AC24" s="640" t="n">
        <v>94.5</v>
      </c>
      <c r="AD24" s="641" t="n">
        <v>121.3</v>
      </c>
      <c r="AE24" s="106" t="n">
        <v>300</v>
      </c>
      <c r="AF24" s="639" t="n">
        <v>91.40000000000001</v>
      </c>
      <c r="AG24" s="640" t="n">
        <v>93.3</v>
      </c>
      <c r="AH24" s="641" t="n">
        <v>122.8</v>
      </c>
      <c r="AI24" s="106" t="n">
        <v>300</v>
      </c>
      <c r="AJ24" s="639" t="n">
        <v>91.90000000000001</v>
      </c>
      <c r="AK24" s="640" t="n">
        <v>93.8</v>
      </c>
      <c r="AL24" s="641" t="n">
        <v>123</v>
      </c>
      <c r="AM24" s="106" t="n">
        <v>300</v>
      </c>
      <c r="AN24" s="639" t="n">
        <v>96.3</v>
      </c>
      <c r="AO24" s="640" t="n">
        <v>96.3</v>
      </c>
      <c r="AP24" s="641" t="n">
        <v>126.7</v>
      </c>
      <c r="AQ24" s="111">
        <f t="array" ref="AQ24">IF(AND((O24)&lt;85,N24&lt;137),"NO","SI")</f>
        <v/>
      </c>
      <c r="AR24" s="112">
        <f t="array" ref="AR24">IF((480*(10^(7.95-(O24/10))))&lt;480,480*(10^(7.95-(O24/10))),480)</f>
        <v/>
      </c>
      <c r="AS24" s="113">
        <f t="array" ref="AS24">IF((480*(10^(8.45-(O24/10))))&lt;480,480*(10^(8.45-(O24/10))),480)</f>
        <v/>
      </c>
      <c r="AT24" s="114">
        <f t="array" ref="AT24">IF((480*(10^(8.65-(O24/10))))&lt;480,480*(10^(8.65-(O24/10))),480)</f>
        <v/>
      </c>
      <c r="AU24" s="644">
        <f t="array" ref="AU24">IF(O24&lt;80,"0",IF((P24-O24)&lt;=2,('DPI art.191'!$G$3-(('DPI art.191'!$F$3-'DPI art.191'!$G$3)/4)*(P24-O24-2)),('DPI art.191'!$G$3-(('DPI art.191'!$F$3-'DPI art.191'!$H$3)/8)*(P24-O24-2))))</f>
        <v/>
      </c>
      <c r="AV24" s="644">
        <f t="array" ref="AV24">O24-AU24</f>
        <v/>
      </c>
      <c r="AW24" s="644">
        <f t="array" ref="AW24">IF(N24&lt;135,N24,N24-'DPI art.191'!$I$3)</f>
        <v/>
      </c>
      <c r="AX24" s="644">
        <f t="array" ref="AX24">IF(I24&lt;80,"0",IF((J24-I24)&lt;=2,('DPI art.191'!$G$7-(('DPI art.191'!$F$7-'DPI art.191'!$G$7)/4)*(I24-J24-2)),('DPI art.191'!$G$7-(('DPI art.191'!$G$7-'DPI art.191'!$H$7)/8)*(J24-I24-2))))</f>
        <v/>
      </c>
      <c r="AY24" s="644">
        <f t="array" ref="AY24">I24-AX24</f>
        <v/>
      </c>
      <c r="AZ24" s="644">
        <f t="array" ref="AZ24">IF(H24&lt;135,H24,H24-'DPI art.191'!$I$7)</f>
        <v/>
      </c>
      <c r="BA24" s="644">
        <f t="array" ref="BA24">IF(O24&lt;80,"0",IF((P24-O24)&lt;=2,('DPI art.191'!$G$5-(('DPI art.191'!$F$5-'DPI art.191'!$G$5)/4)*(P24-O24-2)),('DPI art.191'!$G$5-(('DPI art.191'!$G$5-'DPI art.191'!$H$5)/8)*(P24-O24-2))))</f>
        <v/>
      </c>
      <c r="BB24" s="644">
        <f t="array" ref="BB24">R24-BA24</f>
        <v/>
      </c>
      <c r="BC24" s="644">
        <f t="array" ref="BC24">IF(N24&lt;135,N24,N24-'DPI art.191'!$I$5)</f>
        <v/>
      </c>
      <c r="BD24" s="644">
        <f t="array" ref="BD24">IF(O24&lt;80,"0",IF((P24-O24)&lt;=2,('DPI art.191'!$G$7-(('DPI art.191'!$F$7-'DPI art.191'!$G$7)/4)*(O24-P24-2)),('DPI art.191'!$G$7-(('DPI art.191'!$G$7-'DPI art.191'!$H$7)/8)*(P24-O24-2))))</f>
        <v/>
      </c>
      <c r="BE24" s="644">
        <f t="array" ref="BE24">O24-BD24</f>
        <v/>
      </c>
      <c r="BF24" s="644">
        <f t="array" ref="BF24">IF(N24&lt;135,N24,N24-'DPI art.191'!$I$7)</f>
        <v/>
      </c>
      <c r="BG24" s="645">
        <f t="array" ref="BG24">10^(0.1*R24)</f>
        <v/>
      </c>
      <c r="BH24" s="645">
        <f t="array" ref="BH24">10^(0.1*X24)</f>
        <v/>
      </c>
      <c r="BI24" s="645">
        <f t="array" ref="BI24">10^(0.1*AB24)</f>
        <v/>
      </c>
      <c r="BJ24" s="645">
        <f t="array" ref="BJ24">10^(0.1*AF24)</f>
        <v/>
      </c>
      <c r="BK24" s="645">
        <f t="array" ref="BK24">10^(0.1*AJ24)</f>
        <v/>
      </c>
      <c r="BL24" s="645">
        <f t="array" ref="BL24">10^(0.1*AN24)</f>
        <v/>
      </c>
      <c r="BM24" s="645">
        <f t="array" ref="BM24">IF(R24&gt;0,(O24-R24),"")</f>
        <v/>
      </c>
      <c r="BN24" s="645">
        <f t="array" ref="BN24">IF(X24&gt;0,(O24-X24),"")</f>
        <v/>
      </c>
      <c r="BO24" s="645">
        <f t="array" ref="BO24">IF(AB24&gt;0,(O24-AB24),"")</f>
        <v/>
      </c>
      <c r="BP24" s="645">
        <f t="array" ref="BP24">IF(AF24&gt;0,(O24-AF24),"")</f>
        <v/>
      </c>
      <c r="BQ24" s="645">
        <f t="array" ref="BQ24">IF(AJ24&gt;0,(O24-AJ24),"")</f>
        <v/>
      </c>
      <c r="BR24" s="645">
        <f t="array" ref="BR24">IF(AN24&gt;0,(O24-AN24),"")</f>
        <v/>
      </c>
      <c r="BS24" s="645">
        <f t="array" ref="BS24">COUNT(BM24:BR24)</f>
        <v/>
      </c>
      <c r="BT24" s="646">
        <f t="array" ref="BT24">IF(BS24=0,0,IF(BS24=1,0,1/(BS24*(BS24-1))))</f>
        <v/>
      </c>
      <c r="BU24" s="647">
        <f t="array" ref="BU24">IF(R24&gt;0,(BM24^2),"")</f>
        <v/>
      </c>
      <c r="BV24" s="647">
        <f t="array" ref="BV24">IF(X24&gt;0,(BN24^2),"")</f>
        <v/>
      </c>
      <c r="BW24" s="647">
        <f t="array" ref="BW24">IF(AB24&gt;0,(BO24^2),"")</f>
        <v/>
      </c>
      <c r="BX24" s="647">
        <f t="array" ref="BX24">IF(AF24&gt;0,(BP24^2),"")</f>
        <v/>
      </c>
      <c r="BY24" s="647">
        <f t="array" ref="BY24">IF(AJ24&gt;0,(BQ24^2),"")</f>
        <v/>
      </c>
      <c r="BZ24" s="647">
        <f t="array" ref="BZ24">IF(AN24&gt;0,(BR24^2),"")</f>
        <v/>
      </c>
      <c r="CA24" s="121" t="n"/>
    </row>
    <row r="25" ht="18.75" customHeight="1" s="621">
      <c r="A25" s="47" t="inlineStr">
        <is>
          <t>Verniciatura</t>
        </is>
      </c>
      <c r="B25" s="47" t="inlineStr">
        <is>
          <t>W20</t>
        </is>
      </c>
      <c r="C25" s="99" t="inlineStr">
        <is>
          <t>Verniciatura</t>
        </is>
      </c>
      <c r="D25" s="99" t="inlineStr">
        <is>
          <t>/</t>
        </is>
      </c>
      <c r="E25" s="99" t="inlineStr">
        <is>
          <t>/</t>
        </is>
      </c>
      <c r="F25" s="99" t="inlineStr">
        <is>
          <t>Vernciciatura</t>
        </is>
      </c>
      <c r="G25" s="100" t="n">
        <v>46003</v>
      </c>
      <c r="H25" s="99" t="inlineStr">
        <is>
          <t>Compito</t>
        </is>
      </c>
      <c r="I25" s="101">
        <f t="array" ref="I25">IF((V25-R25)&gt;3,"SI","")</f>
        <v/>
      </c>
      <c r="J25" s="99" t="inlineStr">
        <is>
          <t>SI</t>
        </is>
      </c>
      <c r="K25" s="100" t="n"/>
      <c r="L25" s="100" t="n"/>
      <c r="M25" s="635">
        <f t="array" ref="M25">IF(R25&gt;0,(SQRT(BT25*(SUM(BU25:BZ25)))),"")</f>
        <v/>
      </c>
      <c r="N25" s="636">
        <f t="array" ref="N25">IF(T25&gt;0,(MAX(T25,Z25,AD25,AH25,AL25,AP25))+SQRT(1.2^2+1^2),"")</f>
        <v/>
      </c>
      <c r="O25" s="637">
        <f t="array" ref="O25">IF(R25="",0,10*LOG10(SUM(BG25:BL25)/(COUNT(R25,X25,AB25,AF25,AJ25,AN25))))</f>
        <v/>
      </c>
      <c r="P25" s="638">
        <f t="array" ref="P25">IF(AND(Y25="",AC25="",AG25="",AK25="",AO25=""),S25,AVERAGE(S25,Y25,AC25,AG25,AK25,AO25)+STDEV(S25,Y25,AC25,AG25,AK25,AO25))</f>
        <v/>
      </c>
      <c r="Q25" s="106" t="n">
        <v>300</v>
      </c>
      <c r="R25" s="639" t="n">
        <v>81.40000000000001</v>
      </c>
      <c r="S25" s="640" t="n">
        <v>84</v>
      </c>
      <c r="T25" s="641" t="n">
        <v>116.1</v>
      </c>
      <c r="U25" s="642" t="n"/>
      <c r="V25" s="642" t="n"/>
      <c r="W25" s="106" t="n">
        <v>300</v>
      </c>
      <c r="X25" s="639" t="n">
        <v>81.90000000000001</v>
      </c>
      <c r="Y25" s="640" t="n">
        <v>83.7</v>
      </c>
      <c r="Z25" s="641" t="n">
        <v>119.5</v>
      </c>
      <c r="AA25" s="106" t="n">
        <v>300</v>
      </c>
      <c r="AB25" s="639" t="n">
        <v>80.5</v>
      </c>
      <c r="AC25" s="640" t="n">
        <v>83.09999999999999</v>
      </c>
      <c r="AD25" s="641" t="n">
        <v>121.1</v>
      </c>
      <c r="AE25" s="106" t="n">
        <v>300</v>
      </c>
      <c r="AF25" s="639" t="n">
        <v>74</v>
      </c>
      <c r="AG25" s="640" t="n">
        <v>75.2</v>
      </c>
      <c r="AH25" s="641" t="n">
        <v>111.6</v>
      </c>
      <c r="AI25" s="106" t="n">
        <v>300</v>
      </c>
      <c r="AJ25" s="639" t="n">
        <v>78</v>
      </c>
      <c r="AK25" s="640" t="n">
        <v>78.7</v>
      </c>
      <c r="AL25" s="641" t="n">
        <v>114.8</v>
      </c>
      <c r="AM25" s="106" t="n">
        <v>300</v>
      </c>
      <c r="AN25" s="639" t="n">
        <v>79.40000000000001</v>
      </c>
      <c r="AO25" s="640" t="n">
        <v>81.40000000000001</v>
      </c>
      <c r="AP25" s="641" t="n">
        <v>116.8</v>
      </c>
      <c r="AQ25" s="111">
        <f t="array" ref="AQ25">IF(AND((O25)&lt;85,N25&lt;137),"NO","SI")</f>
        <v/>
      </c>
      <c r="AR25" s="112">
        <f t="array" ref="AR25">IF((480*(10^(7.95-(O25/10))))&lt;480,480*(10^(7.95-(O25/10))),480)</f>
        <v/>
      </c>
      <c r="AS25" s="113">
        <f t="array" ref="AS25">IF((480*(10^(8.45-(O25/10))))&lt;480,480*(10^(8.45-(O25/10))),480)</f>
        <v/>
      </c>
      <c r="AT25" s="114">
        <f t="array" ref="AT25">IF((480*(10^(8.65-(O25/10))))&lt;480,480*(10^(8.65-(O25/10))),480)</f>
        <v/>
      </c>
      <c r="AU25" s="137">
        <f t="array" ref="AU25">IF(O25&lt;80,"0",IF((P25-O25)&lt;=2,('DPI art.191'!$G$3-(('DPI art.191'!$F$3-'DPI art.191'!$G$3)/4)*(P25-O25-2)),('DPI art.191'!$G$3-(('DPI art.191'!$F$3-'DPI art.191'!$H$3)/8)*(P25-O25-2))))</f>
        <v/>
      </c>
      <c r="AV25" s="644">
        <f t="array" ref="AV25">O25-AU25</f>
        <v/>
      </c>
      <c r="AW25" s="644">
        <f t="array" ref="AW25">IF(N25&lt;135,N25,N25-'DPI art.191'!$I$3)</f>
        <v/>
      </c>
      <c r="AX25" s="644">
        <f t="array" ref="AX25">IF(I25&lt;80,"0",IF((J25-I25)&lt;=2,('DPI art.191'!$G$7-(('DPI art.191'!$F$7-'DPI art.191'!$G$7)/4)*(I25-J25-2)),('DPI art.191'!$G$7-(('DPI art.191'!$G$7-'DPI art.191'!$H$7)/8)*(J25-I25-2))))</f>
        <v/>
      </c>
      <c r="AY25" s="644">
        <f t="array" ref="AY25">I25-AX25</f>
        <v/>
      </c>
      <c r="AZ25" s="644">
        <f t="array" ref="AZ25">IF(H25&lt;135,H25,H25-'DPI art.191'!$I$7)</f>
        <v/>
      </c>
      <c r="BA25" s="137">
        <f t="array" ref="BA25">IF(O25&lt;80,"0",IF((P25-O25)&lt;=2,('DPI art.191'!$G$5-(('DPI art.191'!$F$5-'DPI art.191'!$G$5)/4)*(P25-O25-2)),('DPI art.191'!$G$5-(('DPI art.191'!$G$5-'DPI art.191'!$H$5)/8)*(P25-O25-2))))</f>
        <v/>
      </c>
      <c r="BB25" s="644">
        <f t="array" ref="BB25">R25-BA25</f>
        <v/>
      </c>
      <c r="BC25" s="644">
        <f t="array" ref="BC25">IF(N25&lt;135,N25,N25-'DPI art.191'!$I$5)</f>
        <v/>
      </c>
      <c r="BD25" s="137">
        <f t="array" ref="BD25">IF(O25&lt;80,"0",IF((P25-O25)&lt;=2,('DPI art.191'!$G$7-(('DPI art.191'!$F$7-'DPI art.191'!$G$7)/4)*(O25-P25-2)),('DPI art.191'!$G$7-(('DPI art.191'!$G$7-'DPI art.191'!$H$7)/8)*(P25-O25-2))))</f>
        <v/>
      </c>
      <c r="BE25" s="644">
        <f t="array" ref="BE25">O25-BD25</f>
        <v/>
      </c>
      <c r="BF25" s="644">
        <f t="array" ref="BF25">IF(N25&lt;135,N25,N25-'DPI art.191'!$I$7)</f>
        <v/>
      </c>
      <c r="BG25" s="645">
        <f t="array" ref="BG25">10^(0.1*R25)</f>
        <v/>
      </c>
      <c r="BH25" s="645">
        <f t="array" ref="BH25">10^(0.1*X25)</f>
        <v/>
      </c>
      <c r="BI25" s="645">
        <f t="array" ref="BI25">10^(0.1*AB25)</f>
        <v/>
      </c>
      <c r="BJ25" s="645">
        <f t="array" ref="BJ25">10^(0.1*AF25)</f>
        <v/>
      </c>
      <c r="BK25" s="645">
        <f t="array" ref="BK25">10^(0.1*AJ25)</f>
        <v/>
      </c>
      <c r="BL25" s="645">
        <f t="array" ref="BL25">10^(0.1*AN25)</f>
        <v/>
      </c>
      <c r="BM25" s="645">
        <f t="array" ref="BM25">IF(R25&gt;0,(O25-R25),"")</f>
        <v/>
      </c>
      <c r="BN25" s="645">
        <f t="array" ref="BN25">IF(X25&gt;0,(O25-X25),"")</f>
        <v/>
      </c>
      <c r="BO25" s="645">
        <f t="array" ref="BO25">IF(AB25&gt;0,(O25-AB25),"")</f>
        <v/>
      </c>
      <c r="BP25" s="645">
        <f t="array" ref="BP25">IF(AF25&gt;0,(O25-AF25),"")</f>
        <v/>
      </c>
      <c r="BQ25" s="645">
        <f t="array" ref="BQ25">IF(AJ25&gt;0,(O25-AJ25),"")</f>
        <v/>
      </c>
      <c r="BR25" s="645">
        <f t="array" ref="BR25">IF(AN25&gt;0,(O25-AN25),"")</f>
        <v/>
      </c>
      <c r="BS25" s="645">
        <f t="array" ref="BS25">COUNT(BM25:BR25)</f>
        <v/>
      </c>
      <c r="BT25" s="646">
        <f t="array" ref="BT25">IF(BS25=0,0,IF(BS25=1,0,1/(BS25*(BS25-1))))</f>
        <v/>
      </c>
      <c r="BU25" s="647">
        <f t="array" ref="BU25">IF(R25&gt;0,(BM25^2),"")</f>
        <v/>
      </c>
      <c r="BV25" s="647">
        <f t="array" ref="BV25">IF(X25&gt;0,(BN25^2),"")</f>
        <v/>
      </c>
      <c r="BW25" s="647">
        <f t="array" ref="BW25">IF(AB25&gt;0,(BO25^2),"")</f>
        <v/>
      </c>
      <c r="BX25" s="647">
        <f t="array" ref="BX25">IF(AF25&gt;0,(BP25^2),"")</f>
        <v/>
      </c>
      <c r="BY25" s="647">
        <f t="array" ref="BY25">IF(AJ25&gt;0,(BQ25^2),"")</f>
        <v/>
      </c>
      <c r="BZ25" s="647">
        <f t="array" ref="BZ25">IF(AN25&gt;0,(BR25^2),"")</f>
        <v/>
      </c>
      <c r="CA25" s="121" t="n"/>
    </row>
    <row r="26" ht="25.5" customHeight="1" s="621">
      <c r="A26" s="47" t="inlineStr">
        <is>
          <t>273/11</t>
        </is>
      </c>
      <c r="B26" s="47" t="inlineStr">
        <is>
          <t>D1</t>
        </is>
      </c>
      <c r="C26" s="99" t="inlineStr">
        <is>
          <t>Sega a nastro</t>
        </is>
      </c>
      <c r="D26" s="99" t="inlineStr">
        <is>
          <t>FMB</t>
        </is>
      </c>
      <c r="E26" s="99" t="inlineStr">
        <is>
          <t xml:space="preserve">OLIMPUS 2 - Ø 500mm </t>
        </is>
      </c>
      <c r="F26" s="99" t="inlineStr">
        <is>
          <t>Taglio con sega a nastro</t>
        </is>
      </c>
      <c r="G26" s="100" t="n">
        <v>45996</v>
      </c>
      <c r="H26" s="99" t="inlineStr">
        <is>
          <t>Compito</t>
        </is>
      </c>
      <c r="I26" s="101">
        <f t="array" ref="I26">IF((V26-R26)&gt;3,"SI","")</f>
        <v/>
      </c>
      <c r="J26" s="101">
        <f t="array" ref="J26">IF((U26-R26)&gt;3,"SI","")</f>
        <v/>
      </c>
      <c r="K26" s="100" t="n"/>
      <c r="L26" s="100" t="n"/>
      <c r="M26" s="635">
        <f t="array" ref="M26">IF(R26&gt;0,(SQRT(BT26*(SUM(BU26:BZ26)))),"")</f>
        <v/>
      </c>
      <c r="N26" s="636">
        <f t="array" ref="N26">IF(T26&gt;0,(MAX(T26,Z26,AD26,AH26,AL26,AP26))+SQRT(1.2^2+1^2),"")</f>
        <v/>
      </c>
      <c r="O26" s="637">
        <f t="array" ref="O26">IF(R26="",0,10*LOG10(SUM(BG26:BL26)/(COUNT(R26,X26,AB26,AF26,AJ26,AN26))))</f>
        <v/>
      </c>
      <c r="P26" s="638">
        <f t="array" ref="P26">IF(AND(Y26="",AC26="",AG26="",AK26="",AO26=""),S26,AVERAGE(S26,Y26,AC26,AG26,AK26,AO26)+STDEV(S26,Y26,AC26,AG26,AK26,AO26))</f>
        <v/>
      </c>
      <c r="Q26" s="106" t="n">
        <v>300</v>
      </c>
      <c r="R26" s="639" t="n">
        <v>91.90000000000001</v>
      </c>
      <c r="S26" s="640" t="n">
        <v>91.2</v>
      </c>
      <c r="T26" s="641" t="n">
        <v>107.6</v>
      </c>
      <c r="U26" s="642" t="n">
        <v>92</v>
      </c>
      <c r="V26" s="642" t="n">
        <v>95.09999999999999</v>
      </c>
      <c r="W26" s="106" t="n">
        <v>300</v>
      </c>
      <c r="X26" s="639" t="n">
        <v>81.8</v>
      </c>
      <c r="Y26" s="640" t="n">
        <v>81.90000000000001</v>
      </c>
      <c r="Z26" s="641" t="n">
        <v>99.5</v>
      </c>
      <c r="AA26" s="106" t="n">
        <v>300</v>
      </c>
      <c r="AB26" s="639" t="n">
        <v>85.3</v>
      </c>
      <c r="AC26" s="640" t="n">
        <v>85</v>
      </c>
      <c r="AD26" s="641" t="n">
        <v>102.5</v>
      </c>
      <c r="AE26" s="106" t="n">
        <v>300</v>
      </c>
      <c r="AF26" s="639" t="n">
        <v>86.40000000000001</v>
      </c>
      <c r="AG26" s="640" t="n">
        <v>86</v>
      </c>
      <c r="AH26" s="641" t="n">
        <v>102.4</v>
      </c>
      <c r="AI26" s="106" t="n">
        <v>300</v>
      </c>
      <c r="AJ26" s="639" t="n">
        <v>85.7</v>
      </c>
      <c r="AK26" s="640" t="n">
        <v>85.40000000000001</v>
      </c>
      <c r="AL26" s="641" t="n">
        <v>103.1</v>
      </c>
      <c r="AM26" s="106" t="n">
        <v>300</v>
      </c>
      <c r="AN26" s="639" t="n">
        <v>83.59999999999999</v>
      </c>
      <c r="AO26" s="640" t="n">
        <v>83.3</v>
      </c>
      <c r="AP26" s="641" t="n">
        <v>104.6</v>
      </c>
      <c r="AQ26" s="111">
        <f t="array" ref="AQ26">IF(AND((O26)&lt;85,N26&lt;137),"NO","SI")</f>
        <v/>
      </c>
      <c r="AR26" s="112">
        <f t="array" ref="AR26">IF((480*(10^(7.95-(O26/10))))&lt;480,480*(10^(7.95-(O26/10))),480)</f>
        <v/>
      </c>
      <c r="AS26" s="113">
        <f t="array" ref="AS26">IF((480*(10^(8.45-(O26/10))))&lt;480,480*(10^(8.45-(O26/10))),480)</f>
        <v/>
      </c>
      <c r="AT26" s="114">
        <f t="array" ref="AT26">IF((480*(10^(8.65-(O26/10))))&lt;480,480*(10^(8.65-(O26/10))),480)</f>
        <v/>
      </c>
      <c r="AU26" s="644">
        <f t="array" ref="AU26">IF(O26&lt;80,"0",IF((P26-O26)&lt;=2,('DPI art.191'!$G$3-(('DPI art.191'!$F$3-'DPI art.191'!$G$3)/4)*(P26-O26-2)),('DPI art.191'!$G$3-(('DPI art.191'!$F$3-'DPI art.191'!$H$3)/8)*(P26-O26-2))))</f>
        <v/>
      </c>
      <c r="AV26" s="644">
        <f t="array" ref="AV26">O26-AU26</f>
        <v/>
      </c>
      <c r="AW26" s="644">
        <f t="array" ref="AW26">IF(N26&lt;135,N26,N26-'DPI art.191'!$I$3)</f>
        <v/>
      </c>
      <c r="AX26" s="644">
        <f t="array" ref="AX26">IF(I26&lt;80,"0",IF((J26-I26)&lt;=2,('DPI art.191'!$G$7-(('DPI art.191'!$F$7-'DPI art.191'!$G$7)/4)*(I26-J26-2)),('DPI art.191'!$G$7-(('DPI art.191'!$G$7-'DPI art.191'!$H$7)/8)*(J26-I26-2))))</f>
        <v/>
      </c>
      <c r="AY26" s="644">
        <f t="array" ref="AY26">I26-AX26</f>
        <v/>
      </c>
      <c r="AZ26" s="644">
        <f t="array" ref="AZ26">IF(H26&lt;135,H26,H26-'DPI art.191'!$I$7)</f>
        <v/>
      </c>
      <c r="BA26" s="644">
        <f t="array" ref="BA26">IF(O26&lt;80,"0",IF((P26-O26)&lt;=2,('DPI art.191'!$G$5-(('DPI art.191'!$F$5-'DPI art.191'!$G$5)/4)*(P26-O26-2)),('DPI art.191'!$G$5-(('DPI art.191'!$G$5-'DPI art.191'!$H$5)/8)*(P26-O26-2))))</f>
        <v/>
      </c>
      <c r="BB26" s="644">
        <f t="array" ref="BB26">R26-BA26</f>
        <v/>
      </c>
      <c r="BC26" s="644">
        <f t="array" ref="BC26">IF(N26&lt;135,N26,N26-'DPI art.191'!$I$5)</f>
        <v/>
      </c>
      <c r="BD26" s="644">
        <f t="array" ref="BD26">IF(O26&lt;80,"0",IF((P26-O26)&lt;=2,('DPI art.191'!$G$7-(('DPI art.191'!$F$7-'DPI art.191'!$G$7)/4)*(O26-P26-2)),('DPI art.191'!$G$7-(('DPI art.191'!$G$7-'DPI art.191'!$H$7)/8)*(P26-O26-2))))</f>
        <v/>
      </c>
      <c r="BE26" s="644">
        <f t="array" ref="BE26">O26-BD26</f>
        <v/>
      </c>
      <c r="BF26" s="644">
        <f t="array" ref="BF26">IF(N26&lt;135,N26,N26-'DPI art.191'!$I$7)</f>
        <v/>
      </c>
      <c r="BG26" s="645">
        <f t="array" ref="BG26">10^(0.1*R26)</f>
        <v/>
      </c>
      <c r="BH26" s="645">
        <f t="array" ref="BH26">10^(0.1*X26)</f>
        <v/>
      </c>
      <c r="BI26" s="645">
        <f t="array" ref="BI26">10^(0.1*AB26)</f>
        <v/>
      </c>
      <c r="BJ26" s="645">
        <f t="array" ref="BJ26">10^(0.1*AF26)</f>
        <v/>
      </c>
      <c r="BK26" s="645">
        <f t="array" ref="BK26">10^(0.1*AJ26)</f>
        <v/>
      </c>
      <c r="BL26" s="645">
        <f t="array" ref="BL26">10^(0.1*AN26)</f>
        <v/>
      </c>
      <c r="BM26" s="645">
        <f t="array" ref="BM26">IF(R26&gt;0,(O26-R26),"")</f>
        <v/>
      </c>
      <c r="BN26" s="645">
        <f t="array" ref="BN26">IF(X26&gt;0,(O26-X26),"")</f>
        <v/>
      </c>
      <c r="BO26" s="645">
        <f t="array" ref="BO26">IF(AB26&gt;0,(O26-AB26),"")</f>
        <v/>
      </c>
      <c r="BP26" s="645">
        <f t="array" ref="BP26">IF(AF26&gt;0,(O26-AF26),"")</f>
        <v/>
      </c>
      <c r="BQ26" s="645">
        <f t="array" ref="BQ26">IF(AJ26&gt;0,(O26-AJ26),"")</f>
        <v/>
      </c>
      <c r="BR26" s="645">
        <f t="array" ref="BR26">IF(AN26&gt;0,(O26-AN26),"")</f>
        <v/>
      </c>
      <c r="BS26" s="645">
        <f t="array" ref="BS26">COUNT(BM26:BR26)</f>
        <v/>
      </c>
      <c r="BT26" s="646">
        <f t="array" ref="BT26">IF(BS26=0,0,IF(BS26=1,0,1/(BS26*(BS26-1))))</f>
        <v/>
      </c>
      <c r="BU26" s="647">
        <f t="array" ref="BU26">IF(R26&gt;0,(BM26^2),"")</f>
        <v/>
      </c>
      <c r="BV26" s="647">
        <f t="array" ref="BV26">IF(X26&gt;0,(BN26^2),"")</f>
        <v/>
      </c>
      <c r="BW26" s="647">
        <f t="array" ref="BW26">IF(AB26&gt;0,(BO26^2),"")</f>
        <v/>
      </c>
      <c r="BX26" s="647">
        <f t="array" ref="BX26">IF(AF26&gt;0,(BP26^2),"")</f>
        <v/>
      </c>
      <c r="BY26" s="647">
        <f t="array" ref="BY26">IF(AJ26&gt;0,(BQ26^2),"")</f>
        <v/>
      </c>
      <c r="BZ26" s="647">
        <f t="array" ref="BZ26">IF(AN26&gt;0,(BR26^2),"")</f>
        <v/>
      </c>
      <c r="CA26" s="121" t="n"/>
    </row>
    <row r="27" ht="25.5" customHeight="1" s="621">
      <c r="A27" s="47" t="inlineStr">
        <is>
          <t>273/12</t>
        </is>
      </c>
      <c r="B27" s="47" t="inlineStr">
        <is>
          <t>D2</t>
        </is>
      </c>
      <c r="C27" s="99" t="inlineStr">
        <is>
          <t>Sega a nastro</t>
        </is>
      </c>
      <c r="D27" s="99" t="inlineStr">
        <is>
          <t>SCORTEGAGNA</t>
        </is>
      </c>
      <c r="E27" s="99" t="inlineStr">
        <is>
          <t>RUSCH 260/320 AF</t>
        </is>
      </c>
      <c r="F27" s="99" t="inlineStr">
        <is>
          <t>Taglio con sega a nastro</t>
        </is>
      </c>
      <c r="G27" s="100" t="n">
        <v>45996</v>
      </c>
      <c r="H27" s="99" t="inlineStr">
        <is>
          <t>Compito</t>
        </is>
      </c>
      <c r="I27" s="101">
        <f t="array" ref="I27">IF((V27-R27)&gt;3,"SI","")</f>
        <v/>
      </c>
      <c r="J27" s="101">
        <f t="array" ref="J27">IF((U27-R27)&gt;3,"SI","")</f>
        <v/>
      </c>
      <c r="K27" s="100" t="n"/>
      <c r="L27" s="100" t="n"/>
      <c r="M27" s="635">
        <f t="array" ref="M27">IF(R27&gt;0,(SQRT(BT27*(SUM(BU27:BZ27)))),"")</f>
        <v/>
      </c>
      <c r="N27" s="636">
        <f t="array" ref="N27">IF(T27&gt;0,(MAX(T27,Z27,AD27,AH27,AL27,AP27))+SQRT(1.2^2+1^2),"")</f>
        <v/>
      </c>
      <c r="O27" s="637">
        <f t="array" ref="O27">IF(R27="",0,10*LOG10(SUM(BG27:BL27)/(COUNT(R27,X27,AB27,AF27,AJ27,AN27))))</f>
        <v/>
      </c>
      <c r="P27" s="638">
        <f t="array" ref="P27">IF(AND(Y27="",AC27="",AG27="",AK27="",AO27=""),S27,AVERAGE(S27,Y27,AC27,AG27,AK27,AO27)+STDEV(S27,Y27,AC27,AG27,AK27,AO27))</f>
        <v/>
      </c>
      <c r="Q27" s="106" t="n">
        <v>300</v>
      </c>
      <c r="R27" s="639" t="n">
        <v>76.5</v>
      </c>
      <c r="S27" s="640" t="n">
        <v>78.59999999999999</v>
      </c>
      <c r="T27" s="641" t="n">
        <v>105.9</v>
      </c>
      <c r="U27" s="642" t="n">
        <v>76.5</v>
      </c>
      <c r="V27" s="642" t="n">
        <v>79.90000000000001</v>
      </c>
      <c r="W27" s="106" t="n">
        <v>300</v>
      </c>
      <c r="X27" s="639" t="n">
        <v>74.8</v>
      </c>
      <c r="Y27" s="640" t="n">
        <v>77.90000000000001</v>
      </c>
      <c r="Z27" s="641" t="n">
        <v>106.8</v>
      </c>
      <c r="AA27" s="106" t="n">
        <v>300</v>
      </c>
      <c r="AB27" s="639" t="n">
        <v>78.2</v>
      </c>
      <c r="AC27" s="640" t="n">
        <v>79.2</v>
      </c>
      <c r="AD27" s="641" t="n">
        <v>102.2</v>
      </c>
      <c r="AE27" s="106" t="n">
        <v>300</v>
      </c>
      <c r="AF27" s="639" t="n">
        <v>77.8</v>
      </c>
      <c r="AG27" s="640" t="n">
        <v>79</v>
      </c>
      <c r="AH27" s="641" t="n">
        <v>102.7</v>
      </c>
      <c r="AI27" s="106" t="n">
        <v>300</v>
      </c>
      <c r="AJ27" s="639" t="n">
        <v>79.8</v>
      </c>
      <c r="AK27" s="640" t="n">
        <v>81</v>
      </c>
      <c r="AL27" s="641" t="n">
        <v>102</v>
      </c>
      <c r="AM27" s="106" t="n">
        <v>300</v>
      </c>
      <c r="AN27" s="639" t="n">
        <v>76.90000000000001</v>
      </c>
      <c r="AO27" s="640" t="n">
        <v>78.7</v>
      </c>
      <c r="AP27" s="641" t="n">
        <v>99.90000000000001</v>
      </c>
      <c r="AQ27" s="111">
        <f t="array" ref="AQ27">IF(AND((O27)&lt;85,N27&lt;137),"NO","SI")</f>
        <v/>
      </c>
      <c r="AR27" s="112">
        <f t="array" ref="AR27">IF((480*(10^(7.95-(O27/10))))&lt;480,480*(10^(7.95-(O27/10))),480)</f>
        <v/>
      </c>
      <c r="AS27" s="113">
        <f t="array" ref="AS27">IF((480*(10^(8.45-(O27/10))))&lt;480,480*(10^(8.45-(O27/10))),480)</f>
        <v/>
      </c>
      <c r="AT27" s="114">
        <f t="array" ref="AT27">IF((480*(10^(8.65-(O27/10))))&lt;480,480*(10^(8.65-(O27/10))),480)</f>
        <v/>
      </c>
      <c r="AU27" s="137">
        <f t="array" ref="AU27">IF(O27&lt;80,"0",IF((P27-O27)&lt;=2,('DPI art.191'!$G$3-(('DPI art.191'!$F$3-'DPI art.191'!$G$3)/4)*(P27-O27-2)),('DPI art.191'!$G$3-(('DPI art.191'!$F$3-'DPI art.191'!$H$3)/8)*(P27-O27-2))))</f>
        <v/>
      </c>
      <c r="AV27" s="644">
        <f t="array" ref="AV27">O27-AU27</f>
        <v/>
      </c>
      <c r="AW27" s="644">
        <f t="array" ref="AW27">IF(N27&lt;135,N27,N27-'DPI art.191'!$I$3)</f>
        <v/>
      </c>
      <c r="AX27" s="644">
        <f t="array" ref="AX27">IF(I27&lt;80,"0",IF((J27-I27)&lt;=2,('DPI art.191'!$G$7-(('DPI art.191'!$F$7-'DPI art.191'!$G$7)/4)*(I27-J27-2)),('DPI art.191'!$G$7-(('DPI art.191'!$G$7-'DPI art.191'!$H$7)/8)*(J27-I27-2))))</f>
        <v/>
      </c>
      <c r="AY27" s="644">
        <f t="array" ref="AY27">I27-AX27</f>
        <v/>
      </c>
      <c r="AZ27" s="644">
        <f t="array" ref="AZ27">IF(H27&lt;135,H27,H27-'DPI art.191'!$I$7)</f>
        <v/>
      </c>
      <c r="BA27" s="137">
        <f t="array" ref="BA27">IF(O27&lt;80,"0",IF((P27-O27)&lt;=2,('DPI art.191'!$G$5-(('DPI art.191'!$F$5-'DPI art.191'!$G$5)/4)*(P27-O27-2)),('DPI art.191'!$G$5-(('DPI art.191'!$G$5-'DPI art.191'!$H$5)/8)*(P27-O27-2))))</f>
        <v/>
      </c>
      <c r="BB27" s="644">
        <f t="array" ref="BB27">R27-BA27</f>
        <v/>
      </c>
      <c r="BC27" s="644">
        <f t="array" ref="BC27">IF(N27&lt;135,N27,N27-'DPI art.191'!$I$5)</f>
        <v/>
      </c>
      <c r="BD27" s="137">
        <f t="array" ref="BD27">IF(O27&lt;80,"0",IF((P27-O27)&lt;=2,('DPI art.191'!$G$7-(('DPI art.191'!$F$7-'DPI art.191'!$G$7)/4)*(O27-P27-2)),('DPI art.191'!$G$7-(('DPI art.191'!$G$7-'DPI art.191'!$H$7)/8)*(P27-O27-2))))</f>
        <v/>
      </c>
      <c r="BE27" s="644">
        <f t="array" ref="BE27">O27-BD27</f>
        <v/>
      </c>
      <c r="BF27" s="644">
        <f t="array" ref="BF27">IF(N27&lt;135,N27,N27-'DPI art.191'!$I$7)</f>
        <v/>
      </c>
      <c r="BG27" s="645">
        <f t="array" ref="BG27">10^(0.1*R27)</f>
        <v/>
      </c>
      <c r="BH27" s="645">
        <f t="array" ref="BH27">10^(0.1*X27)</f>
        <v/>
      </c>
      <c r="BI27" s="645">
        <f t="array" ref="BI27">10^(0.1*AB27)</f>
        <v/>
      </c>
      <c r="BJ27" s="645">
        <f t="array" ref="BJ27">10^(0.1*AF27)</f>
        <v/>
      </c>
      <c r="BK27" s="645">
        <f t="array" ref="BK27">10^(0.1*AJ27)</f>
        <v/>
      </c>
      <c r="BL27" s="645">
        <f t="array" ref="BL27">10^(0.1*AN27)</f>
        <v/>
      </c>
      <c r="BM27" s="645">
        <f t="array" ref="BM27">IF(R27&gt;0,(O27-R27),"")</f>
        <v/>
      </c>
      <c r="BN27" s="645">
        <f t="array" ref="BN27">IF(X27&gt;0,(O27-X27),"")</f>
        <v/>
      </c>
      <c r="BO27" s="645">
        <f t="array" ref="BO27">IF(AB27&gt;0,(O27-AB27),"")</f>
        <v/>
      </c>
      <c r="BP27" s="645">
        <f t="array" ref="BP27">IF(AF27&gt;0,(O27-AF27),"")</f>
        <v/>
      </c>
      <c r="BQ27" s="645">
        <f t="array" ref="BQ27">IF(AJ27&gt;0,(O27-AJ27),"")</f>
        <v/>
      </c>
      <c r="BR27" s="645">
        <f t="array" ref="BR27">IF(AN27&gt;0,(O27-AN27),"")</f>
        <v/>
      </c>
      <c r="BS27" s="645">
        <f t="array" ref="BS27">COUNT(BM27:BR27)</f>
        <v/>
      </c>
      <c r="BT27" s="646">
        <f t="array" ref="BT27">IF(BS27=0,0,IF(BS27=1,0,1/(BS27*(BS27-1))))</f>
        <v/>
      </c>
      <c r="BU27" s="647">
        <f t="array" ref="BU27">IF(R27&gt;0,(BM27^2),"")</f>
        <v/>
      </c>
      <c r="BV27" s="647">
        <f t="array" ref="BV27">IF(X27&gt;0,(BN27^2),"")</f>
        <v/>
      </c>
      <c r="BW27" s="647">
        <f t="array" ref="BW27">IF(AB27&gt;0,(BO27^2),"")</f>
        <v/>
      </c>
      <c r="BX27" s="647">
        <f t="array" ref="BX27">IF(AF27&gt;0,(BP27^2),"")</f>
        <v/>
      </c>
      <c r="BY27" s="647">
        <f t="array" ref="BY27">IF(AJ27&gt;0,(BQ27^2),"")</f>
        <v/>
      </c>
      <c r="BZ27" s="647">
        <f t="array" ref="BZ27">IF(AN27&gt;0,(BR27^2),"")</f>
        <v/>
      </c>
      <c r="CA27" s="121" t="n"/>
    </row>
    <row r="28" ht="18.75" customHeight="1" s="621">
      <c r="A28" s="47" t="inlineStr">
        <is>
          <t>252/06</t>
        </is>
      </c>
      <c r="B28" s="47" t="inlineStr">
        <is>
          <t>D3</t>
        </is>
      </c>
      <c r="C28" s="99" t="inlineStr">
        <is>
          <t>Calandra</t>
        </is>
      </c>
      <c r="D28" s="99" t="inlineStr">
        <is>
          <t>DAVI - PROMAU</t>
        </is>
      </c>
      <c r="E28" s="99" t="inlineStr">
        <is>
          <t>MCB P30</t>
        </is>
      </c>
      <c r="F28" s="99" t="inlineStr">
        <is>
          <t>Calandratura</t>
        </is>
      </c>
      <c r="G28" s="100" t="n">
        <v>45996</v>
      </c>
      <c r="H28" s="99" t="inlineStr">
        <is>
          <t>Compito</t>
        </is>
      </c>
      <c r="I28" s="101">
        <f t="array" ref="I28">IF((V28-R28)&gt;3,"SI","")</f>
        <v/>
      </c>
      <c r="J28" s="101">
        <f t="array" ref="J28">IF((U28-R28)&gt;3,"SI","")</f>
        <v/>
      </c>
      <c r="K28" s="100" t="n"/>
      <c r="L28" s="100" t="n"/>
      <c r="M28" s="635">
        <f t="array" ref="M28">IF(R28&gt;0,(SQRT(BT28*(SUM(BU28:BZ28)))),"")</f>
        <v/>
      </c>
      <c r="N28" s="636">
        <f t="array" ref="N28">IF(T28&gt;0,(MAX(T28,Z28,AD28,AH28,AL28,AP28))+SQRT(1.2^2+1^2),"")</f>
        <v/>
      </c>
      <c r="O28" s="637">
        <f t="array" ref="O28">IF(R28="",0,10*LOG10(SUM(BG28:BL28)/(COUNT(R28,X28,AB28,AF28,AJ28,AN28))))</f>
        <v/>
      </c>
      <c r="P28" s="638">
        <f t="array" ref="P28">IF(AND(Y28="",AC28="",AG28="",AK28="",AO28=""),S28,AVERAGE(S28,Y28,AC28,AG28,AK28,AO28)+STDEV(S28,Y28,AC28,AG28,AK28,AO28))</f>
        <v/>
      </c>
      <c r="Q28" s="106" t="n">
        <v>300</v>
      </c>
      <c r="R28" s="639" t="n">
        <v>78</v>
      </c>
      <c r="S28" s="640" t="n">
        <v>81.2</v>
      </c>
      <c r="T28" s="641" t="n">
        <v>113.8</v>
      </c>
      <c r="U28" s="642" t="n">
        <v>78</v>
      </c>
      <c r="V28" s="642" t="n">
        <v>83.5</v>
      </c>
      <c r="W28" s="106" t="n">
        <v>300</v>
      </c>
      <c r="X28" s="639" t="n">
        <v>77.59999999999999</v>
      </c>
      <c r="Y28" s="640" t="n">
        <v>80.8</v>
      </c>
      <c r="Z28" s="641" t="n">
        <v>110.9</v>
      </c>
      <c r="AA28" s="106" t="n">
        <v>300</v>
      </c>
      <c r="AB28" s="639" t="n">
        <v>80.09999999999999</v>
      </c>
      <c r="AC28" s="640" t="n">
        <v>83.3</v>
      </c>
      <c r="AD28" s="641" t="n">
        <v>113.1</v>
      </c>
      <c r="AE28" s="106" t="n">
        <v>300</v>
      </c>
      <c r="AF28" s="639" t="n">
        <v>82.09999999999999</v>
      </c>
      <c r="AG28" s="640" t="n">
        <v>85.09999999999999</v>
      </c>
      <c r="AH28" s="641" t="n">
        <v>115.6</v>
      </c>
      <c r="AI28" s="106" t="n">
        <v>300</v>
      </c>
      <c r="AJ28" s="639" t="n">
        <v>85.5</v>
      </c>
      <c r="AK28" s="640" t="n">
        <v>86.59999999999999</v>
      </c>
      <c r="AL28" s="641" t="n">
        <v>118</v>
      </c>
      <c r="AM28" s="106" t="n">
        <v>300</v>
      </c>
      <c r="AN28" s="639" t="n">
        <v>83.5</v>
      </c>
      <c r="AO28" s="640" t="n">
        <v>83.40000000000001</v>
      </c>
      <c r="AP28" s="641" t="n">
        <v>106</v>
      </c>
      <c r="AQ28" s="111">
        <f t="array" ref="AQ28">IF(AND((O28)&lt;85,N28&lt;137),"NO","SI")</f>
        <v/>
      </c>
      <c r="AR28" s="112">
        <f t="array" ref="AR28">IF((480*(10^(7.95-(O28/10))))&lt;480,480*(10^(7.95-(O28/10))),480)</f>
        <v/>
      </c>
      <c r="AS28" s="113">
        <f t="array" ref="AS28">IF((480*(10^(8.45-(O28/10))))&lt;480,480*(10^(8.45-(O28/10))),480)</f>
        <v/>
      </c>
      <c r="AT28" s="114">
        <f t="array" ref="AT28">IF((480*(10^(8.65-(O28/10))))&lt;480,480*(10^(8.65-(O28/10))),480)</f>
        <v/>
      </c>
      <c r="AU28" s="644">
        <f t="array" ref="AU28">IF(O28&lt;80,"0",IF((P28-O28)&lt;=2,('DPI art.191'!$G$3-(('DPI art.191'!$F$3-'DPI art.191'!$G$3)/4)*(P28-O28-2)),('DPI art.191'!$G$3-(('DPI art.191'!$F$3-'DPI art.191'!$H$3)/8)*(P28-O28-2))))</f>
        <v/>
      </c>
      <c r="AV28" s="644">
        <f t="array" ref="AV28">O28-AU28</f>
        <v/>
      </c>
      <c r="AW28" s="644">
        <f t="array" ref="AW28">IF(N28&lt;135,N28,N28-'DPI art.191'!$I$3)</f>
        <v/>
      </c>
      <c r="AX28" s="644">
        <f t="array" ref="AX28">IF(I28&lt;80,"0",IF((J28-I28)&lt;=2,('DPI art.191'!$G$7-(('DPI art.191'!$F$7-'DPI art.191'!$G$7)/4)*(I28-J28-2)),('DPI art.191'!$G$7-(('DPI art.191'!$G$7-'DPI art.191'!$H$7)/8)*(J28-I28-2))))</f>
        <v/>
      </c>
      <c r="AY28" s="644">
        <f t="array" ref="AY28">I28-AX28</f>
        <v/>
      </c>
      <c r="AZ28" s="644">
        <f t="array" ref="AZ28">IF(H28&lt;135,H28,H28-'DPI art.191'!$I$7)</f>
        <v/>
      </c>
      <c r="BA28" s="644">
        <f t="array" ref="BA28">IF(O28&lt;80,"0",IF((P28-O28)&lt;=2,('DPI art.191'!$G$5-(('DPI art.191'!$F$5-'DPI art.191'!$G$5)/4)*(P28-O28-2)),('DPI art.191'!$G$5-(('DPI art.191'!$G$5-'DPI art.191'!$H$5)/8)*(P28-O28-2))))</f>
        <v/>
      </c>
      <c r="BB28" s="644">
        <f t="array" ref="BB28">R28-BA28</f>
        <v/>
      </c>
      <c r="BC28" s="644">
        <f t="array" ref="BC28">IF(N28&lt;135,N28,N28-'DPI art.191'!$I$5)</f>
        <v/>
      </c>
      <c r="BD28" s="644">
        <f t="array" ref="BD28">IF(O28&lt;80,"0",IF((P28-O28)&lt;=2,('DPI art.191'!$G$7-(('DPI art.191'!$F$7-'DPI art.191'!$G$7)/4)*(O28-P28-2)),('DPI art.191'!$G$7-(('DPI art.191'!$G$7-'DPI art.191'!$H$7)/8)*(P28-O28-2))))</f>
        <v/>
      </c>
      <c r="BE28" s="644">
        <f t="array" ref="BE28">O28-BD28</f>
        <v/>
      </c>
      <c r="BF28" s="644">
        <f t="array" ref="BF28">IF(N28&lt;135,N28,N28-'DPI art.191'!$I$7)</f>
        <v/>
      </c>
      <c r="BG28" s="645">
        <f t="array" ref="BG28">10^(0.1*R28)</f>
        <v/>
      </c>
      <c r="BH28" s="645">
        <f t="array" ref="BH28">10^(0.1*X28)</f>
        <v/>
      </c>
      <c r="BI28" s="645">
        <f t="array" ref="BI28">10^(0.1*AB28)</f>
        <v/>
      </c>
      <c r="BJ28" s="645">
        <f t="array" ref="BJ28">10^(0.1*AF28)</f>
        <v/>
      </c>
      <c r="BK28" s="645">
        <f t="array" ref="BK28">10^(0.1*AJ28)</f>
        <v/>
      </c>
      <c r="BL28" s="645">
        <f t="array" ref="BL28">10^(0.1*AN28)</f>
        <v/>
      </c>
      <c r="BM28" s="645">
        <f t="array" ref="BM28">IF(R28&gt;0,(O28-R28),"")</f>
        <v/>
      </c>
      <c r="BN28" s="645">
        <f t="array" ref="BN28">IF(X28&gt;0,(O28-X28),"")</f>
        <v/>
      </c>
      <c r="BO28" s="645">
        <f t="array" ref="BO28">IF(AB28&gt;0,(O28-AB28),"")</f>
        <v/>
      </c>
      <c r="BP28" s="645">
        <f t="array" ref="BP28">IF(AF28&gt;0,(O28-AF28),"")</f>
        <v/>
      </c>
      <c r="BQ28" s="645">
        <f t="array" ref="BQ28">IF(AJ28&gt;0,(O28-AJ28),"")</f>
        <v/>
      </c>
      <c r="BR28" s="645">
        <f t="array" ref="BR28">IF(AN28&gt;0,(O28-AN28),"")</f>
        <v/>
      </c>
      <c r="BS28" s="645">
        <f t="array" ref="BS28">COUNT(BM28:BR28)</f>
        <v/>
      </c>
      <c r="BT28" s="646">
        <f t="array" ref="BT28">IF(BS28=0,0,IF(BS28=1,0,1/(BS28*(BS28-1))))</f>
        <v/>
      </c>
      <c r="BU28" s="647">
        <f t="array" ref="BU28">IF(R28&gt;0,(BM28^2),"")</f>
        <v/>
      </c>
      <c r="BV28" s="647">
        <f t="array" ref="BV28">IF(X28&gt;0,(BN28^2),"")</f>
        <v/>
      </c>
      <c r="BW28" s="647">
        <f t="array" ref="BW28">IF(AB28&gt;0,(BO28^2),"")</f>
        <v/>
      </c>
      <c r="BX28" s="647">
        <f t="array" ref="BX28">IF(AF28&gt;0,(BP28^2),"")</f>
        <v/>
      </c>
      <c r="BY28" s="647">
        <f t="array" ref="BY28">IF(AJ28&gt;0,(BQ28^2),"")</f>
        <v/>
      </c>
      <c r="BZ28" s="647">
        <f t="array" ref="BZ28">IF(AN28&gt;0,(BR28^2),"")</f>
        <v/>
      </c>
      <c r="CA28" s="121" t="n"/>
    </row>
    <row r="29" ht="18.75" customHeight="1" s="621">
      <c r="A29" s="47" t="inlineStr">
        <is>
          <t>016/0579</t>
        </is>
      </c>
      <c r="B29" s="47" t="inlineStr">
        <is>
          <t>D4</t>
        </is>
      </c>
      <c r="C29" s="99" t="inlineStr">
        <is>
          <t>Mola grande</t>
        </is>
      </c>
      <c r="D29" s="99" t="inlineStr">
        <is>
          <t>BOSCH</t>
        </is>
      </c>
      <c r="E29" s="99" t="inlineStr">
        <is>
          <t>gws 22-230 LVI</t>
        </is>
      </c>
      <c r="F29" s="99" t="inlineStr">
        <is>
          <t>Molatura con mola grande</t>
        </is>
      </c>
      <c r="G29" s="100" t="n">
        <v>45996</v>
      </c>
      <c r="H29" s="99" t="inlineStr">
        <is>
          <t>Compito</t>
        </is>
      </c>
      <c r="I29" s="101">
        <f t="array" ref="I29">IF((V29-R29)&gt;3,"SI","")</f>
        <v/>
      </c>
      <c r="J29" s="99" t="inlineStr">
        <is>
          <t>SI</t>
        </is>
      </c>
      <c r="K29" s="100" t="n"/>
      <c r="L29" s="100" t="n"/>
      <c r="M29" s="635">
        <f t="array" ref="M29">IF(R29&gt;0,(SQRT(BT29*(SUM(BU29:BZ29)))),"")</f>
        <v/>
      </c>
      <c r="N29" s="636">
        <f t="array" ref="N29">IF(T29&gt;0,(MAX(T29,Z29,AD29,AH29,AL29,AP29))+SQRT(1.2^2+1^2),"")</f>
        <v/>
      </c>
      <c r="O29" s="637">
        <f t="array" ref="O29">IF(R29="",0,10*LOG10(SUM(BG29:BL29)/(COUNT(R29,X29,AB29,AF29,AJ29,AN29))))</f>
        <v/>
      </c>
      <c r="P29" s="638">
        <f t="array" ref="P29">IF(AND(Y29="",AC29="",AG29="",AK29="",AO29=""),S29,AVERAGE(S29,Y29,AC29,AG29,AK29,AO29)+STDEV(S29,Y29,AC29,AG29,AK29,AO29))</f>
        <v/>
      </c>
      <c r="Q29" s="106" t="n">
        <v>300</v>
      </c>
      <c r="R29" s="639" t="n">
        <v>104.9</v>
      </c>
      <c r="S29" s="640" t="n">
        <v>103.4</v>
      </c>
      <c r="T29" s="641" t="n">
        <v>122</v>
      </c>
      <c r="U29" s="642" t="n">
        <v>104.8</v>
      </c>
      <c r="V29" s="642" t="n">
        <v>106.9</v>
      </c>
      <c r="W29" s="106" t="n">
        <v>300</v>
      </c>
      <c r="X29" s="639" t="n">
        <v>103.2</v>
      </c>
      <c r="Y29" s="640" t="n">
        <v>101.8</v>
      </c>
      <c r="Z29" s="641" t="n">
        <v>118.8</v>
      </c>
      <c r="AA29" s="106" t="n">
        <v>300</v>
      </c>
      <c r="AB29" s="639" t="n">
        <v>100.1</v>
      </c>
      <c r="AC29" s="640" t="n">
        <v>98.7</v>
      </c>
      <c r="AD29" s="641" t="n">
        <v>119.8</v>
      </c>
      <c r="AE29" s="106" t="n">
        <v>300</v>
      </c>
      <c r="AF29" s="639" t="n">
        <v>105.9</v>
      </c>
      <c r="AG29" s="640" t="n">
        <v>104.7</v>
      </c>
      <c r="AH29" s="641" t="n">
        <v>123.3</v>
      </c>
      <c r="AI29" s="106" t="n">
        <v>300</v>
      </c>
      <c r="AJ29" s="639" t="n">
        <v>107</v>
      </c>
      <c r="AK29" s="640" t="n">
        <v>105.5</v>
      </c>
      <c r="AL29" s="641" t="n">
        <v>124</v>
      </c>
      <c r="AM29" s="106" t="n">
        <v>300</v>
      </c>
      <c r="AN29" s="639" t="n">
        <v>105</v>
      </c>
      <c r="AO29" s="640" t="n">
        <v>103.4</v>
      </c>
      <c r="AP29" s="641" t="n">
        <v>124.8</v>
      </c>
      <c r="AQ29" s="111">
        <f t="array" ref="AQ29">IF(AND((O29)&lt;85,N29&lt;137),"NO","SI")</f>
        <v/>
      </c>
      <c r="AR29" s="112">
        <f t="array" ref="AR29">IF((480*(10^(7.95-(O29/10))))&lt;480,480*(10^(7.95-(O29/10))),480)</f>
        <v/>
      </c>
      <c r="AS29" s="113">
        <f t="array" ref="AS29">IF((480*(10^(8.45-(O29/10))))&lt;480,480*(10^(8.45-(O29/10))),480)</f>
        <v/>
      </c>
      <c r="AT29" s="114">
        <f t="array" ref="AT29">IF((480*(10^(8.65-(O29/10))))&lt;480,480*(10^(8.65-(O29/10))),480)</f>
        <v/>
      </c>
      <c r="AU29" s="644">
        <f t="array" ref="AU29">IF(O29&lt;80,"0",IF((P29-O29)&lt;=2,('DPI art.191'!$G$3-(('DPI art.191'!$F$3-'DPI art.191'!$G$3)/4)*(P29-O29-2)),('DPI art.191'!$G$3-(('DPI art.191'!$F$3-'DPI art.191'!$H$3)/8)*(P29-O29-2))))</f>
        <v/>
      </c>
      <c r="AV29" s="644">
        <f t="array" ref="AV29">O29-AU29</f>
        <v/>
      </c>
      <c r="AW29" s="644">
        <f t="array" ref="AW29">IF(N29&lt;135,N29,N29-'DPI art.191'!$I$3)</f>
        <v/>
      </c>
      <c r="AX29" s="644">
        <f t="array" ref="AX29">IF(I29&lt;80,"0",IF((J29-I29)&lt;=2,('DPI art.191'!$G$7-(('DPI art.191'!$F$7-'DPI art.191'!$G$7)/4)*(I29-J29-2)),('DPI art.191'!$G$7-(('DPI art.191'!$G$7-'DPI art.191'!$H$7)/8)*(J29-I29-2))))</f>
        <v/>
      </c>
      <c r="AY29" s="644">
        <f t="array" ref="AY29">I29-AX29</f>
        <v/>
      </c>
      <c r="AZ29" s="644">
        <f t="array" ref="AZ29">IF(H29&lt;135,H29,H29-'DPI art.191'!$I$7)</f>
        <v/>
      </c>
      <c r="BA29" s="644">
        <f t="array" ref="BA29">IF(O29&lt;80,"0",IF((P29-O29)&lt;=2,('DPI art.191'!$G$5-(('DPI art.191'!$F$5-'DPI art.191'!$G$5)/4)*(P29-O29-2)),('DPI art.191'!$G$5-(('DPI art.191'!$G$5-'DPI art.191'!$H$5)/8)*(P29-O29-2))))</f>
        <v/>
      </c>
      <c r="BB29" s="644">
        <f t="array" ref="BB29">R29-BA29</f>
        <v/>
      </c>
      <c r="BC29" s="644">
        <f t="array" ref="BC29">IF(N29&lt;135,N29,N29-'DPI art.191'!$I$5)</f>
        <v/>
      </c>
      <c r="BD29" s="644">
        <f t="array" ref="BD29">IF(O29&lt;80,"0",IF((P29-O29)&lt;=2,('DPI art.191'!$G$7-(('DPI art.191'!$F$7-'DPI art.191'!$G$7)/4)*(O29-P29-2)),('DPI art.191'!$G$7-(('DPI art.191'!$G$7-'DPI art.191'!$H$7)/8)*(P29-O29-2))))</f>
        <v/>
      </c>
      <c r="BE29" s="644">
        <f t="array" ref="BE29">O29-BD29</f>
        <v/>
      </c>
      <c r="BF29" s="644">
        <f t="array" ref="BF29">IF(N29&lt;135,N29,N29-'DPI art.191'!$I$7)</f>
        <v/>
      </c>
      <c r="BG29" s="645">
        <f t="array" ref="BG29">10^(0.1*R29)</f>
        <v/>
      </c>
      <c r="BH29" s="645">
        <f t="array" ref="BH29">10^(0.1*X29)</f>
        <v/>
      </c>
      <c r="BI29" s="645">
        <f t="array" ref="BI29">10^(0.1*AB29)</f>
        <v/>
      </c>
      <c r="BJ29" s="645">
        <f t="array" ref="BJ29">10^(0.1*AF29)</f>
        <v/>
      </c>
      <c r="BK29" s="645">
        <f t="array" ref="BK29">10^(0.1*AJ29)</f>
        <v/>
      </c>
      <c r="BL29" s="645">
        <f t="array" ref="BL29">10^(0.1*AN29)</f>
        <v/>
      </c>
      <c r="BM29" s="645">
        <f t="array" ref="BM29">IF(R29&gt;0,(O29-R29),"")</f>
        <v/>
      </c>
      <c r="BN29" s="645">
        <f t="array" ref="BN29">IF(X29&gt;0,(O29-X29),"")</f>
        <v/>
      </c>
      <c r="BO29" s="645">
        <f t="array" ref="BO29">IF(AB29&gt;0,(O29-AB29),"")</f>
        <v/>
      </c>
      <c r="BP29" s="645">
        <f t="array" ref="BP29">IF(AF29&gt;0,(O29-AF29),"")</f>
        <v/>
      </c>
      <c r="BQ29" s="645">
        <f t="array" ref="BQ29">IF(AJ29&gt;0,(O29-AJ29),"")</f>
        <v/>
      </c>
      <c r="BR29" s="645">
        <f t="array" ref="BR29">IF(AN29&gt;0,(O29-AN29),"")</f>
        <v/>
      </c>
      <c r="BS29" s="645">
        <f t="array" ref="BS29">COUNT(BM29:BR29)</f>
        <v/>
      </c>
      <c r="BT29" s="646">
        <f t="array" ref="BT29">IF(BS29=0,0,IF(BS29=1,0,1/(BS29*(BS29-1))))</f>
        <v/>
      </c>
      <c r="BU29" s="647">
        <f t="array" ref="BU29">IF(R29&gt;0,(BM29^2),"")</f>
        <v/>
      </c>
      <c r="BV29" s="647">
        <f t="array" ref="BV29">IF(X29&gt;0,(BN29^2),"")</f>
        <v/>
      </c>
      <c r="BW29" s="647">
        <f t="array" ref="BW29">IF(AB29&gt;0,(BO29^2),"")</f>
        <v/>
      </c>
      <c r="BX29" s="647">
        <f t="array" ref="BX29">IF(AF29&gt;0,(BP29^2),"")</f>
        <v/>
      </c>
      <c r="BY29" s="647">
        <f t="array" ref="BY29">IF(AJ29&gt;0,(BQ29^2),"")</f>
        <v/>
      </c>
      <c r="BZ29" s="647">
        <f t="array" ref="BZ29">IF(AN29&gt;0,(BR29^2),"")</f>
        <v/>
      </c>
      <c r="CA29" s="121" t="n"/>
    </row>
    <row r="30" ht="18.75" customHeight="1" s="621">
      <c r="A30" s="47" t="inlineStr">
        <is>
          <t>017/1254</t>
        </is>
      </c>
      <c r="B30" s="47" t="inlineStr">
        <is>
          <t>D5</t>
        </is>
      </c>
      <c r="C30" s="99" t="inlineStr">
        <is>
          <t>Mola piccola</t>
        </is>
      </c>
      <c r="D30" s="99" t="inlineStr">
        <is>
          <t>FEIN</t>
        </is>
      </c>
      <c r="E30" s="99" t="inlineStr">
        <is>
          <t>CG17-150</t>
        </is>
      </c>
      <c r="F30" s="99" t="inlineStr">
        <is>
          <t>Molatura con mola piccola</t>
        </is>
      </c>
      <c r="G30" s="100" t="n">
        <v>45996</v>
      </c>
      <c r="H30" s="99" t="inlineStr">
        <is>
          <t>Compito</t>
        </is>
      </c>
      <c r="I30" s="100" t="n"/>
      <c r="J30" s="101">
        <f t="array" ref="J30">IF((U30-R30)&gt;3,"SI","")</f>
        <v/>
      </c>
      <c r="K30" s="100" t="n"/>
      <c r="L30" s="100" t="n"/>
      <c r="M30" s="635">
        <f t="array" ref="M30">IF(R30&gt;0,(SQRT(BT30*(SUM(BU30:BZ30)))),"")</f>
        <v/>
      </c>
      <c r="N30" s="636">
        <f t="array" ref="N30">IF(T30&gt;0,(MAX(T30,Z30,AD30,AH30,AL30,AP30))+SQRT(1.2^2+1^2),"")</f>
        <v/>
      </c>
      <c r="O30" s="637">
        <f t="array" ref="O30">IF(R30="",0,10*LOG10(SUM(BG30:BL30)/(COUNT(R30,X30,AB30,AF30,AJ30,AN30))))</f>
        <v/>
      </c>
      <c r="P30" s="638">
        <f t="array" ref="P30">IF(AND(Y30="",AC30="",AG30="",AK30="",AO30=""),S30,AVERAGE(S30,Y30,AC30,AG30,AK30,AO30)+STDEV(S30,Y30,AC30,AG30,AK30,AO30))</f>
        <v/>
      </c>
      <c r="Q30" s="106" t="n">
        <v>300</v>
      </c>
      <c r="R30" s="639" t="n">
        <v>98</v>
      </c>
      <c r="S30" s="640" t="n">
        <v>100.5</v>
      </c>
      <c r="T30" s="641" t="n">
        <v>118.3</v>
      </c>
      <c r="U30" s="642" t="n">
        <v>102.2</v>
      </c>
      <c r="V30" s="642" t="n">
        <v>103.9</v>
      </c>
      <c r="W30" s="106" t="n">
        <v>300</v>
      </c>
      <c r="X30" s="639" t="n">
        <v>96</v>
      </c>
      <c r="Y30" s="640" t="n">
        <v>98</v>
      </c>
      <c r="Z30" s="641" t="n">
        <v>112.3</v>
      </c>
      <c r="AA30" s="106" t="n">
        <v>300</v>
      </c>
      <c r="AB30" s="639" t="n">
        <v>94</v>
      </c>
      <c r="AC30" s="640" t="n">
        <v>94.3</v>
      </c>
      <c r="AD30" s="641" t="n">
        <v>99.09999999999999</v>
      </c>
      <c r="AE30" s="106" t="n">
        <v>300</v>
      </c>
      <c r="AF30" s="639" t="n">
        <v>95.90000000000001</v>
      </c>
      <c r="AG30" s="640" t="n">
        <v>94.40000000000001</v>
      </c>
      <c r="AH30" s="641" t="n">
        <v>113.4</v>
      </c>
      <c r="AI30" s="106" t="n">
        <v>300</v>
      </c>
      <c r="AJ30" s="639" t="n">
        <v>101.9</v>
      </c>
      <c r="AK30" s="640" t="n">
        <v>100.3</v>
      </c>
      <c r="AL30" s="641" t="n">
        <v>116.2</v>
      </c>
      <c r="AM30" s="106" t="n">
        <v>300</v>
      </c>
      <c r="AN30" s="639" t="n">
        <v>95.59999999999999</v>
      </c>
      <c r="AO30" s="640" t="n">
        <v>97.3</v>
      </c>
      <c r="AP30" s="641" t="n">
        <v>107.9</v>
      </c>
      <c r="AQ30" s="111">
        <f t="array" ref="AQ30">IF(AND((O30)&lt;85,N30&lt;137),"NO","SI")</f>
        <v/>
      </c>
      <c r="AR30" s="112">
        <f t="array" ref="AR30">IF((480*(10^(7.95-(O30/10))))&lt;480,480*(10^(7.95-(O30/10))),480)</f>
        <v/>
      </c>
      <c r="AS30" s="113">
        <f t="array" ref="AS30">IF((480*(10^(8.45-(O30/10))))&lt;480,480*(10^(8.45-(O30/10))),480)</f>
        <v/>
      </c>
      <c r="AT30" s="114">
        <f t="array" ref="AT30">IF((480*(10^(8.65-(O30/10))))&lt;480,480*(10^(8.65-(O30/10))),480)</f>
        <v/>
      </c>
      <c r="AU30" s="644">
        <f t="array" ref="AU30">IF(O30&lt;80,"0",IF((P30-O30)&lt;=2,('DPI art.191'!$G$3-(('DPI art.191'!$F$3-'DPI art.191'!$G$3)/4)*(P30-O30-2)),('DPI art.191'!$G$3-(('DPI art.191'!$F$3-'DPI art.191'!$H$3)/8)*(P30-O30-2))))</f>
        <v/>
      </c>
      <c r="AV30" s="644">
        <f t="array" ref="AV30">O30-AU30</f>
        <v/>
      </c>
      <c r="AW30" s="644">
        <f t="array" ref="AW30">IF(N30&lt;135,N30,N30-'DPI art.191'!$I$3)</f>
        <v/>
      </c>
      <c r="AX30" s="137">
        <f t="array" ref="AX30">IF(I30&lt;80,"0",IF((J30-I30)&lt;=2,('DPI art.191'!$G$7-(('DPI art.191'!$F$7-'DPI art.191'!$G$7)/4)*(I30-J30-2)),('DPI art.191'!$G$7-(('DPI art.191'!$G$7-'DPI art.191'!$H$7)/8)*(J30-I30-2))))</f>
        <v/>
      </c>
      <c r="AY30" s="644">
        <f t="array" ref="AY30">I30-AX30</f>
        <v/>
      </c>
      <c r="AZ30" s="644">
        <f t="array" ref="AZ30">IF(H30&lt;135,H30,H30-'DPI art.191'!$I$7)</f>
        <v/>
      </c>
      <c r="BA30" s="644">
        <f t="array" ref="BA30">IF(O30&lt;80,"0",IF((P30-O30)&lt;=2,('DPI art.191'!$G$5-(('DPI art.191'!$F$5-'DPI art.191'!$G$5)/4)*(P30-O30-2)),('DPI art.191'!$G$5-(('DPI art.191'!$G$5-'DPI art.191'!$H$5)/8)*(P30-O30-2))))</f>
        <v/>
      </c>
      <c r="BB30" s="644">
        <f t="array" ref="BB30">R30-BA30</f>
        <v/>
      </c>
      <c r="BC30" s="644">
        <f t="array" ref="BC30">IF(N30&lt;135,N30,N30-'DPI art.191'!$I$5)</f>
        <v/>
      </c>
      <c r="BD30" s="644">
        <f t="array" ref="BD30">IF(O30&lt;80,"0",IF((P30-O30)&lt;=2,('DPI art.191'!$G$7-(('DPI art.191'!$F$7-'DPI art.191'!$G$7)/4)*(O30-P30-2)),('DPI art.191'!$G$7-(('DPI art.191'!$G$7-'DPI art.191'!$H$7)/8)*(P30-O30-2))))</f>
        <v/>
      </c>
      <c r="BE30" s="644">
        <f t="array" ref="BE30">O30-BD30</f>
        <v/>
      </c>
      <c r="BF30" s="644">
        <f t="array" ref="BF30">IF(N30&lt;135,N30,N30-'DPI art.191'!$I$7)</f>
        <v/>
      </c>
      <c r="BG30" s="645">
        <f t="array" ref="BG30">10^(0.1*R30)</f>
        <v/>
      </c>
      <c r="BH30" s="645">
        <f t="array" ref="BH30">10^(0.1*X30)</f>
        <v/>
      </c>
      <c r="BI30" s="645">
        <f t="array" ref="BI30">10^(0.1*AB30)</f>
        <v/>
      </c>
      <c r="BJ30" s="645">
        <f t="array" ref="BJ30">10^(0.1*AF30)</f>
        <v/>
      </c>
      <c r="BK30" s="645">
        <f t="array" ref="BK30">10^(0.1*AJ30)</f>
        <v/>
      </c>
      <c r="BL30" s="645">
        <f t="array" ref="BL30">10^(0.1*AN30)</f>
        <v/>
      </c>
      <c r="BM30" s="645">
        <f t="array" ref="BM30">IF(R30&gt;0,(O30-R30),"")</f>
        <v/>
      </c>
      <c r="BN30" s="645">
        <f t="array" ref="BN30">IF(X30&gt;0,(O30-X30),"")</f>
        <v/>
      </c>
      <c r="BO30" s="645">
        <f t="array" ref="BO30">IF(AB30&gt;0,(O30-AB30),"")</f>
        <v/>
      </c>
      <c r="BP30" s="645">
        <f t="array" ref="BP30">IF(AF30&gt;0,(O30-AF30),"")</f>
        <v/>
      </c>
      <c r="BQ30" s="645">
        <f t="array" ref="BQ30">IF(AJ30&gt;0,(O30-AJ30),"")</f>
        <v/>
      </c>
      <c r="BR30" s="645">
        <f t="array" ref="BR30">IF(AN30&gt;0,(O30-AN30),"")</f>
        <v/>
      </c>
      <c r="BS30" s="645">
        <f t="array" ref="BS30">COUNT(BM30:BR30)</f>
        <v/>
      </c>
      <c r="BT30" s="646">
        <f t="array" ref="BT30">IF(BS30=0,0,IF(BS30=1,0,1/(BS30*(BS30-1))))</f>
        <v/>
      </c>
      <c r="BU30" s="647">
        <f t="array" ref="BU30">IF(R30&gt;0,(BM30^2),"")</f>
        <v/>
      </c>
      <c r="BV30" s="647">
        <f t="array" ref="BV30">IF(X30&gt;0,(BN30^2),"")</f>
        <v/>
      </c>
      <c r="BW30" s="647">
        <f t="array" ref="BW30">IF(AB30&gt;0,(BO30^2),"")</f>
        <v/>
      </c>
      <c r="BX30" s="647">
        <f t="array" ref="BX30">IF(AF30&gt;0,(BP30^2),"")</f>
        <v/>
      </c>
      <c r="BY30" s="647">
        <f t="array" ref="BY30">IF(AJ30&gt;0,(BQ30^2),"")</f>
        <v/>
      </c>
      <c r="BZ30" s="647">
        <f t="array" ref="BZ30">IF(AN30&gt;0,(BR30^2),"")</f>
        <v/>
      </c>
      <c r="CA30" s="121" t="n"/>
    </row>
    <row r="31" ht="25.5" customHeight="1" s="621">
      <c r="A31" s="47" t="inlineStr">
        <is>
          <t>024/B/PRS702</t>
        </is>
      </c>
      <c r="B31" s="47" t="inlineStr">
        <is>
          <t>D6</t>
        </is>
      </c>
      <c r="C31" s="99" t="inlineStr">
        <is>
          <t>Saldatrice a filo</t>
        </is>
      </c>
      <c r="D31" s="99" t="inlineStr">
        <is>
          <t>ESAB</t>
        </is>
      </c>
      <c r="E31" s="99" t="inlineStr">
        <is>
          <t>LAW520W - MEK4S</t>
        </is>
      </c>
      <c r="F31" s="99" t="inlineStr">
        <is>
          <t>Saldatura</t>
        </is>
      </c>
      <c r="G31" s="100" t="n">
        <v>45996</v>
      </c>
      <c r="H31" s="99" t="inlineStr">
        <is>
          <t>Compito</t>
        </is>
      </c>
      <c r="I31" s="101">
        <f t="array" ref="I31">IF((V31-R31)&gt;3,"SI","")</f>
        <v/>
      </c>
      <c r="J31" s="101">
        <f t="array" ref="J31">IF((U31-R31)&gt;3,"SI","")</f>
        <v/>
      </c>
      <c r="K31" s="100" t="n"/>
      <c r="L31" s="100" t="n"/>
      <c r="M31" s="635">
        <f t="array" ref="M31">IF(R31&gt;0,(SQRT(BT31*(SUM(BU31:BZ31)))),"")</f>
        <v/>
      </c>
      <c r="N31" s="636">
        <f t="array" ref="N31">IF(T31&gt;0,(MAX(T31,Z31,AD31,AH31,AL31,AP31))+SQRT(1.2^2+1^2),"")</f>
        <v/>
      </c>
      <c r="O31" s="637">
        <f t="array" ref="O31">IF(R31="",0,10*LOG10(SUM(BG31:BL31)/(COUNT(R31,X31,AB31,AF31,AJ31,AN31))))</f>
        <v/>
      </c>
      <c r="P31" s="638">
        <f t="array" ref="P31">IF(AND(Y31="",AC31="",AG31="",AK31="",AO31=""),S31,AVERAGE(S31,Y31,AC31,AG31,AK31,AO31)+STDEV(S31,Y31,AC31,AG31,AK31,AO31))</f>
        <v/>
      </c>
      <c r="Q31" s="106" t="n">
        <v>300</v>
      </c>
      <c r="R31" s="639" t="n">
        <v>83.5</v>
      </c>
      <c r="S31" s="640" t="n">
        <v>84.90000000000001</v>
      </c>
      <c r="T31" s="641" t="n">
        <v>106.8</v>
      </c>
      <c r="U31" s="642" t="n">
        <v>83.5</v>
      </c>
      <c r="V31" s="642" t="n">
        <v>86.59999999999999</v>
      </c>
      <c r="W31" s="106" t="n">
        <v>300</v>
      </c>
      <c r="X31" s="639" t="n">
        <v>82.2</v>
      </c>
      <c r="Y31" s="640" t="n">
        <v>82.59999999999999</v>
      </c>
      <c r="Z31" s="641" t="n">
        <v>106.6</v>
      </c>
      <c r="AA31" s="106" t="n">
        <v>300</v>
      </c>
      <c r="AB31" s="639" t="n">
        <v>85.8</v>
      </c>
      <c r="AC31" s="640" t="n">
        <v>85.5</v>
      </c>
      <c r="AD31" s="641" t="n">
        <v>125.3</v>
      </c>
      <c r="AE31" s="106" t="n">
        <v>300</v>
      </c>
      <c r="AF31" s="639" t="n">
        <v>80.90000000000001</v>
      </c>
      <c r="AG31" s="640" t="n">
        <v>81.3</v>
      </c>
      <c r="AH31" s="641" t="n">
        <v>108.8</v>
      </c>
      <c r="AI31" s="106" t="n">
        <v>300</v>
      </c>
      <c r="AJ31" s="639" t="n">
        <v>77.7</v>
      </c>
      <c r="AK31" s="640" t="n">
        <v>78.59999999999999</v>
      </c>
      <c r="AL31" s="641" t="n">
        <v>103.3</v>
      </c>
      <c r="AM31" s="106" t="n">
        <v>300</v>
      </c>
      <c r="AN31" s="639" t="n">
        <v>74.90000000000001</v>
      </c>
      <c r="AO31" s="640" t="n">
        <v>77.7</v>
      </c>
      <c r="AP31" s="641" t="n">
        <v>98.2</v>
      </c>
      <c r="AQ31" s="111">
        <f t="array" ref="AQ31">IF(AND((O31)&lt;85,N31&lt;137),"NO","SI")</f>
        <v/>
      </c>
      <c r="AR31" s="112">
        <f t="array" ref="AR31">IF((480*(10^(7.95-(O31/10))))&lt;480,480*(10^(7.95-(O31/10))),480)</f>
        <v/>
      </c>
      <c r="AS31" s="113">
        <f t="array" ref="AS31">IF((480*(10^(8.45-(O31/10))))&lt;480,480*(10^(8.45-(O31/10))),480)</f>
        <v/>
      </c>
      <c r="AT31" s="114">
        <f t="array" ref="AT31">IF((480*(10^(8.65-(O31/10))))&lt;480,480*(10^(8.65-(O31/10))),480)</f>
        <v/>
      </c>
      <c r="AU31" s="644">
        <f t="array" ref="AU31">IF(O31&lt;80,"0",IF((P31-O31)&lt;=2,('DPI art.191'!$G$3-(('DPI art.191'!$F$3-'DPI art.191'!$G$3)/4)*(P31-O31-2)),('DPI art.191'!$G$3-(('DPI art.191'!$F$3-'DPI art.191'!$H$3)/8)*(P31-O31-2))))</f>
        <v/>
      </c>
      <c r="AV31" s="644">
        <f t="array" ref="AV31">O31-AU31</f>
        <v/>
      </c>
      <c r="AW31" s="644">
        <f t="array" ref="AW31">IF(N31&lt;135,N31,N31-'DPI art.191'!$I$3)</f>
        <v/>
      </c>
      <c r="AX31" s="644">
        <f t="array" ref="AX31">IF(I31&lt;80,"0",IF((J31-I31)&lt;=2,('DPI art.191'!$G$7-(('DPI art.191'!$F$7-'DPI art.191'!$G$7)/4)*(I31-J31-2)),('DPI art.191'!$G$7-(('DPI art.191'!$G$7-'DPI art.191'!$H$7)/8)*(J31-I31-2))))</f>
        <v/>
      </c>
      <c r="AY31" s="644">
        <f t="array" ref="AY31">I31-AX31</f>
        <v/>
      </c>
      <c r="AZ31" s="644">
        <f t="array" ref="AZ31">IF(H31&lt;135,H31,H31-'DPI art.191'!$I$7)</f>
        <v/>
      </c>
      <c r="BA31" s="644">
        <f t="array" ref="BA31">IF(O31&lt;80,"0",IF((P31-O31)&lt;=2,('DPI art.191'!$G$5-(('DPI art.191'!$F$5-'DPI art.191'!$G$5)/4)*(P31-O31-2)),('DPI art.191'!$G$5-(('DPI art.191'!$G$5-'DPI art.191'!$H$5)/8)*(P31-O31-2))))</f>
        <v/>
      </c>
      <c r="BB31" s="644">
        <f t="array" ref="BB31">R31-BA31</f>
        <v/>
      </c>
      <c r="BC31" s="644">
        <f t="array" ref="BC31">IF(N31&lt;135,N31,N31-'DPI art.191'!$I$5)</f>
        <v/>
      </c>
      <c r="BD31" s="644">
        <f t="array" ref="BD31">IF(O31&lt;80,"0",IF((P31-O31)&lt;=2,('DPI art.191'!$G$7-(('DPI art.191'!$F$7-'DPI art.191'!$G$7)/4)*(O31-P31-2)),('DPI art.191'!$G$7-(('DPI art.191'!$G$7-'DPI art.191'!$H$7)/8)*(P31-O31-2))))</f>
        <v/>
      </c>
      <c r="BE31" s="644">
        <f t="array" ref="BE31">O31-BD31</f>
        <v/>
      </c>
      <c r="BF31" s="644">
        <f t="array" ref="BF31">IF(N31&lt;135,N31,N31-'DPI art.191'!$I$7)</f>
        <v/>
      </c>
      <c r="BG31" s="645">
        <f t="array" ref="BG31">10^(0.1*R31)</f>
        <v/>
      </c>
      <c r="BH31" s="645">
        <f t="array" ref="BH31">10^(0.1*X31)</f>
        <v/>
      </c>
      <c r="BI31" s="645">
        <f t="array" ref="BI31">10^(0.1*AB31)</f>
        <v/>
      </c>
      <c r="BJ31" s="645">
        <f t="array" ref="BJ31">10^(0.1*AF31)</f>
        <v/>
      </c>
      <c r="BK31" s="645">
        <f t="array" ref="BK31">10^(0.1*AJ31)</f>
        <v/>
      </c>
      <c r="BL31" s="645">
        <f t="array" ref="BL31">10^(0.1*AN31)</f>
        <v/>
      </c>
      <c r="BM31" s="645">
        <f t="array" ref="BM31">IF(R31&gt;0,(O31-R31),"")</f>
        <v/>
      </c>
      <c r="BN31" s="645">
        <f t="array" ref="BN31">IF(X31&gt;0,(O31-X31),"")</f>
        <v/>
      </c>
      <c r="BO31" s="645">
        <f t="array" ref="BO31">IF(AB31&gt;0,(O31-AB31),"")</f>
        <v/>
      </c>
      <c r="BP31" s="645">
        <f t="array" ref="BP31">IF(AF31&gt;0,(O31-AF31),"")</f>
        <v/>
      </c>
      <c r="BQ31" s="645">
        <f t="array" ref="BQ31">IF(AJ31&gt;0,(O31-AJ31),"")</f>
        <v/>
      </c>
      <c r="BR31" s="645">
        <f t="array" ref="BR31">IF(AN31&gt;0,(O31-AN31),"")</f>
        <v/>
      </c>
      <c r="BS31" s="645">
        <f t="array" ref="BS31">COUNT(BM31:BR31)</f>
        <v/>
      </c>
      <c r="BT31" s="646">
        <f t="array" ref="BT31">IF(BS31=0,0,IF(BS31=1,0,1/(BS31*(BS31-1))))</f>
        <v/>
      </c>
      <c r="BU31" s="647">
        <f t="array" ref="BU31">IF(R31&gt;0,(BM31^2),"")</f>
        <v/>
      </c>
      <c r="BV31" s="647">
        <f t="array" ref="BV31">IF(X31&gt;0,(BN31^2),"")</f>
        <v/>
      </c>
      <c r="BW31" s="647">
        <f t="array" ref="BW31">IF(AB31&gt;0,(BO31^2),"")</f>
        <v/>
      </c>
      <c r="BX31" s="647">
        <f t="array" ref="BX31">IF(AF31&gt;0,(BP31^2),"")</f>
        <v/>
      </c>
      <c r="BY31" s="647">
        <f t="array" ref="BY31">IF(AJ31&gt;0,(BQ31^2),"")</f>
        <v/>
      </c>
      <c r="BZ31" s="647">
        <f t="array" ref="BZ31">IF(AN31&gt;0,(BR31^2),"")</f>
        <v/>
      </c>
      <c r="CA31" s="121" t="n"/>
    </row>
    <row r="32" ht="18.75" customHeight="1" s="621">
      <c r="A32" s="47" t="inlineStr">
        <is>
          <t>252/05</t>
        </is>
      </c>
      <c r="B32" s="47" t="inlineStr">
        <is>
          <t>D7</t>
        </is>
      </c>
      <c r="C32" s="99" t="inlineStr">
        <is>
          <t>Calandra</t>
        </is>
      </c>
      <c r="D32" s="99" t="inlineStr">
        <is>
          <t>FACCIN</t>
        </is>
      </c>
      <c r="E32" s="99" t="inlineStr">
        <is>
          <t>3HEL-2121</t>
        </is>
      </c>
      <c r="F32" s="99" t="inlineStr">
        <is>
          <t>Calandratura</t>
        </is>
      </c>
      <c r="G32" s="100" t="n">
        <v>45996</v>
      </c>
      <c r="H32" s="99" t="inlineStr">
        <is>
          <t>Compito</t>
        </is>
      </c>
      <c r="I32" s="101">
        <f t="array" ref="I32">IF((V32-R32)&gt;3,"SI","")</f>
        <v/>
      </c>
      <c r="J32" s="101">
        <f t="array" ref="J32">IF((U32-R32)&gt;3,"SI","")</f>
        <v/>
      </c>
      <c r="K32" s="100" t="n"/>
      <c r="L32" s="100" t="n"/>
      <c r="M32" s="635">
        <f t="array" ref="M32">IF(R32&gt;0,(SQRT(BT32*(SUM(BU32:BZ32)))),"")</f>
        <v/>
      </c>
      <c r="N32" s="636">
        <f t="array" ref="N32">IF(T32&gt;0,(MAX(T32,Z32,AD32,AH32,AL32,AP32))+SQRT(1.2^2+1^2),"")</f>
        <v/>
      </c>
      <c r="O32" s="637">
        <f t="array" ref="O32">IF(R32="",0,10*LOG10(SUM(BG32:BL32)/(COUNT(R32,X32,AB32,AF32,AJ32,AN32))))</f>
        <v/>
      </c>
      <c r="P32" s="638">
        <f t="array" ref="P32">IF(AND(Y32="",AC32="",AG32="",AK32="",AO32=""),S32,AVERAGE(S32,Y32,AC32,AG32,AK32,AO32)+STDEV(S32,Y32,AC32,AG32,AK32,AO32))</f>
        <v/>
      </c>
      <c r="Q32" s="106" t="n">
        <v>300</v>
      </c>
      <c r="R32" s="639" t="n">
        <v>83.5</v>
      </c>
      <c r="S32" s="640" t="n">
        <v>83.7</v>
      </c>
      <c r="T32" s="641" t="n">
        <v>107.3</v>
      </c>
      <c r="U32" s="642" t="n">
        <v>83.40000000000001</v>
      </c>
      <c r="V32" s="642" t="n">
        <v>90.40000000000001</v>
      </c>
      <c r="W32" s="106" t="n">
        <v>300</v>
      </c>
      <c r="X32" s="639" t="n">
        <v>84.59999999999999</v>
      </c>
      <c r="Y32" s="640" t="n">
        <v>84.7</v>
      </c>
      <c r="Z32" s="641" t="n">
        <v>104.1</v>
      </c>
      <c r="AA32" s="106" t="n">
        <v>300</v>
      </c>
      <c r="AB32" s="639" t="n">
        <v>88.59999999999999</v>
      </c>
      <c r="AC32" s="640" t="n">
        <v>88.40000000000001</v>
      </c>
      <c r="AD32" s="641" t="n">
        <v>125.7</v>
      </c>
      <c r="AE32" s="106" t="n">
        <v>300</v>
      </c>
      <c r="AF32" s="639" t="n">
        <v>90.90000000000001</v>
      </c>
      <c r="AG32" s="640" t="n">
        <v>91.2</v>
      </c>
      <c r="AH32" s="641" t="n">
        <v>122.8</v>
      </c>
      <c r="AI32" s="106" t="n">
        <v>300</v>
      </c>
      <c r="AJ32" s="639" t="n">
        <v>88.5</v>
      </c>
      <c r="AK32" s="640" t="n">
        <v>88.7</v>
      </c>
      <c r="AL32" s="641" t="n">
        <v>124.6</v>
      </c>
      <c r="AM32" s="106" t="n">
        <v>300</v>
      </c>
      <c r="AN32" s="639" t="n">
        <v>85.5</v>
      </c>
      <c r="AO32" s="640" t="n">
        <v>84.8</v>
      </c>
      <c r="AP32" s="641" t="n">
        <v>107.2</v>
      </c>
      <c r="AQ32" s="111">
        <f t="array" ref="AQ32">IF(AND((O32)&lt;85,N32&lt;137),"NO","SI")</f>
        <v/>
      </c>
      <c r="AR32" s="112">
        <f t="array" ref="AR32">IF((480*(10^(7.95-(O32/10))))&lt;480,480*(10^(7.95-(O32/10))),480)</f>
        <v/>
      </c>
      <c r="AS32" s="113">
        <f t="array" ref="AS32">IF((480*(10^(8.45-(O32/10))))&lt;480,480*(10^(8.45-(O32/10))),480)</f>
        <v/>
      </c>
      <c r="AT32" s="114">
        <f t="array" ref="AT32">IF((480*(10^(8.65-(O32/10))))&lt;480,480*(10^(8.65-(O32/10))),480)</f>
        <v/>
      </c>
      <c r="AU32" s="644">
        <f t="array" ref="AU32">IF(O32&lt;80,"0",IF((P32-O32)&lt;=2,('DPI art.191'!$G$3-(('DPI art.191'!$F$3-'DPI art.191'!$G$3)/4)*(P32-O32-2)),('DPI art.191'!$G$3-(('DPI art.191'!$F$3-'DPI art.191'!$H$3)/8)*(P32-O32-2))))</f>
        <v/>
      </c>
      <c r="AV32" s="644">
        <f t="array" ref="AV32">O32-AU32</f>
        <v/>
      </c>
      <c r="AW32" s="644">
        <f t="array" ref="AW32">IF(N32&lt;135,N32,N32-'DPI art.191'!$I$3)</f>
        <v/>
      </c>
      <c r="AX32" s="644">
        <f t="array" ref="AX32">IF(I32&lt;80,"0",IF((J32-I32)&lt;=2,('DPI art.191'!$G$7-(('DPI art.191'!$F$7-'DPI art.191'!$G$7)/4)*(I32-J32-2)),('DPI art.191'!$G$7-(('DPI art.191'!$G$7-'DPI art.191'!$H$7)/8)*(J32-I32-2))))</f>
        <v/>
      </c>
      <c r="AY32" s="644">
        <f t="array" ref="AY32">I32-AX32</f>
        <v/>
      </c>
      <c r="AZ32" s="644">
        <f t="array" ref="AZ32">IF(H32&lt;135,H32,H32-'DPI art.191'!$I$7)</f>
        <v/>
      </c>
      <c r="BA32" s="644">
        <f t="array" ref="BA32">IF(O32&lt;80,"0",IF((P32-O32)&lt;=2,('DPI art.191'!$G$5-(('DPI art.191'!$F$5-'DPI art.191'!$G$5)/4)*(P32-O32-2)),('DPI art.191'!$G$5-(('DPI art.191'!$G$5-'DPI art.191'!$H$5)/8)*(P32-O32-2))))</f>
        <v/>
      </c>
      <c r="BB32" s="644">
        <f t="array" ref="BB32">R32-BA32</f>
        <v/>
      </c>
      <c r="BC32" s="644">
        <f t="array" ref="BC32">IF(N32&lt;135,N32,N32-'DPI art.191'!$I$5)</f>
        <v/>
      </c>
      <c r="BD32" s="644">
        <f t="array" ref="BD32">IF(O32&lt;80,"0",IF((P32-O32)&lt;=2,('DPI art.191'!$G$7-(('DPI art.191'!$F$7-'DPI art.191'!$G$7)/4)*(O32-P32-2)),('DPI art.191'!$G$7-(('DPI art.191'!$G$7-'DPI art.191'!$H$7)/8)*(P32-O32-2))))</f>
        <v/>
      </c>
      <c r="BE32" s="644">
        <f t="array" ref="BE32">O32-BD32</f>
        <v/>
      </c>
      <c r="BF32" s="644">
        <f t="array" ref="BF32">IF(N32&lt;135,N32,N32-'DPI art.191'!$I$7)</f>
        <v/>
      </c>
      <c r="BG32" s="645">
        <f t="array" ref="BG32">10^(0.1*R32)</f>
        <v/>
      </c>
      <c r="BH32" s="645">
        <f t="array" ref="BH32">10^(0.1*X32)</f>
        <v/>
      </c>
      <c r="BI32" s="645">
        <f t="array" ref="BI32">10^(0.1*AB32)</f>
        <v/>
      </c>
      <c r="BJ32" s="645">
        <f t="array" ref="BJ32">10^(0.1*AF32)</f>
        <v/>
      </c>
      <c r="BK32" s="645">
        <f t="array" ref="BK32">10^(0.1*AJ32)</f>
        <v/>
      </c>
      <c r="BL32" s="645">
        <f t="array" ref="BL32">10^(0.1*AN32)</f>
        <v/>
      </c>
      <c r="BM32" s="645">
        <f t="array" ref="BM32">IF(R32&gt;0,(O32-R32),"")</f>
        <v/>
      </c>
      <c r="BN32" s="645">
        <f t="array" ref="BN32">IF(X32&gt;0,(O32-X32),"")</f>
        <v/>
      </c>
      <c r="BO32" s="645">
        <f t="array" ref="BO32">IF(AB32&gt;0,(O32-AB32),"")</f>
        <v/>
      </c>
      <c r="BP32" s="645">
        <f t="array" ref="BP32">IF(AF32&gt;0,(O32-AF32),"")</f>
        <v/>
      </c>
      <c r="BQ32" s="645">
        <f t="array" ref="BQ32">IF(AJ32&gt;0,(O32-AJ32),"")</f>
        <v/>
      </c>
      <c r="BR32" s="645">
        <f t="array" ref="BR32">IF(AN32&gt;0,(O32-AN32),"")</f>
        <v/>
      </c>
      <c r="BS32" s="645">
        <f t="array" ref="BS32">COUNT(BM32:BR32)</f>
        <v/>
      </c>
      <c r="BT32" s="646">
        <f t="array" ref="BT32">IF(BS32=0,0,IF(BS32=1,0,1/(BS32*(BS32-1))))</f>
        <v/>
      </c>
      <c r="BU32" s="647">
        <f t="array" ref="BU32">IF(R32&gt;0,(BM32^2),"")</f>
        <v/>
      </c>
      <c r="BV32" s="647">
        <f t="array" ref="BV32">IF(X32&gt;0,(BN32^2),"")</f>
        <v/>
      </c>
      <c r="BW32" s="647">
        <f t="array" ref="BW32">IF(AB32&gt;0,(BO32^2),"")</f>
        <v/>
      </c>
      <c r="BX32" s="647">
        <f t="array" ref="BX32">IF(AF32&gt;0,(BP32^2),"")</f>
        <v/>
      </c>
      <c r="BY32" s="647">
        <f t="array" ref="BY32">IF(AJ32&gt;0,(BQ32^2),"")</f>
        <v/>
      </c>
      <c r="BZ32" s="647">
        <f t="array" ref="BZ32">IF(AN32&gt;0,(BR32^2),"")</f>
        <v/>
      </c>
      <c r="CA32" s="121" t="n"/>
    </row>
    <row r="33" ht="51" customHeight="1" s="621">
      <c r="A33" s="47" t="inlineStr">
        <is>
          <t>257/01</t>
        </is>
      </c>
      <c r="B33" s="47" t="inlineStr">
        <is>
          <t>D8</t>
        </is>
      </c>
      <c r="C33" s="99" t="inlineStr">
        <is>
          <t>Cesoia punzonatrice</t>
        </is>
      </c>
      <c r="D33" s="99" t="inlineStr">
        <is>
          <t>OMERA</t>
        </is>
      </c>
      <c r="E33" s="99" t="inlineStr">
        <is>
          <t xml:space="preserve">OMM45HY - Multimatic 13 (max thk = 30mm) </t>
        </is>
      </c>
      <c r="F33" s="99" t="inlineStr">
        <is>
          <t>Punzonatura</t>
        </is>
      </c>
      <c r="G33" s="100" t="n">
        <v>45996</v>
      </c>
      <c r="H33" s="99" t="inlineStr">
        <is>
          <t>Compito</t>
        </is>
      </c>
      <c r="I33" s="101">
        <f t="array" ref="I33">IF((V33-R33)&gt;3,"SI","")</f>
        <v/>
      </c>
      <c r="J33" s="99" t="inlineStr">
        <is>
          <t>SI</t>
        </is>
      </c>
      <c r="K33" s="100" t="n"/>
      <c r="L33" s="100" t="n"/>
      <c r="M33" s="635">
        <f t="array" ref="M33">IF(R33&gt;0,(SQRT(BT33*(SUM(BU33:BZ33)))),"")</f>
        <v/>
      </c>
      <c r="N33" s="636">
        <f t="array" ref="N33">IF(T33&gt;0,(MAX(T33,Z33,AD33,AH33,AL33,AP33))+SQRT(1.2^2+1^2),"")</f>
        <v/>
      </c>
      <c r="O33" s="637">
        <f t="array" ref="O33">IF(R33="",0,10*LOG10(SUM(BG33:BL33)/(COUNT(R33,X33,AB33,AF33,AJ33,AN33))))</f>
        <v/>
      </c>
      <c r="P33" s="638">
        <f t="array" ref="P33">IF(AND(Y33="",AC33="",AG33="",AK33="",AO33=""),S33,AVERAGE(S33,Y33,AC33,AG33,AK33,AO33)+STDEV(S33,Y33,AC33,AG33,AK33,AO33))</f>
        <v/>
      </c>
      <c r="Q33" s="106" t="n">
        <v>300</v>
      </c>
      <c r="R33" s="639" t="n">
        <v>83.5</v>
      </c>
      <c r="S33" s="640" t="n">
        <v>83.90000000000001</v>
      </c>
      <c r="T33" s="641" t="n">
        <v>110.4</v>
      </c>
      <c r="U33" s="642" t="n">
        <v>83.5</v>
      </c>
      <c r="V33" s="642" t="n">
        <v>86.5</v>
      </c>
      <c r="W33" s="106" t="n">
        <v>300</v>
      </c>
      <c r="X33" s="639" t="n">
        <v>84</v>
      </c>
      <c r="Y33" s="640" t="n">
        <v>84.3</v>
      </c>
      <c r="Z33" s="641" t="n">
        <v>103.7</v>
      </c>
      <c r="AA33" s="106" t="n">
        <v>300</v>
      </c>
      <c r="AB33" s="639" t="n">
        <v>85</v>
      </c>
      <c r="AC33" s="640" t="n">
        <v>85.09999999999999</v>
      </c>
      <c r="AD33" s="641" t="n">
        <v>116.6</v>
      </c>
      <c r="AE33" s="106" t="n">
        <v>300</v>
      </c>
      <c r="AF33" s="639" t="n">
        <v>82.59999999999999</v>
      </c>
      <c r="AG33" s="640" t="n">
        <v>82.90000000000001</v>
      </c>
      <c r="AH33" s="641" t="n">
        <v>109.2</v>
      </c>
      <c r="AI33" s="106" t="n">
        <v>300</v>
      </c>
      <c r="AJ33" s="639" t="n">
        <v>84.7</v>
      </c>
      <c r="AK33" s="640" t="n">
        <v>84.3</v>
      </c>
      <c r="AL33" s="641" t="n">
        <v>108.9</v>
      </c>
      <c r="AM33" s="106" t="n">
        <v>300</v>
      </c>
      <c r="AN33" s="639" t="n">
        <v>84.59999999999999</v>
      </c>
      <c r="AO33" s="640" t="n">
        <v>84.3</v>
      </c>
      <c r="AP33" s="641" t="n">
        <v>108.2</v>
      </c>
      <c r="AQ33" s="111">
        <f t="array" ref="AQ33">IF(AND((O33)&lt;85,N33&lt;137),"NO","SI")</f>
        <v/>
      </c>
      <c r="AR33" s="112">
        <f t="array" ref="AR33">IF((480*(10^(7.95-(O33/10))))&lt;480,480*(10^(7.95-(O33/10))),480)</f>
        <v/>
      </c>
      <c r="AS33" s="113">
        <f t="array" ref="AS33">IF((480*(10^(8.45-(O33/10))))&lt;480,480*(10^(8.45-(O33/10))),480)</f>
        <v/>
      </c>
      <c r="AT33" s="114">
        <f t="array" ref="AT33">IF((480*(10^(8.65-(O33/10))))&lt;480,480*(10^(8.65-(O33/10))),480)</f>
        <v/>
      </c>
      <c r="AU33" s="644">
        <f t="array" ref="AU33">IF(O33&lt;80,"0",IF((P33-O33)&lt;=2,('DPI art.191'!$G$3-(('DPI art.191'!$F$3-'DPI art.191'!$G$3)/4)*(P33-O33-2)),('DPI art.191'!$G$3-(('DPI art.191'!$F$3-'DPI art.191'!$H$3)/8)*(P33-O33-2))))</f>
        <v/>
      </c>
      <c r="AV33" s="644">
        <f t="array" ref="AV33">O33-AU33</f>
        <v/>
      </c>
      <c r="AW33" s="644">
        <f t="array" ref="AW33">IF(N33&lt;135,N33,N33-'DPI art.191'!$I$3)</f>
        <v/>
      </c>
      <c r="AX33" s="644">
        <f t="array" ref="AX33">IF(I33&lt;80,"0",IF((J33-I33)&lt;=2,('DPI art.191'!$G$7-(('DPI art.191'!$F$7-'DPI art.191'!$G$7)/4)*(I33-J33-2)),('DPI art.191'!$G$7-(('DPI art.191'!$G$7-'DPI art.191'!$H$7)/8)*(J33-I33-2))))</f>
        <v/>
      </c>
      <c r="AY33" s="644">
        <f t="array" ref="AY33">I33-AX33</f>
        <v/>
      </c>
      <c r="AZ33" s="644">
        <f t="array" ref="AZ33">IF(H33&lt;135,H33,H33-'DPI art.191'!$I$7)</f>
        <v/>
      </c>
      <c r="BA33" s="644">
        <f t="array" ref="BA33">IF(O33&lt;80,"0",IF((P33-O33)&lt;=2,('DPI art.191'!$G$5-(('DPI art.191'!$F$5-'DPI art.191'!$G$5)/4)*(P33-O33-2)),('DPI art.191'!$G$5-(('DPI art.191'!$G$5-'DPI art.191'!$H$5)/8)*(P33-O33-2))))</f>
        <v/>
      </c>
      <c r="BB33" s="644">
        <f t="array" ref="BB33">R33-BA33</f>
        <v/>
      </c>
      <c r="BC33" s="644">
        <f t="array" ref="BC33">IF(N33&lt;135,N33,N33-'DPI art.191'!$I$5)</f>
        <v/>
      </c>
      <c r="BD33" s="644">
        <f t="array" ref="BD33">IF(O33&lt;80,"0",IF((P33-O33)&lt;=2,('DPI art.191'!$G$7-(('DPI art.191'!$F$7-'DPI art.191'!$G$7)/4)*(O33-P33-2)),('DPI art.191'!$G$7-(('DPI art.191'!$G$7-'DPI art.191'!$H$7)/8)*(P33-O33-2))))</f>
        <v/>
      </c>
      <c r="BE33" s="644">
        <f t="array" ref="BE33">O33-BD33</f>
        <v/>
      </c>
      <c r="BF33" s="644">
        <f t="array" ref="BF33">IF(N33&lt;135,N33,N33-'DPI art.191'!$I$7)</f>
        <v/>
      </c>
      <c r="BG33" s="645">
        <f t="array" ref="BG33">10^(0.1*R33)</f>
        <v/>
      </c>
      <c r="BH33" s="645">
        <f t="array" ref="BH33">10^(0.1*X33)</f>
        <v/>
      </c>
      <c r="BI33" s="645">
        <f t="array" ref="BI33">10^(0.1*AB33)</f>
        <v/>
      </c>
      <c r="BJ33" s="645">
        <f t="array" ref="BJ33">10^(0.1*AF33)</f>
        <v/>
      </c>
      <c r="BK33" s="645">
        <f t="array" ref="BK33">10^(0.1*AJ33)</f>
        <v/>
      </c>
      <c r="BL33" s="645">
        <f t="array" ref="BL33">10^(0.1*AN33)</f>
        <v/>
      </c>
      <c r="BM33" s="645">
        <f t="array" ref="BM33">IF(R33&gt;0,(O33-R33),"")</f>
        <v/>
      </c>
      <c r="BN33" s="645">
        <f t="array" ref="BN33">IF(X33&gt;0,(O33-X33),"")</f>
        <v/>
      </c>
      <c r="BO33" s="645">
        <f t="array" ref="BO33">IF(AB33&gt;0,(O33-AB33),"")</f>
        <v/>
      </c>
      <c r="BP33" s="645">
        <f t="array" ref="BP33">IF(AF33&gt;0,(O33-AF33),"")</f>
        <v/>
      </c>
      <c r="BQ33" s="645">
        <f t="array" ref="BQ33">IF(AJ33&gt;0,(O33-AJ33),"")</f>
        <v/>
      </c>
      <c r="BR33" s="645">
        <f t="array" ref="BR33">IF(AN33&gt;0,(O33-AN33),"")</f>
        <v/>
      </c>
      <c r="BS33" s="645">
        <f t="array" ref="BS33">COUNT(BM33:BR33)</f>
        <v/>
      </c>
      <c r="BT33" s="646">
        <f t="array" ref="BT33">IF(BS33=0,0,IF(BS33=1,0,1/(BS33*(BS33-1))))</f>
        <v/>
      </c>
      <c r="BU33" s="647">
        <f t="array" ref="BU33">IF(R33&gt;0,(BM33^2),"")</f>
        <v/>
      </c>
      <c r="BV33" s="647">
        <f t="array" ref="BV33">IF(X33&gt;0,(BN33^2),"")</f>
        <v/>
      </c>
      <c r="BW33" s="647">
        <f t="array" ref="BW33">IF(AB33&gt;0,(BO33^2),"")</f>
        <v/>
      </c>
      <c r="BX33" s="647">
        <f t="array" ref="BX33">IF(AF33&gt;0,(BP33^2),"")</f>
        <v/>
      </c>
      <c r="BY33" s="647">
        <f t="array" ref="BY33">IF(AJ33&gt;0,(BQ33^2),"")</f>
        <v/>
      </c>
      <c r="BZ33" s="647">
        <f t="array" ref="BZ33">IF(AN33&gt;0,(BR33^2),"")</f>
        <v/>
      </c>
      <c r="CA33" s="121" t="n"/>
    </row>
    <row r="34" ht="18.75" customHeight="1" s="621">
      <c r="A34" s="47" t="inlineStr">
        <is>
          <t>Gualdo 1</t>
        </is>
      </c>
      <c r="B34" s="47" t="inlineStr">
        <is>
          <t>D9</t>
        </is>
      </c>
      <c r="C34" s="99" t="inlineStr">
        <is>
          <t>Movimentazioni esterne</t>
        </is>
      </c>
      <c r="D34" s="99" t="inlineStr">
        <is>
          <t>/</t>
        </is>
      </c>
      <c r="E34" s="99" t="inlineStr">
        <is>
          <t>/</t>
        </is>
      </c>
      <c r="F34" s="99" t="inlineStr">
        <is>
          <t>Movimentazioni esterne</t>
        </is>
      </c>
      <c r="G34" s="100" t="n">
        <v>45996</v>
      </c>
      <c r="H34" s="99" t="inlineStr">
        <is>
          <t>Compito</t>
        </is>
      </c>
      <c r="I34" s="101">
        <f t="array" ref="I34">IF((V34-R34)&gt;3,"SI","")</f>
        <v/>
      </c>
      <c r="J34" s="101">
        <f t="array" ref="J34">IF((U34-R34)&gt;3,"SI","")</f>
        <v/>
      </c>
      <c r="K34" s="100" t="n"/>
      <c r="L34" s="100" t="n"/>
      <c r="M34" s="635">
        <f t="array" ref="M34">IF(R34&gt;0,(SQRT(BT34*(SUM(BU34:BZ34)))),"")</f>
        <v/>
      </c>
      <c r="N34" s="636">
        <f t="array" ref="N34">IF(T34&gt;0,(MAX(T34,Z34,AD34,AH34,AL34,AP34))+SQRT(1.2^2+1^2),"")</f>
        <v/>
      </c>
      <c r="O34" s="637">
        <f t="array" ref="O34">IF(R34="",0,10*LOG10(SUM(BG34:BL34)/(COUNT(R34,X34,AB34,AF34,AJ34,AN34))))</f>
        <v/>
      </c>
      <c r="P34" s="638">
        <f t="array" ref="P34">IF(AND(Y34="",AC34="",AG34="",AK34="",AO34=""),S34,AVERAGE(S34,Y34,AC34,AG34,AK34,AO34)+STDEV(S34,Y34,AC34,AG34,AK34,AO34))</f>
        <v/>
      </c>
      <c r="Q34" s="106" t="n">
        <v>300</v>
      </c>
      <c r="R34" s="639" t="n">
        <v>68.5</v>
      </c>
      <c r="S34" s="640" t="n">
        <v>81.3</v>
      </c>
      <c r="T34" s="641" t="n">
        <v>98.09999999999999</v>
      </c>
      <c r="U34" s="642" t="n">
        <v>68.5</v>
      </c>
      <c r="V34" s="642" t="n">
        <v>71.7</v>
      </c>
      <c r="W34" s="106" t="n">
        <v>300</v>
      </c>
      <c r="X34" s="639" t="n">
        <v>71</v>
      </c>
      <c r="Y34" s="640" t="n">
        <v>82.09999999999999</v>
      </c>
      <c r="Z34" s="641" t="n">
        <v>111.1</v>
      </c>
      <c r="AA34" s="106" t="n">
        <v>300</v>
      </c>
      <c r="AB34" s="639" t="n">
        <v>69.40000000000001</v>
      </c>
      <c r="AC34" s="640" t="n">
        <v>81.09999999999999</v>
      </c>
      <c r="AD34" s="641" t="n">
        <v>104.1</v>
      </c>
      <c r="AE34" s="106" t="n">
        <v>300</v>
      </c>
      <c r="AF34" s="639" t="n">
        <v>66.7</v>
      </c>
      <c r="AG34" s="640" t="n">
        <v>76.90000000000001</v>
      </c>
      <c r="AH34" s="641" t="n">
        <v>99.2</v>
      </c>
      <c r="AI34" s="106" t="n">
        <v>300</v>
      </c>
      <c r="AJ34" s="639" t="n">
        <v>64.3</v>
      </c>
      <c r="AK34" s="640" t="n">
        <v>77.40000000000001</v>
      </c>
      <c r="AL34" s="641" t="n">
        <v>93.7</v>
      </c>
      <c r="AM34" s="106" t="n">
        <v>300</v>
      </c>
      <c r="AN34" s="639" t="n">
        <v>63.9</v>
      </c>
      <c r="AO34" s="640" t="n">
        <v>78.09999999999999</v>
      </c>
      <c r="AP34" s="641" t="n">
        <v>99.59999999999999</v>
      </c>
      <c r="AQ34" s="111">
        <f t="array" ref="AQ34">IF(AND((O34)&lt;85,N34&lt;137),"NO","SI")</f>
        <v/>
      </c>
      <c r="AR34" s="112">
        <f t="array" ref="AR34">IF((480*(10^(7.95-(O34/10))))&lt;480,480*(10^(7.95-(O34/10))),480)</f>
        <v/>
      </c>
      <c r="AS34" s="113">
        <f t="array" ref="AS34">IF((480*(10^(8.45-(O34/10))))&lt;480,480*(10^(8.45-(O34/10))),480)</f>
        <v/>
      </c>
      <c r="AT34" s="114">
        <f t="array" ref="AT34">IF((480*(10^(8.65-(O34/10))))&lt;480,480*(10^(8.65-(O34/10))),480)</f>
        <v/>
      </c>
      <c r="AU34" s="137">
        <f t="array" ref="AU34">IF(O34&lt;80,"0",IF((P34-O34)&lt;=2,('DPI art.191'!$G$3-(('DPI art.191'!$F$3-'DPI art.191'!$G$3)/4)*(P34-O34-2)),('DPI art.191'!$G$3-(('DPI art.191'!$F$3-'DPI art.191'!$H$3)/8)*(P34-O34-2))))</f>
        <v/>
      </c>
      <c r="AV34" s="644">
        <f t="array" ref="AV34">O34-AU34</f>
        <v/>
      </c>
      <c r="AW34" s="644">
        <f t="array" ref="AW34">IF(N34&lt;135,N34,N34-'DPI art.191'!$I$3)</f>
        <v/>
      </c>
      <c r="AX34" s="644">
        <f t="array" ref="AX34">IF(I34&lt;80,"0",IF((J34-I34)&lt;=2,('DPI art.191'!$G$7-(('DPI art.191'!$F$7-'DPI art.191'!$G$7)/4)*(I34-J34-2)),('DPI art.191'!$G$7-(('DPI art.191'!$G$7-'DPI art.191'!$H$7)/8)*(J34-I34-2))))</f>
        <v/>
      </c>
      <c r="AY34" s="644">
        <f t="array" ref="AY34">I34-AX34</f>
        <v/>
      </c>
      <c r="AZ34" s="644">
        <f t="array" ref="AZ34">IF(H34&lt;135,H34,H34-'DPI art.191'!$I$7)</f>
        <v/>
      </c>
      <c r="BA34" s="137">
        <f t="array" ref="BA34">IF(O34&lt;80,"0",IF((P34-O34)&lt;=2,('DPI art.191'!$G$5-(('DPI art.191'!$F$5-'DPI art.191'!$G$5)/4)*(P34-O34-2)),('DPI art.191'!$G$5-(('DPI art.191'!$G$5-'DPI art.191'!$H$5)/8)*(P34-O34-2))))</f>
        <v/>
      </c>
      <c r="BB34" s="644">
        <f t="array" ref="BB34">R34-BA34</f>
        <v/>
      </c>
      <c r="BC34" s="644">
        <f t="array" ref="BC34">IF(N34&lt;135,N34,N34-'DPI art.191'!$I$5)</f>
        <v/>
      </c>
      <c r="BD34" s="137">
        <f t="array" ref="BD34">IF(O34&lt;80,"0",IF((P34-O34)&lt;=2,('DPI art.191'!$G$7-(('DPI art.191'!$F$7-'DPI art.191'!$G$7)/4)*(O34-P34-2)),('DPI art.191'!$G$7-(('DPI art.191'!$G$7-'DPI art.191'!$H$7)/8)*(P34-O34-2))))</f>
        <v/>
      </c>
      <c r="BE34" s="644">
        <f t="array" ref="BE34">O34-BD34</f>
        <v/>
      </c>
      <c r="BF34" s="644">
        <f t="array" ref="BF34">IF(N34&lt;135,N34,N34-'DPI art.191'!$I$7)</f>
        <v/>
      </c>
      <c r="BG34" s="645">
        <f t="array" ref="BG34">10^(0.1*R34)</f>
        <v/>
      </c>
      <c r="BH34" s="645">
        <f t="array" ref="BH34">10^(0.1*X34)</f>
        <v/>
      </c>
      <c r="BI34" s="645">
        <f t="array" ref="BI34">10^(0.1*AB34)</f>
        <v/>
      </c>
      <c r="BJ34" s="645">
        <f t="array" ref="BJ34">10^(0.1*AF34)</f>
        <v/>
      </c>
      <c r="BK34" s="645">
        <f t="array" ref="BK34">10^(0.1*AJ34)</f>
        <v/>
      </c>
      <c r="BL34" s="645">
        <f t="array" ref="BL34">10^(0.1*AN34)</f>
        <v/>
      </c>
      <c r="BM34" s="645">
        <f t="array" ref="BM34">IF(R34&gt;0,(O34-R34),"")</f>
        <v/>
      </c>
      <c r="BN34" s="645">
        <f t="array" ref="BN34">IF(X34&gt;0,(O34-X34),"")</f>
        <v/>
      </c>
      <c r="BO34" s="645">
        <f t="array" ref="BO34">IF(AB34&gt;0,(O34-AB34),"")</f>
        <v/>
      </c>
      <c r="BP34" s="645">
        <f t="array" ref="BP34">IF(AF34&gt;0,(O34-AF34),"")</f>
        <v/>
      </c>
      <c r="BQ34" s="645">
        <f t="array" ref="BQ34">IF(AJ34&gt;0,(O34-AJ34),"")</f>
        <v/>
      </c>
      <c r="BR34" s="645">
        <f t="array" ref="BR34">IF(AN34&gt;0,(O34-AN34),"")</f>
        <v/>
      </c>
      <c r="BS34" s="645">
        <f t="array" ref="BS34">COUNT(BM34:BR34)</f>
        <v/>
      </c>
      <c r="BT34" s="646">
        <f t="array" ref="BT34">IF(BS34=0,0,IF(BS34=1,0,1/(BS34*(BS34-1))))</f>
        <v/>
      </c>
      <c r="BU34" s="647">
        <f t="array" ref="BU34">IF(R34&gt;0,(BM34^2),"")</f>
        <v/>
      </c>
      <c r="BV34" s="647">
        <f t="array" ref="BV34">IF(X34&gt;0,(BN34^2),"")</f>
        <v/>
      </c>
      <c r="BW34" s="647">
        <f t="array" ref="BW34">IF(AB34&gt;0,(BO34^2),"")</f>
        <v/>
      </c>
      <c r="BX34" s="647">
        <f t="array" ref="BX34">IF(AF34&gt;0,(BP34^2),"")</f>
        <v/>
      </c>
      <c r="BY34" s="647">
        <f t="array" ref="BY34">IF(AJ34&gt;0,(BQ34^2),"")</f>
        <v/>
      </c>
      <c r="BZ34" s="647">
        <f t="array" ref="BZ34">IF(AN34&gt;0,(BR34^2),"")</f>
        <v/>
      </c>
      <c r="CA34" s="121" t="n"/>
    </row>
    <row r="35" ht="18.75" customHeight="1" s="621">
      <c r="A35" s="47" t="inlineStr">
        <is>
          <t>Gualdo 1</t>
        </is>
      </c>
      <c r="B35" s="47" t="inlineStr">
        <is>
          <t>D10</t>
        </is>
      </c>
      <c r="C35" s="99" t="inlineStr">
        <is>
          <t>Ufficio spedizioni</t>
        </is>
      </c>
      <c r="D35" s="99" t="inlineStr">
        <is>
          <t>/</t>
        </is>
      </c>
      <c r="E35" s="99" t="inlineStr">
        <is>
          <t>/</t>
        </is>
      </c>
      <c r="F35" s="99" t="inlineStr">
        <is>
          <t>Attività di ufficio</t>
        </is>
      </c>
      <c r="G35" s="100" t="n">
        <v>45996</v>
      </c>
      <c r="H35" s="99" t="inlineStr">
        <is>
          <t>Compito</t>
        </is>
      </c>
      <c r="I35" s="101">
        <f t="array" ref="I35">IF((V35-R35)&gt;3,"SI","")</f>
        <v/>
      </c>
      <c r="J35" s="101">
        <f t="array" ref="J35">IF((U35-R35)&gt;3,"SI","")</f>
        <v/>
      </c>
      <c r="K35" s="100" t="n"/>
      <c r="L35" s="100" t="n"/>
      <c r="M35" s="635">
        <f t="array" ref="M35">IF(R35&gt;0,(SQRT(BT35*(SUM(BU35:BZ35)))),"")</f>
        <v/>
      </c>
      <c r="N35" s="636">
        <f t="array" ref="N35">IF(T35&gt;0,(MAX(T35,Z35,AD35,AH35,AL35,AP35))+SQRT(1.2^2+1^2),"")</f>
        <v/>
      </c>
      <c r="O35" s="637">
        <f t="array" ref="O35">IF(R35="",0,10*LOG10(SUM(BG35:BL35)/(COUNT(R35,X35,AB35,AF35,AJ35,AN35))))</f>
        <v/>
      </c>
      <c r="P35" s="638">
        <f t="array" ref="P35">IF(AND(Y35="",AC35="",AG35="",AK35="",AO35=""),S35,AVERAGE(S35,Y35,AC35,AG35,AK35,AO35)+STDEV(S35,Y35,AC35,AG35,AK35,AO35))</f>
        <v/>
      </c>
      <c r="Q35" s="106" t="n">
        <v>300</v>
      </c>
      <c r="R35" s="639" t="n">
        <v>59.4</v>
      </c>
      <c r="S35" s="640" t="n">
        <v>65.59999999999999</v>
      </c>
      <c r="T35" s="641" t="n">
        <v>98.59999999999999</v>
      </c>
      <c r="U35" s="642" t="n">
        <v>59.6</v>
      </c>
      <c r="V35" s="642" t="n">
        <v>67.2</v>
      </c>
      <c r="W35" s="106" t="n">
        <v>300</v>
      </c>
      <c r="X35" s="639" t="n">
        <v>49.7</v>
      </c>
      <c r="Y35" s="640" t="n">
        <v>60.1</v>
      </c>
      <c r="Z35" s="641" t="n">
        <v>89.40000000000001</v>
      </c>
      <c r="AA35" s="106" t="n">
        <v>300</v>
      </c>
      <c r="AB35" s="639" t="n">
        <v>54.6</v>
      </c>
      <c r="AC35" s="640" t="n">
        <v>61.7</v>
      </c>
      <c r="AD35" s="641" t="n">
        <v>97.09999999999999</v>
      </c>
      <c r="AE35" s="106" t="n">
        <v>300</v>
      </c>
      <c r="AF35" s="639" t="n">
        <v>54.4</v>
      </c>
      <c r="AG35" s="640" t="n">
        <v>59.3</v>
      </c>
      <c r="AH35" s="641" t="n">
        <v>82.5</v>
      </c>
      <c r="AI35" s="106" t="n">
        <v>300</v>
      </c>
      <c r="AJ35" s="639" t="n">
        <v>49.1</v>
      </c>
      <c r="AK35" s="640" t="n">
        <v>62.9</v>
      </c>
      <c r="AL35" s="641" t="n">
        <v>89.8</v>
      </c>
      <c r="AM35" s="106" t="n">
        <v>300</v>
      </c>
      <c r="AN35" s="639" t="n">
        <v>57.5</v>
      </c>
      <c r="AO35" s="640" t="n">
        <v>63.9</v>
      </c>
      <c r="AP35" s="641" t="n">
        <v>95.09999999999999</v>
      </c>
      <c r="AQ35" s="111">
        <f t="array" ref="AQ35">IF(AND((O35)&lt;85,N35&lt;137),"NO","SI")</f>
        <v/>
      </c>
      <c r="AR35" s="112">
        <f t="array" ref="AR35">IF((480*(10^(7.95-(O35/10))))&lt;480,480*(10^(7.95-(O35/10))),480)</f>
        <v/>
      </c>
      <c r="AS35" s="113">
        <f t="array" ref="AS35">IF((480*(10^(8.45-(O35/10))))&lt;480,480*(10^(8.45-(O35/10))),480)</f>
        <v/>
      </c>
      <c r="AT35" s="114">
        <f t="array" ref="AT35">IF((480*(10^(8.65-(O35/10))))&lt;480,480*(10^(8.65-(O35/10))),480)</f>
        <v/>
      </c>
      <c r="AU35" s="137">
        <f t="array" ref="AU35">IF(O35&lt;80,"0",IF((P35-O35)&lt;=2,('DPI art.191'!$G$3-(('DPI art.191'!$F$3-'DPI art.191'!$G$3)/4)*(P35-O35-2)),('DPI art.191'!$G$3-(('DPI art.191'!$G$3-'DPI art.191'!$H$3)/8)*(P35-O35-2))))</f>
        <v/>
      </c>
      <c r="AV35" s="644">
        <f t="array" ref="AV35">O35-AU35</f>
        <v/>
      </c>
      <c r="AW35" s="644">
        <f t="array" ref="AW35">IF(N35&lt;135,N35,N35-'DPI art.191'!$I$3)</f>
        <v/>
      </c>
      <c r="AX35" s="644">
        <f t="array" ref="AX35">IF(I35&lt;80,"0",IF((J35-I35)&lt;=2,('DPI art.191'!$G$7-(('DPI art.191'!$F$7-'DPI art.191'!$G$7)/4)*(I35-J35-2)),('DPI art.191'!$G$7-(('DPI art.191'!$G$7-'DPI art.191'!$H$7)/8)*(J35-I35-2))))</f>
        <v/>
      </c>
      <c r="AY35" s="644">
        <f t="array" ref="AY35">I35-AX35</f>
        <v/>
      </c>
      <c r="AZ35" s="644">
        <f t="array" ref="AZ35">IF(H35&lt;135,H35,H35-'DPI art.191'!$I$7)</f>
        <v/>
      </c>
      <c r="BA35" s="137">
        <f t="array" ref="BA35">IF(O35&lt;80,"0",IF((P35-O35)&lt;=2,('DPI art.191'!$G$5-(('DPI art.191'!$F$5-'DPI art.191'!$G$5)/4)*(P35-O35-2)),('DPI art.191'!$G$5-(('DPI art.191'!$G$5-'DPI art.191'!$H$5)/8)*(P35-O35-2))))</f>
        <v/>
      </c>
      <c r="BB35" s="644">
        <f t="array" ref="BB35">R35-BA35</f>
        <v/>
      </c>
      <c r="BC35" s="644">
        <f t="array" ref="BC35">IF(N35&lt;135,N35,N35-'DPI art.191'!$I$5)</f>
        <v/>
      </c>
      <c r="BD35" s="137">
        <f t="array" ref="BD35">IF(O35&lt;80,"0",IF((P35-O35)&lt;=2,('DPI art.191'!$G$7-(('DPI art.191'!$F$7-'DPI art.191'!$G$7)/4)*(O35-P35-2)),('DPI art.191'!$G$7-(('DPI art.191'!$G$7-'DPI art.191'!$H$7)/8)*(P35-O35-2))))</f>
        <v/>
      </c>
      <c r="BE35" s="644">
        <f t="array" ref="BE35">O35-BD35</f>
        <v/>
      </c>
      <c r="BF35" s="644">
        <f t="array" ref="BF35">IF(N35&lt;135,N35,N35-'DPI art.191'!$I$7)</f>
        <v/>
      </c>
      <c r="BG35" s="645">
        <f t="array" ref="BG35">10^(0.1*R35)</f>
        <v/>
      </c>
      <c r="BH35" s="645">
        <f t="array" ref="BH35">10^(0.1*X35)</f>
        <v/>
      </c>
      <c r="BI35" s="645">
        <f t="array" ref="BI35">10^(0.1*AB35)</f>
        <v/>
      </c>
      <c r="BJ35" s="645">
        <f t="array" ref="BJ35">10^(0.1*AF35)</f>
        <v/>
      </c>
      <c r="BK35" s="645">
        <f t="array" ref="BK35">10^(0.1*AJ35)</f>
        <v/>
      </c>
      <c r="BL35" s="645">
        <f t="array" ref="BL35">10^(0.1*AN35)</f>
        <v/>
      </c>
      <c r="BM35" s="645">
        <f t="array" ref="BM35">IF(R35&gt;0,(O35-R35),"")</f>
        <v/>
      </c>
      <c r="BN35" s="645">
        <f t="array" ref="BN35">IF(X35&gt;0,(O35-X35),"")</f>
        <v/>
      </c>
      <c r="BO35" s="645">
        <f t="array" ref="BO35">IF(AB35&gt;0,(O35-AB35),"")</f>
        <v/>
      </c>
      <c r="BP35" s="645">
        <f t="array" ref="BP35">IF(AF35&gt;0,(O35-AF35),"")</f>
        <v/>
      </c>
      <c r="BQ35" s="645">
        <f t="array" ref="BQ35">IF(AJ35&gt;0,(O35-AJ35),"")</f>
        <v/>
      </c>
      <c r="BR35" s="645">
        <f t="array" ref="BR35">IF(AN35&gt;0,(O35-AN35),"")</f>
        <v/>
      </c>
      <c r="BS35" s="645">
        <f t="array" ref="BS35">COUNT(BM35:BR35)</f>
        <v/>
      </c>
      <c r="BT35" s="646">
        <f t="array" ref="BT35">IF(BS35=0,0,IF(BS35=1,0,1/(BS35*(BS35-1))))</f>
        <v/>
      </c>
      <c r="BU35" s="647">
        <f t="array" ref="BU35">IF(R35&gt;0,(BM35^2),"")</f>
        <v/>
      </c>
      <c r="BV35" s="647">
        <f t="array" ref="BV35">IF(X35&gt;0,(BN35^2),"")</f>
        <v/>
      </c>
      <c r="BW35" s="647">
        <f t="array" ref="BW35">IF(AB35&gt;0,(BO35^2),"")</f>
        <v/>
      </c>
      <c r="BX35" s="647">
        <f t="array" ref="BX35">IF(AF35&gt;0,(BP35^2),"")</f>
        <v/>
      </c>
      <c r="BY35" s="647">
        <f t="array" ref="BY35">IF(AJ35&gt;0,(BQ35^2),"")</f>
        <v/>
      </c>
      <c r="BZ35" s="647">
        <f t="array" ref="BZ35">IF(AN35&gt;0,(BR35^2),"")</f>
        <v/>
      </c>
      <c r="CA35" s="121" t="n"/>
    </row>
    <row r="36" ht="18.75" customHeight="1" s="621">
      <c r="A36" s="47" t="inlineStr">
        <is>
          <t>Gualdo 1</t>
        </is>
      </c>
      <c r="B36" s="47" t="inlineStr">
        <is>
          <t>D11</t>
        </is>
      </c>
      <c r="C36" s="99" t="inlineStr">
        <is>
          <t>Magazzino produzione</t>
        </is>
      </c>
      <c r="D36" s="99" t="inlineStr">
        <is>
          <t>/</t>
        </is>
      </c>
      <c r="E36" s="99" t="inlineStr">
        <is>
          <t>/</t>
        </is>
      </c>
      <c r="F36" s="99" t="inlineStr">
        <is>
          <t>Attività di magazzino</t>
        </is>
      </c>
      <c r="G36" s="100" t="n">
        <v>45996</v>
      </c>
      <c r="H36" s="99" t="inlineStr">
        <is>
          <t>Compito</t>
        </is>
      </c>
      <c r="I36" s="101">
        <f t="array" ref="I36">IF((V36-R36)&gt;3,"SI","")</f>
        <v/>
      </c>
      <c r="J36" s="99" t="inlineStr">
        <is>
          <t>SI</t>
        </is>
      </c>
      <c r="K36" s="100" t="n"/>
      <c r="L36" s="100" t="n"/>
      <c r="M36" s="635">
        <f t="array" ref="M36">IF(R36&gt;0,(SQRT(BT36*(SUM(BU36:BZ36)))),"")</f>
        <v/>
      </c>
      <c r="N36" s="636">
        <f t="array" ref="N36">IF(T36&gt;0,(MAX(T36,Z36,AD36,AH36,AL36,AP36))+SQRT(1.2^2+1^2),"")</f>
        <v/>
      </c>
      <c r="O36" s="637">
        <f t="array" ref="O36">IF(R36="",0,10*LOG10(SUM(BG36:BL36)/(COUNT(R36,X36,AB36,AF36,AJ36,AN36))))</f>
        <v/>
      </c>
      <c r="P36" s="638">
        <f t="array" ref="P36">IF(AND(Y36="",AC36="",AG36="",AK36="",AO36=""),S36,AVERAGE(S36,Y36,AC36,AG36,AK36,AO36)+STDEV(S36,Y36,AC36,AG36,AK36,AO36))</f>
        <v/>
      </c>
      <c r="Q36" s="106" t="n">
        <v>300</v>
      </c>
      <c r="R36" s="639" t="n">
        <v>73.40000000000001</v>
      </c>
      <c r="S36" s="640" t="n">
        <v>75.5</v>
      </c>
      <c r="T36" s="641" t="n">
        <v>94.5</v>
      </c>
      <c r="U36" s="642" t="n">
        <v>73.40000000000001</v>
      </c>
      <c r="V36" s="642" t="n">
        <v>75</v>
      </c>
      <c r="W36" s="106" t="n">
        <v>300</v>
      </c>
      <c r="X36" s="639" t="n">
        <v>70.3</v>
      </c>
      <c r="Y36" s="640" t="n">
        <v>72.90000000000001</v>
      </c>
      <c r="Z36" s="641" t="n">
        <v>89.09999999999999</v>
      </c>
      <c r="AA36" s="106" t="n">
        <v>300</v>
      </c>
      <c r="AB36" s="639" t="n">
        <v>73.2</v>
      </c>
      <c r="AC36" s="640" t="n">
        <v>74.59999999999999</v>
      </c>
      <c r="AD36" s="641" t="n">
        <v>95.5</v>
      </c>
      <c r="AE36" s="106" t="n">
        <v>300</v>
      </c>
      <c r="AF36" s="639" t="n">
        <v>70.3</v>
      </c>
      <c r="AG36" s="640" t="n">
        <v>74.8</v>
      </c>
      <c r="AH36" s="641" t="n">
        <v>96.90000000000001</v>
      </c>
      <c r="AI36" s="106" t="n">
        <v>300</v>
      </c>
      <c r="AJ36" s="639" t="n">
        <v>73.2</v>
      </c>
      <c r="AK36" s="640" t="n">
        <v>75.3</v>
      </c>
      <c r="AL36" s="641" t="n">
        <v>94.3</v>
      </c>
      <c r="AM36" s="106" t="n">
        <v>300</v>
      </c>
      <c r="AN36" s="639" t="n">
        <v>71.90000000000001</v>
      </c>
      <c r="AO36" s="640" t="n">
        <v>74.59999999999999</v>
      </c>
      <c r="AP36" s="641" t="n">
        <v>104.1</v>
      </c>
      <c r="AQ36" s="111">
        <f t="array" ref="AQ36">IF(AND((O36)&lt;85,N36&lt;137),"NO","SI")</f>
        <v/>
      </c>
      <c r="AR36" s="112">
        <f t="array" ref="AR36">IF((480*(10^(7.95-(O36/10))))&lt;480,480*(10^(7.95-(O36/10))),480)</f>
        <v/>
      </c>
      <c r="AS36" s="113">
        <f t="array" ref="AS36">IF((480*(10^(8.45-(O36/10))))&lt;480,480*(10^(8.45-(O36/10))),480)</f>
        <v/>
      </c>
      <c r="AT36" s="114">
        <f t="array" ref="AT36">IF((480*(10^(8.65-(O36/10))))&lt;480,480*(10^(8.65-(O36/10))),480)</f>
        <v/>
      </c>
      <c r="AU36" s="137">
        <f t="array" ref="AU36">IF(O36&lt;80,"0",IF((P36-O36)&lt;=2,('DPI art.191'!$G$3-(('DPI art.191'!$F$3-'DPI art.191'!$G$3)/4)*(P36-O36-2)),('DPI art.191'!$G$3-(('DPI art.191'!$G$3-'DPI art.191'!$H$3)/8)*(P36-O36-2))))</f>
        <v/>
      </c>
      <c r="AV36" s="644">
        <f t="array" ref="AV36">O36-AU36</f>
        <v/>
      </c>
      <c r="AW36" s="644">
        <f t="array" ref="AW36">IF(N36&lt;135,N36,N36-'DPI art.191'!$I$3)</f>
        <v/>
      </c>
      <c r="AX36" s="644">
        <f t="array" ref="AX36">IF(I36&lt;80,"0",IF((J36-I36)&lt;=2,('DPI art.191'!$G$7-(('DPI art.191'!$F$7-'DPI art.191'!$G$7)/4)*(I36-J36-2)),('DPI art.191'!$G$7-(('DPI art.191'!$G$7-'DPI art.191'!$H$7)/8)*(J36-I36-2))))</f>
        <v/>
      </c>
      <c r="AY36" s="644">
        <f t="array" ref="AY36">I36-AX36</f>
        <v/>
      </c>
      <c r="AZ36" s="644">
        <f t="array" ref="AZ36">IF(H36&lt;135,H36,H36-'DPI art.191'!$I$7)</f>
        <v/>
      </c>
      <c r="BA36" s="137">
        <f t="array" ref="BA36">IF(O36&lt;80,"0",IF((P36-O36)&lt;=2,('DPI art.191'!$G$5-(('DPI art.191'!$F$5-'DPI art.191'!$G$5)/4)*(P36-O36-2)),('DPI art.191'!$G$5-(('DPI art.191'!$G$5-'DPI art.191'!$H$5)/8)*(P36-O36-2))))</f>
        <v/>
      </c>
      <c r="BB36" s="644">
        <f t="array" ref="BB36">R36-BA36</f>
        <v/>
      </c>
      <c r="BC36" s="644">
        <f t="array" ref="BC36">IF(N36&lt;135,N36,N36-'DPI art.191'!$I$5)</f>
        <v/>
      </c>
      <c r="BD36" s="137">
        <f t="array" ref="BD36">IF(O36&lt;80,"0",IF((P36-O36)&lt;=2,('DPI art.191'!$G$7-(('DPI art.191'!$F$7-'DPI art.191'!$G$7)/4)*(O36-P36-2)),('DPI art.191'!$G$7-(('DPI art.191'!$G$7-'DPI art.191'!$H$7)/8)*(P36-O36-2))))</f>
        <v/>
      </c>
      <c r="BE36" s="644">
        <f t="array" ref="BE36">O36-BD36</f>
        <v/>
      </c>
      <c r="BF36" s="644">
        <f t="array" ref="BF36">IF(N36&lt;135,N36,N36-'DPI art.191'!$I$7)</f>
        <v/>
      </c>
      <c r="BG36" s="645">
        <f t="array" ref="BG36">10^(0.1*R36)</f>
        <v/>
      </c>
      <c r="BH36" s="645">
        <f t="array" ref="BH36">10^(0.1*X36)</f>
        <v/>
      </c>
      <c r="BI36" s="645">
        <f t="array" ref="BI36">10^(0.1*AB36)</f>
        <v/>
      </c>
      <c r="BJ36" s="645">
        <f t="array" ref="BJ36">10^(0.1*AF36)</f>
        <v/>
      </c>
      <c r="BK36" s="645">
        <f t="array" ref="BK36">10^(0.1*AJ36)</f>
        <v/>
      </c>
      <c r="BL36" s="645">
        <f t="array" ref="BL36">10^(0.1*AN36)</f>
        <v/>
      </c>
      <c r="BM36" s="645">
        <f t="array" ref="BM36">IF(R36&gt;0,(O36-R36),"")</f>
        <v/>
      </c>
      <c r="BN36" s="645">
        <f t="array" ref="BN36">IF(X36&gt;0,(O36-X36),"")</f>
        <v/>
      </c>
      <c r="BO36" s="645">
        <f t="array" ref="BO36">IF(AB36&gt;0,(O36-AB36),"")</f>
        <v/>
      </c>
      <c r="BP36" s="645">
        <f t="array" ref="BP36">IF(AF36&gt;0,(O36-AF36),"")</f>
        <v/>
      </c>
      <c r="BQ36" s="645">
        <f t="array" ref="BQ36">IF(AJ36&gt;0,(O36-AJ36),"")</f>
        <v/>
      </c>
      <c r="BR36" s="645">
        <f t="array" ref="BR36">IF(AN36&gt;0,(O36-AN36),"")</f>
        <v/>
      </c>
      <c r="BS36" s="645">
        <f t="array" ref="BS36">COUNT(BM36:BR36)</f>
        <v/>
      </c>
      <c r="BT36" s="646">
        <f t="array" ref="BT36">IF(BS36=0,0,IF(BS36=1,0,1/(BS36*(BS36-1))))</f>
        <v/>
      </c>
      <c r="BU36" s="647">
        <f t="array" ref="BU36">IF(R36&gt;0,(BM36^2),"")</f>
        <v/>
      </c>
      <c r="BV36" s="647">
        <f t="array" ref="BV36">IF(X36&gt;0,(BN36^2),"")</f>
        <v/>
      </c>
      <c r="BW36" s="647">
        <f t="array" ref="BW36">IF(AB36&gt;0,(BO36^2),"")</f>
        <v/>
      </c>
      <c r="BX36" s="647">
        <f t="array" ref="BX36">IF(AF36&gt;0,(BP36^2),"")</f>
        <v/>
      </c>
      <c r="BY36" s="647">
        <f t="array" ref="BY36">IF(AJ36&gt;0,(BQ36^2),"")</f>
        <v/>
      </c>
      <c r="BZ36" s="647">
        <f t="array" ref="BZ36">IF(AN36&gt;0,(BR36^2),"")</f>
        <v/>
      </c>
      <c r="CA36" s="121" t="n"/>
    </row>
    <row r="37" ht="38.25" customHeight="1" s="621">
      <c r="A37" s="47" t="inlineStr">
        <is>
          <t>Gualdo 2</t>
        </is>
      </c>
      <c r="B37" s="47" t="inlineStr">
        <is>
          <t>D12</t>
        </is>
      </c>
      <c r="C37" s="99" t="inlineStr">
        <is>
          <t>Ambientale magazzino con operazioni di molatura in reparto officina</t>
        </is>
      </c>
      <c r="D37" s="99" t="inlineStr">
        <is>
          <t>/</t>
        </is>
      </c>
      <c r="E37" s="99" t="inlineStr">
        <is>
          <t>/</t>
        </is>
      </c>
      <c r="F37" s="99" t="inlineStr">
        <is>
          <t>Attività di magazzino</t>
        </is>
      </c>
      <c r="G37" s="100" t="n">
        <v>46003</v>
      </c>
      <c r="H37" s="99" t="inlineStr">
        <is>
          <t>Compito</t>
        </is>
      </c>
      <c r="I37" s="101">
        <f t="array" ref="I37">IF((V37-R37)&gt;3,"SI","")</f>
        <v/>
      </c>
      <c r="J37" s="99" t="inlineStr">
        <is>
          <t>SI</t>
        </is>
      </c>
      <c r="K37" s="100" t="n"/>
      <c r="L37" s="100" t="n"/>
      <c r="M37" s="635">
        <f t="array" ref="M37">IF(R37&gt;0,(SQRT(BT37*(SUM(BU37:BZ37)))),"")</f>
        <v/>
      </c>
      <c r="N37" s="636">
        <f t="array" ref="N37">IF(T37&gt;0,(MAX(T37,Z37,AD37,AH37,AL37,AP37))+SQRT(1.2^2+1^2),"")</f>
        <v/>
      </c>
      <c r="O37" s="637">
        <f t="array" ref="O37">IF(R37="",0,10*LOG10(SUM(BG37:BL37)/(COUNT(R37,X37,AB37,AF37,AJ37,AN37))))</f>
        <v/>
      </c>
      <c r="P37" s="638">
        <f t="array" ref="P37">IF(AND(Y37="",AC37="",AG37="",AK37="",AO37=""),S37,AVERAGE(S37,Y37,AC37,AG37,AK37,AO37)+STDEV(S37,Y37,AC37,AG37,AK37,AO37))</f>
        <v/>
      </c>
      <c r="Q37" s="106" t="n">
        <v>300</v>
      </c>
      <c r="R37" s="639" t="n">
        <v>59.2</v>
      </c>
      <c r="S37" s="640" t="n">
        <v>58.7</v>
      </c>
      <c r="T37" s="641" t="n">
        <v>85.7</v>
      </c>
      <c r="U37" s="642" t="n">
        <v>59.2</v>
      </c>
      <c r="V37" s="642" t="n">
        <v>61</v>
      </c>
      <c r="W37" s="106" t="n">
        <v>300</v>
      </c>
      <c r="X37" s="639" t="n">
        <v>62.2</v>
      </c>
      <c r="Y37" s="640" t="n">
        <v>62</v>
      </c>
      <c r="Z37" s="641" t="n">
        <v>98.3</v>
      </c>
      <c r="AA37" s="106" t="n">
        <v>300</v>
      </c>
      <c r="AB37" s="639" t="n">
        <v>61.2</v>
      </c>
      <c r="AC37" s="640" t="n">
        <v>62</v>
      </c>
      <c r="AD37" s="641" t="n">
        <v>96.59999999999999</v>
      </c>
      <c r="AE37" s="106" t="n">
        <v>300</v>
      </c>
      <c r="AF37" s="639" t="n">
        <v>59.2</v>
      </c>
      <c r="AG37" s="640" t="n">
        <v>60.4</v>
      </c>
      <c r="AH37" s="641" t="n">
        <v>93.59999999999999</v>
      </c>
      <c r="AI37" s="106" t="n">
        <v>300</v>
      </c>
      <c r="AJ37" s="639" t="n">
        <v>60.2</v>
      </c>
      <c r="AK37" s="640" t="n">
        <v>61.1</v>
      </c>
      <c r="AL37" s="641" t="n">
        <v>89.40000000000001</v>
      </c>
      <c r="AM37" s="106" t="n">
        <v>300</v>
      </c>
      <c r="AN37" s="639" t="n">
        <v>50</v>
      </c>
      <c r="AO37" s="640" t="n">
        <v>57.2</v>
      </c>
      <c r="AP37" s="641" t="n">
        <v>94.90000000000001</v>
      </c>
      <c r="AQ37" s="111">
        <f t="array" ref="AQ37">IF(AND((O37)&lt;85,N37&lt;137),"NO","SI")</f>
        <v/>
      </c>
      <c r="AR37" s="112">
        <f t="array" ref="AR37">IF((480*(10^(7.95-(O37/10))))&lt;480,480*(10^(7.95-(O37/10))),480)</f>
        <v/>
      </c>
      <c r="AS37" s="113">
        <f t="array" ref="AS37">IF((480*(10^(8.45-(O37/10))))&lt;480,480*(10^(8.45-(O37/10))),480)</f>
        <v/>
      </c>
      <c r="AT37" s="114">
        <f t="array" ref="AT37">IF((480*(10^(8.65-(O37/10))))&lt;480,480*(10^(8.65-(O37/10))),480)</f>
        <v/>
      </c>
      <c r="AU37" s="137">
        <f t="array" ref="AU37">IF(O37&lt;80,"0",IF((P37-O37)&lt;=2,('DPI art.191'!$G$3-(('DPI art.191'!$F$3-'DPI art.191'!$G$3)/4)*(P37-O37-2)),('DPI art.191'!$G$3-(('DPI art.191'!$G$3-'DPI art.191'!$H$3)/8)*(P37-O37-2))))</f>
        <v/>
      </c>
      <c r="AV37" s="644">
        <f t="array" ref="AV37">O37-AU37</f>
        <v/>
      </c>
      <c r="AW37" s="644">
        <f t="array" ref="AW37">IF(N37&lt;135,N37,N37-'DPI art.191'!$I$3)</f>
        <v/>
      </c>
      <c r="AX37" s="644">
        <f t="array" ref="AX37">IF(I37&lt;80,"0",IF((J37-I37)&lt;=2,('DPI art.191'!$G$7-(('DPI art.191'!$F$7-'DPI art.191'!$G$7)/4)*(I37-J37-2)),('DPI art.191'!$G$7-(('DPI art.191'!$G$7-'DPI art.191'!$H$7)/8)*(J37-I37-2))))</f>
        <v/>
      </c>
      <c r="AY37" s="644">
        <f t="array" ref="AY37">I37-AX37</f>
        <v/>
      </c>
      <c r="AZ37" s="644">
        <f t="array" ref="AZ37">IF(H37&lt;135,H37,H37-'DPI art.191'!$I$7)</f>
        <v/>
      </c>
      <c r="BA37" s="137">
        <f t="array" ref="BA37">IF(O37&lt;80,"0",IF((P37-O37)&lt;=2,('DPI art.191'!$G$5-(('DPI art.191'!$F$5-'DPI art.191'!$G$5)/4)*(P37-O37-2)),('DPI art.191'!$G$5-(('DPI art.191'!$G$5-'DPI art.191'!$H$5)/8)*(P37-O37-2))))</f>
        <v/>
      </c>
      <c r="BB37" s="644">
        <f t="array" ref="BB37">R37-BA37</f>
        <v/>
      </c>
      <c r="BC37" s="644">
        <f t="array" ref="BC37">IF(N37&lt;135,N37,N37-'DPI art.191'!$I$5)</f>
        <v/>
      </c>
      <c r="BD37" s="137">
        <f t="array" ref="BD37">IF(O37&lt;80,"0",IF((P37-O37)&lt;=2,('DPI art.191'!$G$7-(('DPI art.191'!$F$7-'DPI art.191'!$G$7)/4)*(O37-P37-2)),('DPI art.191'!$G$7-(('DPI art.191'!$G$7-'DPI art.191'!$H$7)/8)*(P37-O37-2))))</f>
        <v/>
      </c>
      <c r="BE37" s="644">
        <f t="array" ref="BE37">O37-BD37</f>
        <v/>
      </c>
      <c r="BF37" s="644">
        <f t="array" ref="BF37">IF(N37&lt;135,N37,N37-'DPI art.191'!$I$7)</f>
        <v/>
      </c>
      <c r="BG37" s="645">
        <f t="array" ref="BG37">10^(0.1*R37)</f>
        <v/>
      </c>
      <c r="BH37" s="645">
        <f t="array" ref="BH37">10^(0.1*X37)</f>
        <v/>
      </c>
      <c r="BI37" s="645">
        <f t="array" ref="BI37">10^(0.1*AB37)</f>
        <v/>
      </c>
      <c r="BJ37" s="645">
        <f t="array" ref="BJ37">10^(0.1*AF37)</f>
        <v/>
      </c>
      <c r="BK37" s="645">
        <f t="array" ref="BK37">10^(0.1*AJ37)</f>
        <v/>
      </c>
      <c r="BL37" s="645">
        <f t="array" ref="BL37">10^(0.1*AN37)</f>
        <v/>
      </c>
      <c r="BM37" s="645">
        <f t="array" ref="BM37">IF(R37&gt;0,(O37-R37),"")</f>
        <v/>
      </c>
      <c r="BN37" s="645">
        <f t="array" ref="BN37">IF(X37&gt;0,(O37-X37),"")</f>
        <v/>
      </c>
      <c r="BO37" s="645">
        <f t="array" ref="BO37">IF(AB37&gt;0,(O37-AB37),"")</f>
        <v/>
      </c>
      <c r="BP37" s="645">
        <f t="array" ref="BP37">IF(AF37&gt;0,(O37-AF37),"")</f>
        <v/>
      </c>
      <c r="BQ37" s="645">
        <f t="array" ref="BQ37">IF(AJ37&gt;0,(O37-AJ37),"")</f>
        <v/>
      </c>
      <c r="BR37" s="645">
        <f t="array" ref="BR37">IF(AN37&gt;0,(O37-AN37),"")</f>
        <v/>
      </c>
      <c r="BS37" s="645">
        <f t="array" ref="BS37">COUNT(BM37:BR37)</f>
        <v/>
      </c>
      <c r="BT37" s="646">
        <f t="array" ref="BT37">IF(BS37=0,0,IF(BS37=1,0,1/(BS37*(BS37-1))))</f>
        <v/>
      </c>
      <c r="BU37" s="647">
        <f t="array" ref="BU37">IF(R37&gt;0,(BM37^2),"")</f>
        <v/>
      </c>
      <c r="BV37" s="647">
        <f t="array" ref="BV37">IF(X37&gt;0,(BN37^2),"")</f>
        <v/>
      </c>
      <c r="BW37" s="647">
        <f t="array" ref="BW37">IF(AB37&gt;0,(BO37^2),"")</f>
        <v/>
      </c>
      <c r="BX37" s="647">
        <f t="array" ref="BX37">IF(AF37&gt;0,(BP37^2),"")</f>
        <v/>
      </c>
      <c r="BY37" s="647">
        <f t="array" ref="BY37">IF(AJ37&gt;0,(BQ37^2),"")</f>
        <v/>
      </c>
      <c r="BZ37" s="647">
        <f t="array" ref="BZ37">IF(AN37&gt;0,(BR37^2),"")</f>
        <v/>
      </c>
      <c r="CA37" s="121" t="n"/>
    </row>
    <row r="38" ht="38.25" customHeight="1" s="621">
      <c r="A38" s="47" t="inlineStr">
        <is>
          <t>Gualdo 2</t>
        </is>
      </c>
      <c r="B38" s="47" t="inlineStr">
        <is>
          <t>D13</t>
        </is>
      </c>
      <c r="C38" s="99" t="inlineStr">
        <is>
          <t>Ambientale magazzino con operazioni di movimentazione in reparto officina</t>
        </is>
      </c>
      <c r="D38" s="99" t="inlineStr">
        <is>
          <t>/</t>
        </is>
      </c>
      <c r="E38" s="99" t="inlineStr">
        <is>
          <t>/</t>
        </is>
      </c>
      <c r="F38" s="99" t="inlineStr">
        <is>
          <t>Attività di magazzino</t>
        </is>
      </c>
      <c r="G38" s="100" t="n">
        <v>46003</v>
      </c>
      <c r="H38" s="99" t="inlineStr">
        <is>
          <t>Compito</t>
        </is>
      </c>
      <c r="I38" s="101">
        <f t="array" ref="I38">IF((V38-R38)&gt;3,"SI","")</f>
        <v/>
      </c>
      <c r="J38" s="101">
        <f t="array" ref="J38">IF((U38-R38)&gt;3,"SI","")</f>
        <v/>
      </c>
      <c r="K38" s="100" t="n"/>
      <c r="L38" s="100" t="n"/>
      <c r="M38" s="635">
        <f t="array" ref="M38">IF(R38&gt;0,(SQRT(BT38*(SUM(BU38:BZ38)))),"")</f>
        <v/>
      </c>
      <c r="N38" s="636">
        <f t="array" ref="N38">IF(T38&gt;0,(MAX(T38,Z38,AD38,AH38,AL38,AP38))+SQRT(1.2^2+1^2),"")</f>
        <v/>
      </c>
      <c r="O38" s="637">
        <f t="array" ref="O38">IF(R38="",0,10*LOG10(SUM(BG38:BL38)/(COUNT(R38,X38,AB38,AF38,AJ38,AN38))))</f>
        <v/>
      </c>
      <c r="P38" s="638">
        <f t="array" ref="P38">IF(AND(Y38="",AC38="",AG38="",AK38="",AO38=""),S38,AVERAGE(S38,Y38,AC38,AG38,AK38,AO38)+STDEV(S38,Y38,AC38,AG38,AK38,AO38))</f>
        <v/>
      </c>
      <c r="Q38" s="106" t="n">
        <v>300</v>
      </c>
      <c r="R38" s="639" t="n">
        <v>47</v>
      </c>
      <c r="S38" s="640" t="n">
        <v>61.3</v>
      </c>
      <c r="T38" s="641" t="n">
        <v>93.09999999999999</v>
      </c>
      <c r="U38" s="642" t="n">
        <v>46.8</v>
      </c>
      <c r="V38" s="642" t="n">
        <v>54.6</v>
      </c>
      <c r="W38" s="106" t="n">
        <v>300</v>
      </c>
      <c r="X38" s="639" t="n">
        <v>47</v>
      </c>
      <c r="Y38" s="640" t="n">
        <v>54.8</v>
      </c>
      <c r="Z38" s="641" t="n">
        <v>88.09999999999999</v>
      </c>
      <c r="AA38" s="106" t="n">
        <v>300</v>
      </c>
      <c r="AB38" s="639" t="n">
        <v>50.7</v>
      </c>
      <c r="AC38" s="640" t="n">
        <v>54.9</v>
      </c>
      <c r="AD38" s="641" t="n">
        <v>86.2</v>
      </c>
      <c r="AE38" s="106" t="n">
        <v>300</v>
      </c>
      <c r="AF38" s="639" t="n">
        <v>47.9</v>
      </c>
      <c r="AG38" s="640" t="n">
        <v>58.6</v>
      </c>
      <c r="AH38" s="641" t="n">
        <v>85.3</v>
      </c>
      <c r="AI38" s="106" t="n">
        <v>300</v>
      </c>
      <c r="AJ38" s="639" t="n">
        <v>45.1</v>
      </c>
      <c r="AK38" s="640" t="n">
        <v>55.8</v>
      </c>
      <c r="AL38" s="641" t="n">
        <v>82.7</v>
      </c>
      <c r="AM38" s="106" t="n">
        <v>300</v>
      </c>
      <c r="AN38" s="639" t="n">
        <v>39.5</v>
      </c>
      <c r="AO38" s="640" t="n">
        <v>50.3</v>
      </c>
      <c r="AP38" s="641" t="n">
        <v>68.90000000000001</v>
      </c>
      <c r="AQ38" s="111">
        <f t="array" ref="AQ38">IF(AND((O38)&lt;85,N38&lt;137),"NO","SI")</f>
        <v/>
      </c>
      <c r="AR38" s="112">
        <f t="array" ref="AR38">IF((480*(10^(7.95-(O38/10))))&lt;480,480*(10^(7.95-(O38/10))),480)</f>
        <v/>
      </c>
      <c r="AS38" s="113">
        <f t="array" ref="AS38">IF((480*(10^(8.45-(O38/10))))&lt;480,480*(10^(8.45-(O38/10))),480)</f>
        <v/>
      </c>
      <c r="AT38" s="114">
        <f t="array" ref="AT38">IF((480*(10^(8.65-(O38/10))))&lt;480,480*(10^(8.65-(O38/10))),480)</f>
        <v/>
      </c>
      <c r="AU38" s="137">
        <f t="array" ref="AU38">IF(O38&lt;80,"0",IF((P38-O38)&lt;=2,('DPI art.191'!$G$3-(('DPI art.191'!$F$3-'DPI art.191'!$G$3)/4)*(P38-O38-2)),('DPI art.191'!$G$3-(('DPI art.191'!$G$3-'DPI art.191'!$H$3)/8)*(P38-O38-2))))</f>
        <v/>
      </c>
      <c r="AV38" s="644">
        <f t="array" ref="AV38">O38-AU38</f>
        <v/>
      </c>
      <c r="AW38" s="644">
        <f t="array" ref="AW38">IF(N38&lt;135,N38,N38-'DPI art.191'!$I$3)</f>
        <v/>
      </c>
      <c r="AX38" s="644">
        <f t="array" ref="AX38">IF(I38&lt;80,"0",IF((J38-I38)&lt;=2,('DPI art.191'!$G$7-(('DPI art.191'!$F$7-'DPI art.191'!$G$7)/4)*(I38-J38-2)),('DPI art.191'!$G$7-(('DPI art.191'!$G$7-'DPI art.191'!$H$7)/8)*(J38-I38-2))))</f>
        <v/>
      </c>
      <c r="AY38" s="644">
        <f t="array" ref="AY38">I38-AX38</f>
        <v/>
      </c>
      <c r="AZ38" s="644">
        <f t="array" ref="AZ38">IF(H38&lt;135,H38,H38-'DPI art.191'!$I$7)</f>
        <v/>
      </c>
      <c r="BA38" s="137">
        <f t="array" ref="BA38">IF(O38&lt;80,"0",IF((P38-O38)&lt;=2,('DPI art.191'!$G$5-(('DPI art.191'!$F$5-'DPI art.191'!$G$5)/4)*(P38-O38-2)),('DPI art.191'!$G$5-(('DPI art.191'!$G$5-'DPI art.191'!$H$5)/8)*(P38-O38-2))))</f>
        <v/>
      </c>
      <c r="BB38" s="644">
        <f t="array" ref="BB38">R38-BA38</f>
        <v/>
      </c>
      <c r="BC38" s="644">
        <f t="array" ref="BC38">IF(N38&lt;135,N38,N38-'DPI art.191'!$I$5)</f>
        <v/>
      </c>
      <c r="BD38" s="137">
        <f t="array" ref="BD38">IF(O38&lt;80,"0",IF((P38-O38)&lt;=2,('DPI art.191'!$G$7-(('DPI art.191'!$F$7-'DPI art.191'!$G$7)/4)*(O38-P38-2)),('DPI art.191'!$G$7-(('DPI art.191'!$G$7-'DPI art.191'!$H$7)/8)*(P38-O38-2))))</f>
        <v/>
      </c>
      <c r="BE38" s="644">
        <f t="array" ref="BE38">O38-BD38</f>
        <v/>
      </c>
      <c r="BF38" s="644">
        <f t="array" ref="BF38">IF(N38&lt;135,N38,N38-'DPI art.191'!$I$7)</f>
        <v/>
      </c>
      <c r="BG38" s="645">
        <f t="array" ref="BG38">10^(0.1*R38)</f>
        <v/>
      </c>
      <c r="BH38" s="645">
        <f t="array" ref="BH38">10^(0.1*X38)</f>
        <v/>
      </c>
      <c r="BI38" s="645">
        <f t="array" ref="BI38">10^(0.1*AB38)</f>
        <v/>
      </c>
      <c r="BJ38" s="645">
        <f t="array" ref="BJ38">10^(0.1*AF38)</f>
        <v/>
      </c>
      <c r="BK38" s="645">
        <f t="array" ref="BK38">10^(0.1*AJ38)</f>
        <v/>
      </c>
      <c r="BL38" s="645">
        <f t="array" ref="BL38">10^(0.1*AN38)</f>
        <v/>
      </c>
      <c r="BM38" s="645">
        <f t="array" ref="BM38">IF(R38&gt;0,(O38-R38),"")</f>
        <v/>
      </c>
      <c r="BN38" s="645">
        <f t="array" ref="BN38">IF(X38&gt;0,(O38-X38),"")</f>
        <v/>
      </c>
      <c r="BO38" s="645">
        <f t="array" ref="BO38">IF(AB38&gt;0,(O38-AB38),"")</f>
        <v/>
      </c>
      <c r="BP38" s="645">
        <f t="array" ref="BP38">IF(AF38&gt;0,(O38-AF38),"")</f>
        <v/>
      </c>
      <c r="BQ38" s="645">
        <f t="array" ref="BQ38">IF(AJ38&gt;0,(O38-AJ38),"")</f>
        <v/>
      </c>
      <c r="BR38" s="645">
        <f t="array" ref="BR38">IF(AN38&gt;0,(O38-AN38),"")</f>
        <v/>
      </c>
      <c r="BS38" s="645">
        <f t="array" ref="BS38">COUNT(BM38:BR38)</f>
        <v/>
      </c>
      <c r="BT38" s="646">
        <f t="array" ref="BT38">IF(BS38=0,0,IF(BS38=1,0,1/(BS38*(BS38-1))))</f>
        <v/>
      </c>
      <c r="BU38" s="647">
        <f t="array" ref="BU38">IF(R38&gt;0,(BM38^2),"")</f>
        <v/>
      </c>
      <c r="BV38" s="647">
        <f t="array" ref="BV38">IF(X38&gt;0,(BN38^2),"")</f>
        <v/>
      </c>
      <c r="BW38" s="647">
        <f t="array" ref="BW38">IF(AB38&gt;0,(BO38^2),"")</f>
        <v/>
      </c>
      <c r="BX38" s="647">
        <f t="array" ref="BX38">IF(AF38&gt;0,(BP38^2),"")</f>
        <v/>
      </c>
      <c r="BY38" s="647">
        <f t="array" ref="BY38">IF(AJ38&gt;0,(BQ38^2),"")</f>
        <v/>
      </c>
      <c r="BZ38" s="647">
        <f t="array" ref="BZ38">IF(AN38&gt;0,(BR38^2),"")</f>
        <v/>
      </c>
      <c r="CA38" s="121" t="n"/>
    </row>
    <row r="39" ht="76.5" customHeight="1" s="621">
      <c r="A39" s="47" t="inlineStr">
        <is>
          <t>024/B/PRS748</t>
        </is>
      </c>
      <c r="B39" s="47" t="inlineStr">
        <is>
          <t>D14</t>
        </is>
      </c>
      <c r="C39" s="99" t="inlineStr">
        <is>
          <t>Saldatrice a filo - puntatura</t>
        </is>
      </c>
      <c r="D39" s="99" t="inlineStr">
        <is>
          <t>ESAB</t>
        </is>
      </c>
      <c r="E39" s="99" t="inlineStr">
        <is>
          <t>Generat. ARISTO MIG 5000I W MA6 Trainaf. ORIGO FEED 4804W MA24 10P</t>
        </is>
      </c>
      <c r="F39" s="99" t="inlineStr">
        <is>
          <t>Preparazione saldatura</t>
        </is>
      </c>
      <c r="G39" s="100" t="n">
        <v>46003</v>
      </c>
      <c r="H39" s="99" t="inlineStr">
        <is>
          <t>Compito</t>
        </is>
      </c>
      <c r="I39" s="101">
        <f t="array" ref="I39">IF((V39-R39)&gt;3,"SI","")</f>
        <v/>
      </c>
      <c r="J39" s="101">
        <f t="array" ref="J39">IF((U39-R39)&gt;3,"SI","")</f>
        <v/>
      </c>
      <c r="K39" s="100" t="n"/>
      <c r="L39" s="100" t="n"/>
      <c r="M39" s="635">
        <f t="array" ref="M39">IF(R39&gt;0,(SQRT(BT39*(SUM(BU39:BZ39)))),"")</f>
        <v/>
      </c>
      <c r="N39" s="636">
        <f t="array" ref="N39">IF(T39&gt;0,(MAX(T39,Z39,AD39,AH39,AL39,AP39))+SQRT(1.2^2+1^2),"")</f>
        <v/>
      </c>
      <c r="O39" s="637">
        <f t="array" ref="O39">IF(R39="",0,10*LOG10(SUM(BG39:BL39)/(COUNT(R39,X39,AB39,AF39,AJ39,AN39))))</f>
        <v/>
      </c>
      <c r="P39" s="638">
        <f t="array" ref="P39">IF(AND(Y39="",AC39="",AG39="",AK39="",AO39=""),S39,AVERAGE(S39,Y39,AC39,AG39,AK39,AO39)+STDEV(S39,Y39,AC39,AG39,AK39,AO39))</f>
        <v/>
      </c>
      <c r="Q39" s="106" t="n">
        <v>300</v>
      </c>
      <c r="R39" s="639" t="n">
        <v>41.4</v>
      </c>
      <c r="S39" s="640" t="n">
        <v>52.3</v>
      </c>
      <c r="T39" s="641" t="n">
        <v>83.2</v>
      </c>
      <c r="U39" s="642" t="n">
        <v>41.4</v>
      </c>
      <c r="V39" s="642" t="n">
        <v>47.1</v>
      </c>
      <c r="W39" s="106" t="n">
        <v>300</v>
      </c>
      <c r="X39" s="639" t="n">
        <v>39</v>
      </c>
      <c r="Y39" s="640" t="n">
        <v>53.2</v>
      </c>
      <c r="Z39" s="641" t="n">
        <v>88</v>
      </c>
      <c r="AA39" s="106" t="n">
        <v>300</v>
      </c>
      <c r="AB39" s="639" t="n">
        <v>40.2</v>
      </c>
      <c r="AC39" s="640" t="n">
        <v>50.8</v>
      </c>
      <c r="AD39" s="641" t="n">
        <v>79.3</v>
      </c>
      <c r="AE39" s="106" t="n">
        <v>300</v>
      </c>
      <c r="AF39" s="639" t="n">
        <v>57</v>
      </c>
      <c r="AG39" s="640" t="n">
        <v>59.9</v>
      </c>
      <c r="AH39" s="641" t="n">
        <v>91</v>
      </c>
      <c r="AI39" s="106" t="n">
        <v>300</v>
      </c>
      <c r="AJ39" s="639" t="n">
        <v>55.3</v>
      </c>
      <c r="AK39" s="640" t="n">
        <v>58.2</v>
      </c>
      <c r="AL39" s="641" t="n">
        <v>92.40000000000001</v>
      </c>
      <c r="AM39" s="106" t="n">
        <v>300</v>
      </c>
      <c r="AN39" s="639" t="n">
        <v>61.8</v>
      </c>
      <c r="AO39" s="640" t="n">
        <v>62.7</v>
      </c>
      <c r="AP39" s="641" t="n">
        <v>91.90000000000001</v>
      </c>
      <c r="AQ39" s="111">
        <f t="array" ref="AQ39">IF(AND((O39)&lt;85,N39&lt;137),"NO","SI")</f>
        <v/>
      </c>
      <c r="AR39" s="112">
        <f t="array" ref="AR39">IF((480*(10^(7.95-(O39/10))))&lt;480,480*(10^(7.95-(O39/10))),480)</f>
        <v/>
      </c>
      <c r="AS39" s="113">
        <f t="array" ref="AS39">IF((480*(10^(8.45-(O39/10))))&lt;480,480*(10^(8.45-(O39/10))),480)</f>
        <v/>
      </c>
      <c r="AT39" s="114">
        <f t="array" ref="AT39">IF((480*(10^(8.65-(O39/10))))&lt;480,480*(10^(8.65-(O39/10))),480)</f>
        <v/>
      </c>
      <c r="AU39" s="137">
        <f t="array" ref="AU39">IF(O39&lt;80,"0",IF((P39-O39)&lt;=2,('DPI art.191'!$G$3-(('DPI art.191'!$F$3-'DPI art.191'!$G$3)/4)*(P39-O39-2)),('DPI art.191'!$G$3-(('DPI art.191'!$G$3-'DPI art.191'!$H$3)/8)*(P39-O39-2))))</f>
        <v/>
      </c>
      <c r="AV39" s="644">
        <f t="array" ref="AV39">O39-AU39</f>
        <v/>
      </c>
      <c r="AW39" s="644">
        <f t="array" ref="AW39">IF(N39&lt;135,N39,N39-'DPI art.191'!$I$3)</f>
        <v/>
      </c>
      <c r="AX39" s="644">
        <f t="array" ref="AX39">IF(I39&lt;80,"0",IF((J39-I39)&lt;=2,('DPI art.191'!$G$7-(('DPI art.191'!$F$7-'DPI art.191'!$G$7)/4)*(I39-J39-2)),('DPI art.191'!$G$7-(('DPI art.191'!$G$7-'DPI art.191'!$H$7)/8)*(J39-I39-2))))</f>
        <v/>
      </c>
      <c r="AY39" s="644">
        <f t="array" ref="AY39">I39-AX39</f>
        <v/>
      </c>
      <c r="AZ39" s="644">
        <f t="array" ref="AZ39">IF(H39&lt;135,H39,H39-'DPI art.191'!$I$7)</f>
        <v/>
      </c>
      <c r="BA39" s="137">
        <f t="array" ref="BA39">IF(O39&lt;80,"0",IF((P39-O39)&lt;=2,('DPI art.191'!$G$5-(('DPI art.191'!$F$5-'DPI art.191'!$G$5)/4)*(P39-O39-2)),('DPI art.191'!$G$5-(('DPI art.191'!$G$5-'DPI art.191'!$H$5)/8)*(P39-O39-2))))</f>
        <v/>
      </c>
      <c r="BB39" s="644">
        <f t="array" ref="BB39">R39-BA39</f>
        <v/>
      </c>
      <c r="BC39" s="644">
        <f t="array" ref="BC39">IF(N39&lt;135,N39,N39-'DPI art.191'!$I$5)</f>
        <v/>
      </c>
      <c r="BD39" s="137">
        <f t="array" ref="BD39">IF(O39&lt;80,"0",IF((P39-O39)&lt;=2,('DPI art.191'!$G$7-(('DPI art.191'!$F$7-'DPI art.191'!$G$7)/4)*(O39-P39-2)),('DPI art.191'!$G$7-(('DPI art.191'!$G$7-'DPI art.191'!$H$7)/8)*(P39-O39-2))))</f>
        <v/>
      </c>
      <c r="BE39" s="644">
        <f t="array" ref="BE39">O39-BD39</f>
        <v/>
      </c>
      <c r="BF39" s="644">
        <f t="array" ref="BF39">IF(N39&lt;135,N39,N39-'DPI art.191'!$I$7)</f>
        <v/>
      </c>
      <c r="BG39" s="645">
        <f t="array" ref="BG39">10^(0.1*R39)</f>
        <v/>
      </c>
      <c r="BH39" s="645">
        <f t="array" ref="BH39">10^(0.1*X39)</f>
        <v/>
      </c>
      <c r="BI39" s="645">
        <f t="array" ref="BI39">10^(0.1*AB39)</f>
        <v/>
      </c>
      <c r="BJ39" s="645">
        <f t="array" ref="BJ39">10^(0.1*AF39)</f>
        <v/>
      </c>
      <c r="BK39" s="645">
        <f t="array" ref="BK39">10^(0.1*AJ39)</f>
        <v/>
      </c>
      <c r="BL39" s="645">
        <f t="array" ref="BL39">10^(0.1*AN39)</f>
        <v/>
      </c>
      <c r="BM39" s="645">
        <f t="array" ref="BM39">IF(R39&gt;0,(O39-R39),"")</f>
        <v/>
      </c>
      <c r="BN39" s="645">
        <f t="array" ref="BN39">IF(X39&gt;0,(O39-X39),"")</f>
        <v/>
      </c>
      <c r="BO39" s="645">
        <f t="array" ref="BO39">IF(AB39&gt;0,(O39-AB39),"")</f>
        <v/>
      </c>
      <c r="BP39" s="645">
        <f t="array" ref="BP39">IF(AF39&gt;0,(O39-AF39),"")</f>
        <v/>
      </c>
      <c r="BQ39" s="645">
        <f t="array" ref="BQ39">IF(AJ39&gt;0,(O39-AJ39),"")</f>
        <v/>
      </c>
      <c r="BR39" s="645">
        <f t="array" ref="BR39">IF(AN39&gt;0,(O39-AN39),"")</f>
        <v/>
      </c>
      <c r="BS39" s="645">
        <f t="array" ref="BS39">COUNT(BM39:BR39)</f>
        <v/>
      </c>
      <c r="BT39" s="646">
        <f t="array" ref="BT39">IF(BS39=0,0,IF(BS39=1,0,1/(BS39*(BS39-1))))</f>
        <v/>
      </c>
      <c r="BU39" s="647">
        <f t="array" ref="BU39">IF(R39&gt;0,(BM39^2),"")</f>
        <v/>
      </c>
      <c r="BV39" s="647">
        <f t="array" ref="BV39">IF(X39&gt;0,(BN39^2),"")</f>
        <v/>
      </c>
      <c r="BW39" s="647">
        <f t="array" ref="BW39">IF(AB39&gt;0,(BO39^2),"")</f>
        <v/>
      </c>
      <c r="BX39" s="647">
        <f t="array" ref="BX39">IF(AF39&gt;0,(BP39^2),"")</f>
        <v/>
      </c>
      <c r="BY39" s="647">
        <f t="array" ref="BY39">IF(AJ39&gt;0,(BQ39^2),"")</f>
        <v/>
      </c>
      <c r="BZ39" s="647">
        <f t="array" ref="BZ39">IF(AN39&gt;0,(BR39^2),"")</f>
        <v/>
      </c>
      <c r="CA39" s="121" t="n"/>
    </row>
    <row r="40" ht="25.5" customHeight="1" s="621">
      <c r="A40" s="47" t="inlineStr">
        <is>
          <t>273/10</t>
        </is>
      </c>
      <c r="B40" s="47" t="inlineStr">
        <is>
          <t>D15</t>
        </is>
      </c>
      <c r="C40" s="99" t="inlineStr">
        <is>
          <t>Sega a nastro</t>
        </is>
      </c>
      <c r="D40" s="99" t="inlineStr">
        <is>
          <t>BIANCO</t>
        </is>
      </c>
      <c r="E40" s="99" t="inlineStr">
        <is>
          <t xml:space="preserve">270 SA 60° - Ø 250mm </t>
        </is>
      </c>
      <c r="F40" s="99" t="inlineStr">
        <is>
          <t>Taglio con sega a nastro</t>
        </is>
      </c>
      <c r="G40" s="100" t="n">
        <v>46003</v>
      </c>
      <c r="H40" s="99" t="inlineStr">
        <is>
          <t>Compito</t>
        </is>
      </c>
      <c r="I40" s="101">
        <f t="array" ref="I40">IF((V40-R40)&gt;3,"SI","")</f>
        <v/>
      </c>
      <c r="J40" s="101">
        <f t="array" ref="J40">IF((U40-R40)&gt;3,"SI","")</f>
        <v/>
      </c>
      <c r="K40" s="100" t="n"/>
      <c r="L40" s="100" t="n"/>
      <c r="M40" s="635">
        <f t="array" ref="M40">IF(R40&gt;0,(SQRT(BT40*(SUM(BU40:BZ40)))),"")</f>
        <v/>
      </c>
      <c r="N40" s="636">
        <f t="array" ref="N40">IF(T40&gt;0,(MAX(T40,Z40,AD40,AH40,AL40,AP40))+SQRT(1.2^2+1^2),"")</f>
        <v/>
      </c>
      <c r="O40" s="637">
        <f t="array" ref="O40">IF(R40="",0,10*LOG10(SUM(BG40:BL40)/(COUNT(R40,X40,AB40,AF40,AJ40,AN40))))</f>
        <v/>
      </c>
      <c r="P40" s="638">
        <f t="array" ref="P40">IF(AND(Y40="",AC40="",AG40="",AK40="",AO40=""),S40,AVERAGE(S40,Y40,AC40,AG40,AK40,AO40)+STDEV(S40,Y40,AC40,AG40,AK40,AO40))</f>
        <v/>
      </c>
      <c r="Q40" s="106" t="n">
        <v>300</v>
      </c>
      <c r="R40" s="639" t="n">
        <v>81</v>
      </c>
      <c r="S40" s="640" t="n">
        <v>82.2</v>
      </c>
      <c r="T40" s="641" t="n">
        <v>120.2</v>
      </c>
      <c r="U40" s="642" t="n">
        <v>81.09999999999999</v>
      </c>
      <c r="V40" s="642" t="n">
        <v>86.8</v>
      </c>
      <c r="W40" s="106" t="n">
        <v>300</v>
      </c>
      <c r="X40" s="639" t="n">
        <v>84.3</v>
      </c>
      <c r="Y40" s="640" t="n">
        <v>84.09999999999999</v>
      </c>
      <c r="Z40" s="641" t="n">
        <v>125.5</v>
      </c>
      <c r="AA40" s="106" t="n">
        <v>300</v>
      </c>
      <c r="AB40" s="639" t="n">
        <v>85.40000000000001</v>
      </c>
      <c r="AC40" s="640" t="n">
        <v>85</v>
      </c>
      <c r="AD40" s="641" t="n">
        <v>122.4</v>
      </c>
      <c r="AE40" s="106" t="n">
        <v>300</v>
      </c>
      <c r="AF40" s="639" t="n">
        <v>83.40000000000001</v>
      </c>
      <c r="AG40" s="640" t="n">
        <v>83.59999999999999</v>
      </c>
      <c r="AH40" s="641" t="n">
        <v>117.7</v>
      </c>
      <c r="AI40" s="106" t="n">
        <v>300</v>
      </c>
      <c r="AJ40" s="639" t="n">
        <v>82.90000000000001</v>
      </c>
      <c r="AK40" s="640" t="n">
        <v>83.09999999999999</v>
      </c>
      <c r="AL40" s="641" t="n">
        <v>118.6</v>
      </c>
      <c r="AM40" s="106" t="n">
        <v>300</v>
      </c>
      <c r="AN40" s="639" t="n">
        <v>81.40000000000001</v>
      </c>
      <c r="AO40" s="640" t="n">
        <v>81.90000000000001</v>
      </c>
      <c r="AP40" s="641" t="n">
        <v>121.9</v>
      </c>
      <c r="AQ40" s="111">
        <f t="array" ref="AQ40">IF(AND((O40)&lt;85,N40&lt;137),"NO","SI")</f>
        <v/>
      </c>
      <c r="AR40" s="112">
        <f t="array" ref="AR40">IF((480*(10^(7.95-(O40/10))))&lt;480,480*(10^(7.95-(O40/10))),480)</f>
        <v/>
      </c>
      <c r="AS40" s="113">
        <f t="array" ref="AS40">IF((480*(10^(8.45-(O40/10))))&lt;480,480*(10^(8.45-(O40/10))),480)</f>
        <v/>
      </c>
      <c r="AT40" s="114">
        <f t="array" ref="AT40">IF((480*(10^(8.65-(O40/10))))&lt;480,480*(10^(8.65-(O40/10))),480)</f>
        <v/>
      </c>
      <c r="AU40" s="644">
        <f t="array" ref="AU40">IF(O40&lt;80,"0",IF((P40-O40)&lt;=2,('DPI art.191'!$G$3-(('DPI art.191'!$F$3-'DPI art.191'!$G$3)/4)*(P40-O40-2)),('DPI art.191'!$G$3-(('DPI art.191'!$G$3-'DPI art.191'!$H$3)/8)*(P40-O40-2))))</f>
        <v/>
      </c>
      <c r="AV40" s="644">
        <f t="array" ref="AV40">O40-AU40</f>
        <v/>
      </c>
      <c r="AW40" s="644">
        <f t="array" ref="AW40">IF(N40&lt;135,N40,N40-'DPI art.191'!$I$3)</f>
        <v/>
      </c>
      <c r="AX40" s="644">
        <f t="array" ref="AX40">IF(I40&lt;80,"0",IF((J40-I40)&lt;=2,('DPI art.191'!$G$7-(('DPI art.191'!$F$7-'DPI art.191'!$G$7)/4)*(I40-J40-2)),('DPI art.191'!$G$7-(('DPI art.191'!$G$7-'DPI art.191'!$H$7)/8)*(J40-I40-2))))</f>
        <v/>
      </c>
      <c r="AY40" s="644">
        <f t="array" ref="AY40">I40-AX40</f>
        <v/>
      </c>
      <c r="AZ40" s="644">
        <f t="array" ref="AZ40">IF(H40&lt;135,H40,H40-'DPI art.191'!$I$7)</f>
        <v/>
      </c>
      <c r="BA40" s="644">
        <f t="array" ref="BA40">IF(O40&lt;80,"0",IF((P40-O40)&lt;=2,('DPI art.191'!$G$5-(('DPI art.191'!$F$5-'DPI art.191'!$G$5)/4)*(P40-O40-2)),('DPI art.191'!$G$5-(('DPI art.191'!$G$5-'DPI art.191'!$H$5)/8)*(P40-O40-2))))</f>
        <v/>
      </c>
      <c r="BB40" s="644">
        <f t="array" ref="BB40">R40-BA40</f>
        <v/>
      </c>
      <c r="BC40" s="644">
        <f t="array" ref="BC40">IF(N40&lt;135,N40,N40-'DPI art.191'!$I$5)</f>
        <v/>
      </c>
      <c r="BD40" s="644">
        <f t="array" ref="BD40">IF(O40&lt;80,"0",IF((P40-O40)&lt;=2,('DPI art.191'!$G$7-(('DPI art.191'!$F$7-'DPI art.191'!$G$7)/4)*(O40-P40-2)),('DPI art.191'!$G$7-(('DPI art.191'!$G$7-'DPI art.191'!$H$7)/8)*(P40-O40-2))))</f>
        <v/>
      </c>
      <c r="BE40" s="644">
        <f t="array" ref="BE40">O40-BD40</f>
        <v/>
      </c>
      <c r="BF40" s="644">
        <f t="array" ref="BF40">IF(N40&lt;135,N40,N40-'DPI art.191'!$I$7)</f>
        <v/>
      </c>
      <c r="BG40" s="645">
        <f t="array" ref="BG40">10^(0.1*R40)</f>
        <v/>
      </c>
      <c r="BH40" s="645">
        <f t="array" ref="BH40">10^(0.1*X40)</f>
        <v/>
      </c>
      <c r="BI40" s="645">
        <f t="array" ref="BI40">10^(0.1*AB40)</f>
        <v/>
      </c>
      <c r="BJ40" s="645">
        <f t="array" ref="BJ40">10^(0.1*AF40)</f>
        <v/>
      </c>
      <c r="BK40" s="645">
        <f t="array" ref="BK40">10^(0.1*AJ40)</f>
        <v/>
      </c>
      <c r="BL40" s="645">
        <f t="array" ref="BL40">10^(0.1*AN40)</f>
        <v/>
      </c>
      <c r="BM40" s="645">
        <f t="array" ref="BM40">IF(R40&gt;0,(O40-R40),"")</f>
        <v/>
      </c>
      <c r="BN40" s="645">
        <f t="array" ref="BN40">IF(X40&gt;0,(O40-X40),"")</f>
        <v/>
      </c>
      <c r="BO40" s="645">
        <f t="array" ref="BO40">IF(AB40&gt;0,(O40-AB40),"")</f>
        <v/>
      </c>
      <c r="BP40" s="645">
        <f t="array" ref="BP40">IF(AF40&gt;0,(O40-AF40),"")</f>
        <v/>
      </c>
      <c r="BQ40" s="645">
        <f t="array" ref="BQ40">IF(AJ40&gt;0,(O40-AJ40),"")</f>
        <v/>
      </c>
      <c r="BR40" s="645">
        <f t="array" ref="BR40">IF(AN40&gt;0,(O40-AN40),"")</f>
        <v/>
      </c>
      <c r="BS40" s="645">
        <f t="array" ref="BS40">COUNT(BM40:BR40)</f>
        <v/>
      </c>
      <c r="BT40" s="646">
        <f t="array" ref="BT40">IF(BS40=0,0,IF(BS40=1,0,1/(BS40*(BS40-1))))</f>
        <v/>
      </c>
      <c r="BU40" s="647">
        <f t="array" ref="BU40">IF(R40&gt;0,(BM40^2),"")</f>
        <v/>
      </c>
      <c r="BV40" s="647">
        <f t="array" ref="BV40">IF(X40&gt;0,(BN40^2),"")</f>
        <v/>
      </c>
      <c r="BW40" s="647">
        <f t="array" ref="BW40">IF(AB40&gt;0,(BO40^2),"")</f>
        <v/>
      </c>
      <c r="BX40" s="647">
        <f t="array" ref="BX40">IF(AF40&gt;0,(BP40^2),"")</f>
        <v/>
      </c>
      <c r="BY40" s="647">
        <f t="array" ref="BY40">IF(AJ40&gt;0,(BQ40^2),"")</f>
        <v/>
      </c>
      <c r="BZ40" s="647">
        <f t="array" ref="BZ40">IF(AN40&gt;0,(BR40^2),"")</f>
        <v/>
      </c>
      <c r="CA40" s="121" t="n"/>
    </row>
    <row r="41" ht="25.5" customHeight="1" s="621">
      <c r="A41" s="47" t="inlineStr">
        <is>
          <t>Verniciatura</t>
        </is>
      </c>
      <c r="B41" s="47" t="inlineStr">
        <is>
          <t>D16</t>
        </is>
      </c>
      <c r="C41" s="99" t="inlineStr">
        <is>
          <t>Assistenza durante fase di puizia pezzi con aria compressa</t>
        </is>
      </c>
      <c r="D41" s="99" t="inlineStr">
        <is>
          <t>/</t>
        </is>
      </c>
      <c r="E41" s="99" t="inlineStr">
        <is>
          <t>/</t>
        </is>
      </c>
      <c r="F41" s="99" t="inlineStr">
        <is>
          <t>Assistenza durante fase di puizia pezzi con aria compressa</t>
        </is>
      </c>
      <c r="G41" s="100" t="n">
        <v>46003</v>
      </c>
      <c r="H41" s="99" t="inlineStr">
        <is>
          <t>Compito</t>
        </is>
      </c>
      <c r="I41" s="101">
        <f t="array" ref="I41">IF((V41-R41)&gt;3,"SI","")</f>
        <v/>
      </c>
      <c r="J41" s="101">
        <f t="array" ref="J41">IF((U41-R41)&gt;3,"SI","")</f>
        <v/>
      </c>
      <c r="K41" s="100" t="n"/>
      <c r="L41" s="100" t="n"/>
      <c r="M41" s="635">
        <f t="array" ref="M41">IF(R41&gt;0,(SQRT(BT41*(SUM(BU41:BZ41)))),"")</f>
        <v/>
      </c>
      <c r="N41" s="636">
        <f t="array" ref="N41">IF(T41&gt;0,(MAX(T41,Z41,AD41,AH41,AL41,AP41))+SQRT(1.2^2+1^2),"")</f>
        <v/>
      </c>
      <c r="O41" s="637">
        <f t="array" ref="O41">IF(R41="",0,10*LOG10(SUM(BG41:BL41)/(COUNT(R41,X41,AB41,AF41,AJ41,AN41))))</f>
        <v/>
      </c>
      <c r="P41" s="638">
        <f t="array" ref="P41">IF(AND(Y41="",AC41="",AG41="",AK41="",AO41=""),S41,AVERAGE(S41,Y41,AC41,AG41,AK41,AO41)+STDEV(S41,Y41,AC41,AG41,AK41,AO41))</f>
        <v/>
      </c>
      <c r="Q41" s="106" t="n">
        <v>300</v>
      </c>
      <c r="R41" s="639" t="n">
        <v>84.3</v>
      </c>
      <c r="S41" s="640" t="n">
        <v>84.5</v>
      </c>
      <c r="T41" s="641" t="n">
        <v>112.6</v>
      </c>
      <c r="U41" s="642" t="n">
        <v>84.2</v>
      </c>
      <c r="V41" s="642" t="n">
        <v>87.5</v>
      </c>
      <c r="W41" s="106" t="n">
        <v>300</v>
      </c>
      <c r="X41" s="639" t="n">
        <v>82.2</v>
      </c>
      <c r="Y41" s="640" t="n">
        <v>83.09999999999999</v>
      </c>
      <c r="Z41" s="641" t="n">
        <v>117.7</v>
      </c>
      <c r="AA41" s="106" t="n">
        <v>300</v>
      </c>
      <c r="AB41" s="639" t="n">
        <v>82.7</v>
      </c>
      <c r="AC41" s="640" t="n">
        <v>83.59999999999999</v>
      </c>
      <c r="AD41" s="641" t="n">
        <v>113.7</v>
      </c>
      <c r="AE41" s="106" t="n">
        <v>300</v>
      </c>
      <c r="AF41" s="639" t="n">
        <v>85.40000000000001</v>
      </c>
      <c r="AG41" s="640" t="n">
        <v>85.5</v>
      </c>
      <c r="AH41" s="641" t="n">
        <v>119.2</v>
      </c>
      <c r="AI41" s="106" t="n">
        <v>300</v>
      </c>
      <c r="AJ41" s="639" t="n">
        <v>85.90000000000001</v>
      </c>
      <c r="AK41" s="640" t="n">
        <v>86</v>
      </c>
      <c r="AL41" s="641" t="n">
        <v>112</v>
      </c>
      <c r="AM41" s="106" t="n">
        <v>300</v>
      </c>
      <c r="AN41" s="639" t="n">
        <v>79.09999999999999</v>
      </c>
      <c r="AO41" s="640" t="n">
        <v>82.40000000000001</v>
      </c>
      <c r="AP41" s="641" t="n">
        <v>113.2</v>
      </c>
      <c r="AQ41" s="111">
        <f t="array" ref="AQ41">IF(AND((O41)&lt;85,N41&lt;137),"NO","SI")</f>
        <v/>
      </c>
      <c r="AR41" s="112">
        <f t="array" ref="AR41">IF((480*(10^(7.95-(O41/10))))&lt;480,480*(10^(7.95-(O41/10))),480)</f>
        <v/>
      </c>
      <c r="AS41" s="113">
        <f t="array" ref="AS41">IF((480*(10^(8.45-(O41/10))))&lt;480,480*(10^(8.45-(O41/10))),480)</f>
        <v/>
      </c>
      <c r="AT41" s="114">
        <f t="array" ref="AT41">IF((480*(10^(8.65-(O41/10))))&lt;480,480*(10^(8.65-(O41/10))),480)</f>
        <v/>
      </c>
      <c r="AU41" s="644">
        <f t="array" ref="AU41">IF(O41&lt;80,"0",IF((P41-O41)&lt;=2,('DPI art.191'!$G$3-(('DPI art.191'!$F$3-'DPI art.191'!$G$3)/4)*(P41-O41-2)),('DPI art.191'!$G$3-(('DPI art.191'!$G$3-'DPI art.191'!$H$3)/8)*(P41-O41-2))))</f>
        <v/>
      </c>
      <c r="AV41" s="644">
        <f t="array" ref="AV41">O41-AU41</f>
        <v/>
      </c>
      <c r="AW41" s="644">
        <f t="array" ref="AW41">IF(N41&lt;135,N41,N41-'DPI art.191'!$I$3)</f>
        <v/>
      </c>
      <c r="AX41" s="644">
        <f t="array" ref="AX41">IF(I41&lt;80,"0",IF((J41-I41)&lt;=2,('DPI art.191'!$G$7-(('DPI art.191'!$F$7-'DPI art.191'!$G$7)/4)*(I41-J41-2)),('DPI art.191'!$G$7-(('DPI art.191'!$G$7-'DPI art.191'!$H$7)/8)*(J41-I41-2))))</f>
        <v/>
      </c>
      <c r="AY41" s="644">
        <f t="array" ref="AY41">I41-AX41</f>
        <v/>
      </c>
      <c r="AZ41" s="644">
        <f t="array" ref="AZ41">IF(H41&lt;135,H41,H41-'DPI art.191'!$I$7)</f>
        <v/>
      </c>
      <c r="BA41" s="644">
        <f t="array" ref="BA41">IF(O41&lt;80,"0",IF((P41-O41)&lt;=2,('DPI art.191'!$G$5-(('DPI art.191'!$F$5-'DPI art.191'!$G$5)/4)*(P41-O41-2)),('DPI art.191'!$G$5-(('DPI art.191'!$G$5-'DPI art.191'!$H$5)/8)*(P41-O41-2))))</f>
        <v/>
      </c>
      <c r="BB41" s="644">
        <f t="array" ref="BB41">R41-BA41</f>
        <v/>
      </c>
      <c r="BC41" s="644">
        <f t="array" ref="BC41">IF(N41&lt;135,N41,N41-'DPI art.191'!$I$5)</f>
        <v/>
      </c>
      <c r="BD41" s="644">
        <f t="array" ref="BD41">IF(O41&lt;80,"0",IF((P41-O41)&lt;=2,('DPI art.191'!$G$7-(('DPI art.191'!$F$7-'DPI art.191'!$G$7)/4)*(O41-P41-2)),('DPI art.191'!$G$7-(('DPI art.191'!$G$7-'DPI art.191'!$H$7)/8)*(P41-O41-2))))</f>
        <v/>
      </c>
      <c r="BE41" s="644">
        <f t="array" ref="BE41">O41-BD41</f>
        <v/>
      </c>
      <c r="BF41" s="644">
        <f t="array" ref="BF41">IF(N41&lt;135,N41,N41-'DPI art.191'!$I$7)</f>
        <v/>
      </c>
      <c r="BG41" s="645">
        <f t="array" ref="BG41">10^(0.1*R41)</f>
        <v/>
      </c>
      <c r="BH41" s="645">
        <f t="array" ref="BH41">10^(0.1*X41)</f>
        <v/>
      </c>
      <c r="BI41" s="645">
        <f t="array" ref="BI41">10^(0.1*AB41)</f>
        <v/>
      </c>
      <c r="BJ41" s="645">
        <f t="array" ref="BJ41">10^(0.1*AF41)</f>
        <v/>
      </c>
      <c r="BK41" s="645">
        <f t="array" ref="BK41">10^(0.1*AJ41)</f>
        <v/>
      </c>
      <c r="BL41" s="645">
        <f t="array" ref="BL41">10^(0.1*AN41)</f>
        <v/>
      </c>
      <c r="BM41" s="645">
        <f t="array" ref="BM41">IF(R41&gt;0,(O41-R41),"")</f>
        <v/>
      </c>
      <c r="BN41" s="645">
        <f t="array" ref="BN41">IF(X41&gt;0,(O41-X41),"")</f>
        <v/>
      </c>
      <c r="BO41" s="645">
        <f t="array" ref="BO41">IF(AB41&gt;0,(O41-AB41),"")</f>
        <v/>
      </c>
      <c r="BP41" s="645">
        <f t="array" ref="BP41">IF(AF41&gt;0,(O41-AF41),"")</f>
        <v/>
      </c>
      <c r="BQ41" s="645">
        <f t="array" ref="BQ41">IF(AJ41&gt;0,(O41-AJ41),"")</f>
        <v/>
      </c>
      <c r="BR41" s="645">
        <f t="array" ref="BR41">IF(AN41&gt;0,(O41-AN41),"")</f>
        <v/>
      </c>
      <c r="BS41" s="645">
        <f t="array" ref="BS41">COUNT(BM41:BR41)</f>
        <v/>
      </c>
      <c r="BT41" s="646">
        <f t="array" ref="BT41">IF(BS41=0,0,IF(BS41=1,0,1/(BS41*(BS41-1))))</f>
        <v/>
      </c>
      <c r="BU41" s="647">
        <f t="array" ref="BU41">IF(R41&gt;0,(BM41^2),"")</f>
        <v/>
      </c>
      <c r="BV41" s="647">
        <f t="array" ref="BV41">IF(X41&gt;0,(BN41^2),"")</f>
        <v/>
      </c>
      <c r="BW41" s="647">
        <f t="array" ref="BW41">IF(AB41&gt;0,(BO41^2),"")</f>
        <v/>
      </c>
      <c r="BX41" s="647">
        <f t="array" ref="BX41">IF(AF41&gt;0,(BP41^2),"")</f>
        <v/>
      </c>
      <c r="BY41" s="647">
        <f t="array" ref="BY41">IF(AJ41&gt;0,(BQ41^2),"")</f>
        <v/>
      </c>
      <c r="BZ41" s="647">
        <f t="array" ref="BZ41">IF(AN41&gt;0,(BR41^2),"")</f>
        <v/>
      </c>
      <c r="CA41" s="121" t="n"/>
    </row>
    <row r="42" ht="25.5" customHeight="1" s="621">
      <c r="A42" s="47" t="inlineStr">
        <is>
          <t>Verniciatura</t>
        </is>
      </c>
      <c r="B42" s="47" t="inlineStr">
        <is>
          <t>D17</t>
        </is>
      </c>
      <c r="C42" s="99" t="inlineStr">
        <is>
          <t>Movimentazione pezzi in uscita dalla verniciatura</t>
        </is>
      </c>
      <c r="D42" s="99" t="inlineStr">
        <is>
          <t>/</t>
        </is>
      </c>
      <c r="E42" s="99" t="inlineStr">
        <is>
          <t>/</t>
        </is>
      </c>
      <c r="F42" s="99" t="inlineStr">
        <is>
          <t>Movimentazione pezzi in uscita dalla verniciatura</t>
        </is>
      </c>
      <c r="G42" s="100" t="n">
        <v>46003</v>
      </c>
      <c r="H42" s="99" t="inlineStr">
        <is>
          <t>Compito</t>
        </is>
      </c>
      <c r="I42" s="101">
        <f t="array" ref="I42">IF((V42-R42)&gt;3,"SI","")</f>
        <v/>
      </c>
      <c r="J42" s="99" t="inlineStr">
        <is>
          <t>SI</t>
        </is>
      </c>
      <c r="K42" s="100" t="n"/>
      <c r="L42" s="100" t="n"/>
      <c r="M42" s="635">
        <f t="array" ref="M42">IF(R42&gt;0,(SQRT(BT42*(SUM(BU42:BZ42)))),"")</f>
        <v/>
      </c>
      <c r="N42" s="636">
        <f t="array" ref="N42">IF(T42&gt;0,(MAX(T42,Z42,AD42,AH42,AL42,AP42))+SQRT(1.2^2+1^2),"")</f>
        <v/>
      </c>
      <c r="O42" s="637">
        <f t="array" ref="O42">IF(R42="",0,10*LOG10(SUM(BG42:BL42)/(COUNT(R42,X42,AB42,AF42,AJ42,AN42))))</f>
        <v/>
      </c>
      <c r="P42" s="638">
        <f t="array" ref="P42">IF(AND(Y42="",AC42="",AG42="",AK42="",AO42=""),S42,AVERAGE(S42,Y42,AC42,AG42,AK42,AO42)+STDEV(S42,Y42,AC42,AG42,AK42,AO42))</f>
        <v/>
      </c>
      <c r="Q42" s="106" t="n">
        <v>300</v>
      </c>
      <c r="R42" s="639" t="n">
        <v>77.09999999999999</v>
      </c>
      <c r="S42" s="640" t="n">
        <v>77.8</v>
      </c>
      <c r="T42" s="641" t="n">
        <v>94.40000000000001</v>
      </c>
      <c r="U42" s="642" t="n">
        <v>77.09999999999999</v>
      </c>
      <c r="V42" s="642" t="n">
        <v>78.7</v>
      </c>
      <c r="W42" s="106" t="n">
        <v>300</v>
      </c>
      <c r="X42" s="639" t="n">
        <v>76.5</v>
      </c>
      <c r="Y42" s="640" t="n">
        <v>77.2</v>
      </c>
      <c r="Z42" s="641" t="n">
        <v>92.5</v>
      </c>
      <c r="AA42" s="106" t="n">
        <v>300</v>
      </c>
      <c r="AB42" s="639" t="n">
        <v>77.40000000000001</v>
      </c>
      <c r="AC42" s="640" t="n">
        <v>77.5</v>
      </c>
      <c r="AD42" s="641" t="n">
        <v>94.40000000000001</v>
      </c>
      <c r="AE42" s="106" t="n">
        <v>300</v>
      </c>
      <c r="AF42" s="639" t="n">
        <v>75.2</v>
      </c>
      <c r="AG42" s="640" t="n">
        <v>75.8</v>
      </c>
      <c r="AH42" s="641" t="n">
        <v>97.59999999999999</v>
      </c>
      <c r="AI42" s="106" t="n">
        <v>300</v>
      </c>
      <c r="AJ42" s="639" t="n">
        <v>73.40000000000001</v>
      </c>
      <c r="AK42" s="640" t="n">
        <v>71.40000000000001</v>
      </c>
      <c r="AL42" s="641" t="n">
        <v>87.59999999999999</v>
      </c>
      <c r="AM42" s="106" t="n">
        <v>300</v>
      </c>
      <c r="AN42" s="639" t="n">
        <v>75.59999999999999</v>
      </c>
      <c r="AO42" s="640" t="n">
        <v>73.8</v>
      </c>
      <c r="AP42" s="641" t="n">
        <v>96.09999999999999</v>
      </c>
      <c r="AQ42" s="111">
        <f t="array" ref="AQ42">IF(AND((O42)&lt;85,N42&lt;137),"NO","SI")</f>
        <v/>
      </c>
      <c r="AR42" s="112">
        <f t="array" ref="AR42">IF((480*(10^(7.95-(O42/10))))&lt;480,480*(10^(7.95-(O42/10))),480)</f>
        <v/>
      </c>
      <c r="AS42" s="113">
        <f t="array" ref="AS42">IF((480*(10^(8.45-(O42/10))))&lt;480,480*(10^(8.45-(O42/10))),480)</f>
        <v/>
      </c>
      <c r="AT42" s="114">
        <f t="array" ref="AT42">IF((480*(10^(8.65-(O42/10))))&lt;480,480*(10^(8.65-(O42/10))),480)</f>
        <v/>
      </c>
      <c r="AU42" s="137">
        <f t="array" ref="AU42">IF(O42&lt;80,"0",IF((P42-O42)&lt;=2,('DPI art.191'!$G$3-(('DPI art.191'!$F$3-'DPI art.191'!$G$3)/4)*(P42-O42-2)),('DPI art.191'!$G$3-(('DPI art.191'!$G$3-'DPI art.191'!$H$3)/8)*(P42-O42-2))))</f>
        <v/>
      </c>
      <c r="AV42" s="644">
        <f t="array" ref="AV42">O42-AU42</f>
        <v/>
      </c>
      <c r="AW42" s="644">
        <f t="array" ref="AW42">IF(N42&lt;135,N42,N42-'DPI art.191'!$I$3)</f>
        <v/>
      </c>
      <c r="AX42" s="644">
        <f t="array" ref="AX42">IF(I42&lt;80,"0",IF((J42-I42)&lt;=2,('DPI art.191'!$G$7-(('DPI art.191'!$F$7-'DPI art.191'!$G$7)/4)*(I42-J42-2)),('DPI art.191'!$G$7-(('DPI art.191'!$G$7-'DPI art.191'!$H$7)/8)*(J42-I42-2))))</f>
        <v/>
      </c>
      <c r="AY42" s="644">
        <f t="array" ref="AY42">I42-AX42</f>
        <v/>
      </c>
      <c r="AZ42" s="644">
        <f t="array" ref="AZ42">IF(H42&lt;135,H42,H42-'DPI art.191'!$I$7)</f>
        <v/>
      </c>
      <c r="BA42" s="137">
        <f t="array" ref="BA42">IF(O42&lt;80,"0",IF((P42-O42)&lt;=2,('DPI art.191'!$G$5-(('DPI art.191'!$F$5-'DPI art.191'!$G$5)/4)*(P42-O42-2)),('DPI art.191'!$G$5-(('DPI art.191'!$G$5-'DPI art.191'!$H$5)/8)*(P42-O42-2))))</f>
        <v/>
      </c>
      <c r="BB42" s="644">
        <f t="array" ref="BB42">R42-BA42</f>
        <v/>
      </c>
      <c r="BC42" s="644">
        <f t="array" ref="BC42">IF(N42&lt;135,N42,N42-'DPI art.191'!$I$5)</f>
        <v/>
      </c>
      <c r="BD42" s="137">
        <f t="array" ref="BD42">IF(O42&lt;80,"0",IF((P42-O42)&lt;=2,('DPI art.191'!$G$7-(('DPI art.191'!$F$7-'DPI art.191'!$G$7)/4)*(O42-P42-2)),('DPI art.191'!$G$7-(('DPI art.191'!$G$7-'DPI art.191'!$H$7)/8)*(P42-O42-2))))</f>
        <v/>
      </c>
      <c r="BE42" s="644">
        <f t="array" ref="BE42">O42-BD42</f>
        <v/>
      </c>
      <c r="BF42" s="644">
        <f t="array" ref="BF42">IF(N42&lt;135,N42,N42-'DPI art.191'!$I$7)</f>
        <v/>
      </c>
      <c r="BG42" s="645">
        <f t="array" ref="BG42">10^(0.1*R42)</f>
        <v/>
      </c>
      <c r="BH42" s="645">
        <f t="array" ref="BH42">10^(0.1*X42)</f>
        <v/>
      </c>
      <c r="BI42" s="645">
        <f t="array" ref="BI42">10^(0.1*AB42)</f>
        <v/>
      </c>
      <c r="BJ42" s="645">
        <f t="array" ref="BJ42">10^(0.1*AF42)</f>
        <v/>
      </c>
      <c r="BK42" s="645">
        <f t="array" ref="BK42">10^(0.1*AJ42)</f>
        <v/>
      </c>
      <c r="BL42" s="645">
        <f t="array" ref="BL42">10^(0.1*AN42)</f>
        <v/>
      </c>
      <c r="BM42" s="645">
        <f t="array" ref="BM42">IF(R42&gt;0,(O42-R42),"")</f>
        <v/>
      </c>
      <c r="BN42" s="645">
        <f t="array" ref="BN42">IF(X42&gt;0,(O42-X42),"")</f>
        <v/>
      </c>
      <c r="BO42" s="645">
        <f t="array" ref="BO42">IF(AB42&gt;0,(O42-AB42),"")</f>
        <v/>
      </c>
      <c r="BP42" s="645">
        <f t="array" ref="BP42">IF(AF42&gt;0,(O42-AF42),"")</f>
        <v/>
      </c>
      <c r="BQ42" s="645">
        <f t="array" ref="BQ42">IF(AJ42&gt;0,(O42-AJ42),"")</f>
        <v/>
      </c>
      <c r="BR42" s="645">
        <f t="array" ref="BR42">IF(AN42&gt;0,(O42-AN42),"")</f>
        <v/>
      </c>
      <c r="BS42" s="645">
        <f t="array" ref="BS42">COUNT(BM42:BR42)</f>
        <v/>
      </c>
      <c r="BT42" s="646">
        <f t="array" ref="BT42">IF(BS42=0,0,IF(BS42=1,0,1/(BS42*(BS42-1))))</f>
        <v/>
      </c>
      <c r="BU42" s="647">
        <f t="array" ref="BU42">IF(R42&gt;0,(BM42^2),"")</f>
        <v/>
      </c>
      <c r="BV42" s="647">
        <f t="array" ref="BV42">IF(X42&gt;0,(BN42^2),"")</f>
        <v/>
      </c>
      <c r="BW42" s="647">
        <f t="array" ref="BW42">IF(AB42&gt;0,(BO42^2),"")</f>
        <v/>
      </c>
      <c r="BX42" s="647">
        <f t="array" ref="BX42">IF(AF42&gt;0,(BP42^2),"")</f>
        <v/>
      </c>
      <c r="BY42" s="647">
        <f t="array" ref="BY42">IF(AJ42&gt;0,(BQ42^2),"")</f>
        <v/>
      </c>
      <c r="BZ42" s="647">
        <f t="array" ref="BZ42">IF(AN42&gt;0,(BR42^2),"")</f>
        <v/>
      </c>
      <c r="CA42" s="121" t="n"/>
    </row>
    <row r="43" ht="25.5" customHeight="1" s="621">
      <c r="A43" s="47" t="inlineStr">
        <is>
          <t>Gualdo 1</t>
        </is>
      </c>
      <c r="B43" s="47" t="inlineStr">
        <is>
          <t>D18</t>
        </is>
      </c>
      <c r="C43" s="99" t="inlineStr">
        <is>
          <t>Movimentazione in piazzale esterno</t>
        </is>
      </c>
      <c r="D43" s="99" t="inlineStr">
        <is>
          <t>/</t>
        </is>
      </c>
      <c r="E43" s="99" t="inlineStr">
        <is>
          <t>/</t>
        </is>
      </c>
      <c r="F43" s="99" t="inlineStr">
        <is>
          <t>Movimentazioni in piazzale esterno</t>
        </is>
      </c>
      <c r="G43" s="100" t="n">
        <v>46003</v>
      </c>
      <c r="H43" s="99" t="inlineStr">
        <is>
          <t>Compito</t>
        </is>
      </c>
      <c r="I43" s="101">
        <f t="array" ref="I43">IF((V43-R43)&gt;3,"SI","")</f>
        <v/>
      </c>
      <c r="J43" s="99" t="inlineStr">
        <is>
          <t>SI</t>
        </is>
      </c>
      <c r="K43" s="100" t="n"/>
      <c r="L43" s="100" t="n"/>
      <c r="M43" s="635">
        <f t="array" ref="M43">IF(R43&gt;0,(SQRT(BT43*(SUM(BU43:BZ43)))),"")</f>
        <v/>
      </c>
      <c r="N43" s="636">
        <f t="array" ref="N43">IF(T43&gt;0,(MAX(T43,Z43,AD43,AH43,AL43,AP43))+SQRT(1.2^2+1^2),"")</f>
        <v/>
      </c>
      <c r="O43" s="637">
        <f t="array" ref="O43">IF(R43="",0,10*LOG10(SUM(BG43:BL43)/(COUNT(R43,X43,AB43,AF43,AJ43,AN43))))</f>
        <v/>
      </c>
      <c r="P43" s="638">
        <f t="array" ref="P43">IF(AND(Y43="",AC43="",AG43="",AK43="",AO43=""),S43,AVERAGE(S43,Y43,AC43,AG43,AK43,AO43)+STDEV(S43,Y43,AC43,AG43,AK43,AO43))</f>
        <v/>
      </c>
      <c r="Q43" s="106" t="n">
        <v>300</v>
      </c>
      <c r="R43" s="639" t="n">
        <v>81.09999999999999</v>
      </c>
      <c r="S43" s="640" t="n">
        <v>83.09999999999999</v>
      </c>
      <c r="T43" s="641" t="n">
        <v>98.7</v>
      </c>
      <c r="U43" s="642" t="n">
        <v>80.7</v>
      </c>
      <c r="V43" s="642" t="n">
        <v>83.09999999999999</v>
      </c>
      <c r="W43" s="106" t="n">
        <v>300</v>
      </c>
      <c r="X43" s="639" t="n">
        <v>83.5</v>
      </c>
      <c r="Y43" s="640" t="n">
        <v>85.7</v>
      </c>
      <c r="Z43" s="641" t="n">
        <v>100.3</v>
      </c>
      <c r="AA43" s="106" t="n">
        <v>300</v>
      </c>
      <c r="AB43" s="639" t="n">
        <v>78.90000000000001</v>
      </c>
      <c r="AC43" s="640" t="n">
        <v>80.3</v>
      </c>
      <c r="AD43" s="641" t="n">
        <v>97.7</v>
      </c>
      <c r="AE43" s="106" t="n">
        <v>300</v>
      </c>
      <c r="AF43" s="639" t="n">
        <v>78.5</v>
      </c>
      <c r="AG43" s="640" t="n">
        <v>79.5</v>
      </c>
      <c r="AH43" s="641" t="n">
        <v>94.2</v>
      </c>
      <c r="AI43" s="106" t="n">
        <v>300</v>
      </c>
      <c r="AJ43" s="639" t="n">
        <v>73.5</v>
      </c>
      <c r="AK43" s="640" t="n">
        <v>76</v>
      </c>
      <c r="AL43" s="641" t="n">
        <v>92</v>
      </c>
      <c r="AM43" s="106" t="n">
        <v>300</v>
      </c>
      <c r="AN43" s="639" t="n">
        <v>68.7</v>
      </c>
      <c r="AO43" s="640" t="n">
        <v>75.2</v>
      </c>
      <c r="AP43" s="641" t="n">
        <v>96.90000000000001</v>
      </c>
      <c r="AQ43" s="111">
        <f t="array" ref="AQ43">IF(AND((O43)&lt;85,N43&lt;137),"NO","SI")</f>
        <v/>
      </c>
      <c r="AR43" s="112">
        <f t="array" ref="AR43">IF((480*(10^(7.95-(O43/10))))&lt;480,480*(10^(7.95-(O43/10))),480)</f>
        <v/>
      </c>
      <c r="AS43" s="113">
        <f t="array" ref="AS43">IF((480*(10^(8.45-(O43/10))))&lt;480,480*(10^(8.45-(O43/10))),480)</f>
        <v/>
      </c>
      <c r="AT43" s="114">
        <f t="array" ref="AT43">IF((480*(10^(8.65-(O43/10))))&lt;480,480*(10^(8.65-(O43/10))),480)</f>
        <v/>
      </c>
      <c r="AU43" s="137">
        <f t="array" ref="AU43">IF(O43&lt;80,"0",IF((P43-O43)&lt;=2,('DPI art.191'!$G$3-(('DPI art.191'!$F$3-'DPI art.191'!$G$3)/4)*(P43-O43-2)),('DPI art.191'!$G$3-(('DPI art.191'!$G$3-'DPI art.191'!$H$3)/8)*(P43-O43-2))))</f>
        <v/>
      </c>
      <c r="AV43" s="644">
        <f t="array" ref="AV43">O43-AU43</f>
        <v/>
      </c>
      <c r="AW43" s="644">
        <f t="array" ref="AW43">IF(N43&lt;135,N43,N43-'DPI art.191'!$I$3)</f>
        <v/>
      </c>
      <c r="AX43" s="644">
        <f t="array" ref="AX43">IF(I43&lt;80,"0",IF((J43-I43)&lt;=2,('DPI art.191'!$G$7-(('DPI art.191'!$F$7-'DPI art.191'!$G$7)/4)*(I43-J43-2)),('DPI art.191'!$G$7-(('DPI art.191'!$G$7-'DPI art.191'!$H$7)/8)*(J43-I43-2))))</f>
        <v/>
      </c>
      <c r="AY43" s="644">
        <f t="array" ref="AY43">I43-AX43</f>
        <v/>
      </c>
      <c r="AZ43" s="644">
        <f t="array" ref="AZ43">IF(H43&lt;135,H43,H43-'DPI art.191'!$I$7)</f>
        <v/>
      </c>
      <c r="BA43" s="137">
        <f t="array" ref="BA43">IF(O43&lt;80,"0",IF((P43-O43)&lt;=2,('DPI art.191'!$G$5-(('DPI art.191'!$F$5-'DPI art.191'!$G$5)/4)*(P43-O43-2)),('DPI art.191'!$G$5-(('DPI art.191'!$G$5-'DPI art.191'!$H$5)/8)*(P43-O43-2))))</f>
        <v/>
      </c>
      <c r="BB43" s="644">
        <f t="array" ref="BB43">R43-BA43</f>
        <v/>
      </c>
      <c r="BC43" s="644">
        <f t="array" ref="BC43">IF(N43&lt;135,N43,N43-'DPI art.191'!$I$5)</f>
        <v/>
      </c>
      <c r="BD43" s="137">
        <f t="array" ref="BD43">IF(O43&lt;80,"0",IF((P43-O43)&lt;=2,('DPI art.191'!$G$7-(('DPI art.191'!$F$7-'DPI art.191'!$G$7)/4)*(O43-P43-2)),('DPI art.191'!$G$7-(('DPI art.191'!$G$7-'DPI art.191'!$H$7)/8)*(P43-O43-2))))</f>
        <v/>
      </c>
      <c r="BE43" s="644">
        <f t="array" ref="BE43">O43-BD43</f>
        <v/>
      </c>
      <c r="BF43" s="644">
        <f t="array" ref="BF43">IF(N43&lt;135,N43,N43-'DPI art.191'!$I$7)</f>
        <v/>
      </c>
      <c r="BG43" s="645">
        <f t="array" ref="BG43">10^(0.1*R43)</f>
        <v/>
      </c>
      <c r="BH43" s="645">
        <f t="array" ref="BH43">10^(0.1*X43)</f>
        <v/>
      </c>
      <c r="BI43" s="645">
        <f t="array" ref="BI43">10^(0.1*AB43)</f>
        <v/>
      </c>
      <c r="BJ43" s="645">
        <f t="array" ref="BJ43">10^(0.1*AF43)</f>
        <v/>
      </c>
      <c r="BK43" s="645">
        <f t="array" ref="BK43">10^(0.1*AJ43)</f>
        <v/>
      </c>
      <c r="BL43" s="645">
        <f t="array" ref="BL43">10^(0.1*AN43)</f>
        <v/>
      </c>
      <c r="BM43" s="645">
        <f t="array" ref="BM43">IF(R43&gt;0,(O43-R43),"")</f>
        <v/>
      </c>
      <c r="BN43" s="645">
        <f t="array" ref="BN43">IF(X43&gt;0,(O43-X43),"")</f>
        <v/>
      </c>
      <c r="BO43" s="645">
        <f t="array" ref="BO43">IF(AB43&gt;0,(O43-AB43),"")</f>
        <v/>
      </c>
      <c r="BP43" s="645">
        <f t="array" ref="BP43">IF(AF43&gt;0,(O43-AF43),"")</f>
        <v/>
      </c>
      <c r="BQ43" s="645">
        <f t="array" ref="BQ43">IF(AJ43&gt;0,(O43-AJ43),"")</f>
        <v/>
      </c>
      <c r="BR43" s="645">
        <f t="array" ref="BR43">IF(AN43&gt;0,(O43-AN43),"")</f>
        <v/>
      </c>
      <c r="BS43" s="645">
        <f t="array" ref="BS43">COUNT(BM43:BR43)</f>
        <v/>
      </c>
      <c r="BT43" s="646">
        <f t="array" ref="BT43">IF(BS43=0,0,IF(BS43=1,0,1/(BS43*(BS43-1))))</f>
        <v/>
      </c>
      <c r="BU43" s="647">
        <f t="array" ref="BU43">IF(R43&gt;0,(BM43^2),"")</f>
        <v/>
      </c>
      <c r="BV43" s="647">
        <f t="array" ref="BV43">IF(X43&gt;0,(BN43^2),"")</f>
        <v/>
      </c>
      <c r="BW43" s="647">
        <f t="array" ref="BW43">IF(AB43&gt;0,(BO43^2),"")</f>
        <v/>
      </c>
      <c r="BX43" s="647">
        <f t="array" ref="BX43">IF(AF43&gt;0,(BP43^2),"")</f>
        <v/>
      </c>
      <c r="BY43" s="647">
        <f t="array" ref="BY43">IF(AJ43&gt;0,(BQ43^2),"")</f>
        <v/>
      </c>
      <c r="BZ43" s="647">
        <f t="array" ref="BZ43">IF(AN43&gt;0,(BR43^2),"")</f>
        <v/>
      </c>
      <c r="CA43" s="121" t="n"/>
    </row>
    <row r="44" ht="25.5" customHeight="1" s="621">
      <c r="A44" s="47" t="inlineStr">
        <is>
          <t>037/ED15</t>
        </is>
      </c>
      <c r="B44" s="47" t="inlineStr">
        <is>
          <t>D19</t>
        </is>
      </c>
      <c r="C44" s="99" t="inlineStr">
        <is>
          <t>Gru a torre</t>
        </is>
      </c>
      <c r="D44" s="99" t="inlineStr">
        <is>
          <t>TEREX-COMEDIL</t>
        </is>
      </c>
      <c r="E44" s="99" t="inlineStr">
        <is>
          <t>CTT 141/A</t>
        </is>
      </c>
      <c r="F44" s="99" t="inlineStr">
        <is>
          <t>Movimentazioni in piazzale esterno con gru a torre</t>
        </is>
      </c>
      <c r="G44" s="100" t="n">
        <v>46003</v>
      </c>
      <c r="H44" s="99" t="inlineStr">
        <is>
          <t>Compito</t>
        </is>
      </c>
      <c r="I44" s="101">
        <f t="array" ref="I44">IF((V44-R44)&gt;3,"SI","")</f>
        <v/>
      </c>
      <c r="J44" s="101">
        <f t="array" ref="J44">IF((U44-R44)&gt;3,"SI","")</f>
        <v/>
      </c>
      <c r="K44" s="100" t="n"/>
      <c r="L44" s="100" t="n"/>
      <c r="M44" s="635">
        <f t="array" ref="M44">IF(R44&gt;0,(SQRT(BT44*(SUM(BU44:BZ44)))),"")</f>
        <v/>
      </c>
      <c r="N44" s="636">
        <f t="array" ref="N44">IF(T44&gt;0,(MAX(T44,Z44,AD44,AH44,AL44,AP44))+SQRT(1.2^2+1^2),"")</f>
        <v/>
      </c>
      <c r="O44" s="637">
        <f t="array" ref="O44">IF(R44="",0,10*LOG10(SUM(BG44:BL44)/(COUNT(R44,X44,AB44,AF44,AJ44,AN44))))</f>
        <v/>
      </c>
      <c r="P44" s="638">
        <f t="array" ref="P44">IF(AND(Y44="",AC44="",AG44="",AK44="",AO44=""),S44,AVERAGE(S44,Y44,AC44,AG44,AK44,AO44)+STDEV(S44,Y44,AC44,AG44,AK44,AO44))</f>
        <v/>
      </c>
      <c r="Q44" s="106" t="n">
        <v>300</v>
      </c>
      <c r="R44" s="639" t="n">
        <v>66.90000000000001</v>
      </c>
      <c r="S44" s="640" t="n">
        <v>75</v>
      </c>
      <c r="T44" s="641" t="n">
        <v>99.59999999999999</v>
      </c>
      <c r="U44" s="642" t="n">
        <v>66.90000000000001</v>
      </c>
      <c r="V44" s="642" t="n">
        <v>72.5</v>
      </c>
      <c r="W44" s="106" t="n">
        <v>300</v>
      </c>
      <c r="X44" s="639" t="n">
        <v>69.5</v>
      </c>
      <c r="Y44" s="640" t="n">
        <v>77.09999999999999</v>
      </c>
      <c r="Z44" s="641" t="n">
        <v>101.5</v>
      </c>
      <c r="AA44" s="106" t="n">
        <v>300</v>
      </c>
      <c r="AB44" s="639" t="n">
        <v>62.3</v>
      </c>
      <c r="AC44" s="640" t="n">
        <v>74.40000000000001</v>
      </c>
      <c r="AD44" s="641" t="n">
        <v>100.6</v>
      </c>
      <c r="AE44" s="106" t="n">
        <v>300</v>
      </c>
      <c r="AF44" s="639" t="n">
        <v>63</v>
      </c>
      <c r="AG44" s="640" t="n">
        <v>75.7</v>
      </c>
      <c r="AH44" s="641" t="n">
        <v>103.6</v>
      </c>
      <c r="AI44" s="106" t="n">
        <v>300</v>
      </c>
      <c r="AJ44" s="639" t="n">
        <v>58.9</v>
      </c>
      <c r="AK44" s="640" t="n">
        <v>72.8</v>
      </c>
      <c r="AL44" s="641" t="n">
        <v>102.1</v>
      </c>
      <c r="AM44" s="106" t="n">
        <v>300</v>
      </c>
      <c r="AN44" s="639" t="n">
        <v>58.9</v>
      </c>
      <c r="AO44" s="640" t="n">
        <v>72.59999999999999</v>
      </c>
      <c r="AP44" s="641" t="n">
        <v>89.8</v>
      </c>
      <c r="AQ44" s="111">
        <f t="array" ref="AQ44">IF(AND((O44)&lt;85,N44&lt;137),"NO","SI")</f>
        <v/>
      </c>
      <c r="AR44" s="112">
        <f t="array" ref="AR44">IF((480*(10^(7.95-(O44/10))))&lt;480,480*(10^(7.95-(O44/10))),480)</f>
        <v/>
      </c>
      <c r="AS44" s="113">
        <f t="array" ref="AS44">IF((480*(10^(8.45-(O44/10))))&lt;480,480*(10^(8.45-(O44/10))),480)</f>
        <v/>
      </c>
      <c r="AT44" s="114">
        <f t="array" ref="AT44">IF((480*(10^(8.65-(O44/10))))&lt;480,480*(10^(8.65-(O44/10))),480)</f>
        <v/>
      </c>
      <c r="AU44" s="137">
        <f t="array" ref="AU44">IF(O44&lt;80,"0",IF((P44-O44)&lt;=2,('DPI art.191'!$G$3-(('DPI art.191'!$F$3-'DPI art.191'!$G$3)/4)*(P44-O44-2)),('DPI art.191'!$G$3-(('DPI art.191'!$G$3-'DPI art.191'!$H$3)/8)*(P44-O44-2))))</f>
        <v/>
      </c>
      <c r="AV44" s="644">
        <f t="array" ref="AV44">O44-AU44</f>
        <v/>
      </c>
      <c r="AW44" s="644">
        <f t="array" ref="AW44">IF(N44&lt;135,N44,N44-'DPI art.191'!$I$3)</f>
        <v/>
      </c>
      <c r="AX44" s="644">
        <f t="array" ref="AX44">IF(I44&lt;80,"0",IF((J44-I44)&lt;=2,('DPI art.191'!$G$7-(('DPI art.191'!$F$7-'DPI art.191'!$G$7)/4)*(I44-J44-2)),('DPI art.191'!$G$7-(('DPI art.191'!$G$7-'DPI art.191'!$H$7)/8)*(J44-I44-2))))</f>
        <v/>
      </c>
      <c r="AY44" s="644">
        <f t="array" ref="AY44">I44-AX44</f>
        <v/>
      </c>
      <c r="AZ44" s="644">
        <f t="array" ref="AZ44">IF(H44&lt;135,H44,H44-'DPI art.191'!$I$7)</f>
        <v/>
      </c>
      <c r="BA44" s="137">
        <f t="array" ref="BA44">IF(O44&lt;80,"0",IF((P44-O44)&lt;=2,('DPI art.191'!$G$5-(('DPI art.191'!$F$5-'DPI art.191'!$G$5)/4)*(P44-O44-2)),('DPI art.191'!$G$5-(('DPI art.191'!$G$5-'DPI art.191'!$H$5)/8)*(P44-O44-2))))</f>
        <v/>
      </c>
      <c r="BB44" s="644">
        <f t="array" ref="BB44">R44-BA44</f>
        <v/>
      </c>
      <c r="BC44" s="644">
        <f t="array" ref="BC44">IF(N44&lt;135,N44,N44-'DPI art.191'!$I$5)</f>
        <v/>
      </c>
      <c r="BD44" s="137">
        <f t="array" ref="BD44">IF(O44&lt;80,"0",IF((P44-O44)&lt;=2,('DPI art.191'!$G$7-(('DPI art.191'!$F$7-'DPI art.191'!$G$7)/4)*(O44-P44-2)),('DPI art.191'!$G$7-(('DPI art.191'!$G$7-'DPI art.191'!$H$7)/8)*(P44-O44-2))))</f>
        <v/>
      </c>
      <c r="BE44" s="644">
        <f t="array" ref="BE44">O44-BD44</f>
        <v/>
      </c>
      <c r="BF44" s="644">
        <f t="array" ref="BF44">IF(N44&lt;135,N44,N44-'DPI art.191'!$I$7)</f>
        <v/>
      </c>
      <c r="BG44" s="645">
        <f t="array" ref="BG44">10^(0.1*R44)</f>
        <v/>
      </c>
      <c r="BH44" s="645">
        <f t="array" ref="BH44">10^(0.1*X44)</f>
        <v/>
      </c>
      <c r="BI44" s="645">
        <f t="array" ref="BI44">10^(0.1*AB44)</f>
        <v/>
      </c>
      <c r="BJ44" s="645">
        <f t="array" ref="BJ44">10^(0.1*AF44)</f>
        <v/>
      </c>
      <c r="BK44" s="645">
        <f t="array" ref="BK44">10^(0.1*AJ44)</f>
        <v/>
      </c>
      <c r="BL44" s="645">
        <f t="array" ref="BL44">10^(0.1*AN44)</f>
        <v/>
      </c>
      <c r="BM44" s="645">
        <f t="array" ref="BM44">IF(R44&gt;0,(O44-R44),"")</f>
        <v/>
      </c>
      <c r="BN44" s="645">
        <f t="array" ref="BN44">IF(X44&gt;0,(O44-X44),"")</f>
        <v/>
      </c>
      <c r="BO44" s="645">
        <f t="array" ref="BO44">IF(AB44&gt;0,(O44-AB44),"")</f>
        <v/>
      </c>
      <c r="BP44" s="645">
        <f t="array" ref="BP44">IF(AF44&gt;0,(O44-AF44),"")</f>
        <v/>
      </c>
      <c r="BQ44" s="645">
        <f t="array" ref="BQ44">IF(AJ44&gt;0,(O44-AJ44),"")</f>
        <v/>
      </c>
      <c r="BR44" s="645">
        <f t="array" ref="BR44">IF(AN44&gt;0,(O44-AN44),"")</f>
        <v/>
      </c>
      <c r="BS44" s="645">
        <f t="array" ref="BS44">COUNT(BM44:BR44)</f>
        <v/>
      </c>
      <c r="BT44" s="646">
        <f t="array" ref="BT44">IF(BS44=0,0,IF(BS44=1,0,1/(BS44*(BS44-1))))</f>
        <v/>
      </c>
      <c r="BU44" s="647">
        <f t="array" ref="BU44">IF(R44&gt;0,(BM44^2),"")</f>
        <v/>
      </c>
      <c r="BV44" s="647">
        <f t="array" ref="BV44">IF(X44&gt;0,(BN44^2),"")</f>
        <v/>
      </c>
      <c r="BW44" s="647">
        <f t="array" ref="BW44">IF(AB44&gt;0,(BO44^2),"")</f>
        <v/>
      </c>
      <c r="BX44" s="647">
        <f t="array" ref="BX44">IF(AF44&gt;0,(BP44^2),"")</f>
        <v/>
      </c>
      <c r="BY44" s="647">
        <f t="array" ref="BY44">IF(AJ44&gt;0,(BQ44^2),"")</f>
        <v/>
      </c>
      <c r="BZ44" s="647">
        <f t="array" ref="BZ44">IF(AN44&gt;0,(BR44^2),"")</f>
        <v/>
      </c>
      <c r="CA44" s="121" t="n"/>
    </row>
    <row r="45" ht="25.5" customHeight="1" s="621">
      <c r="A45" s="47" t="inlineStr">
        <is>
          <t>024/B/PRS726</t>
        </is>
      </c>
      <c r="B45" s="47" t="inlineStr">
        <is>
          <t>E1</t>
        </is>
      </c>
      <c r="C45" s="99" t="inlineStr">
        <is>
          <t>Saldatrice a filo</t>
        </is>
      </c>
      <c r="D45" s="99" t="inlineStr">
        <is>
          <t>ESAB</t>
        </is>
      </c>
      <c r="E45" s="99" t="inlineStr">
        <is>
          <t>LAW520W - MEK4S</t>
        </is>
      </c>
      <c r="F45" s="99" t="inlineStr">
        <is>
          <t>Saldatura - montaggio</t>
        </is>
      </c>
      <c r="G45" s="100" t="n">
        <v>45996</v>
      </c>
      <c r="H45" s="99" t="inlineStr">
        <is>
          <t>Compito</t>
        </is>
      </c>
      <c r="I45" s="101">
        <f t="array" ref="I45">IF((V45-R45)&gt;3,"SI","")</f>
        <v/>
      </c>
      <c r="J45" s="101">
        <f t="array" ref="J45">IF((U45-R45)&gt;3,"SI","")</f>
        <v/>
      </c>
      <c r="K45" s="100" t="n"/>
      <c r="L45" s="100" t="n"/>
      <c r="M45" s="635">
        <f t="array" ref="M45">IF(R45&gt;0,(SQRT(BT45*(SUM(BU45:BZ45)))),"")</f>
        <v/>
      </c>
      <c r="N45" s="636">
        <f t="array" ref="N45">IF(T45&gt;0,(MAX(T45,Z45,AD45,AH45,AL45,AP45))+SQRT(1.2^2+1^2),"")</f>
        <v/>
      </c>
      <c r="O45" s="637">
        <f t="array" ref="O45">IF(R45="",0,10*LOG10(SUM(BG45:BL45)/(COUNT(R45,X45,AB45,AF45,AJ45,AN45))))</f>
        <v/>
      </c>
      <c r="P45" s="638">
        <f t="array" ref="P45">IF(AND(Y45="",AC45="",AG45="",AK45="",AO45=""),S45,AVERAGE(S45,Y45,AC45,AG45,AK45,AO45)+STDEV(S45,Y45,AC45,AG45,AK45,AO45))</f>
        <v/>
      </c>
      <c r="Q45" s="106" t="n">
        <v>300</v>
      </c>
      <c r="R45" s="639" t="n">
        <v>86</v>
      </c>
      <c r="S45" s="640" t="n">
        <v>84.90000000000001</v>
      </c>
      <c r="T45" s="641" t="n">
        <v>116.8</v>
      </c>
      <c r="U45" s="642" t="n">
        <v>86</v>
      </c>
      <c r="V45" s="642" t="n">
        <v>89.2</v>
      </c>
      <c r="W45" s="106" t="n">
        <v>300</v>
      </c>
      <c r="X45" s="639" t="n">
        <v>79.90000000000001</v>
      </c>
      <c r="Y45" s="640" t="n">
        <v>80.2</v>
      </c>
      <c r="Z45" s="641" t="n">
        <v>109.9</v>
      </c>
      <c r="AA45" s="106" t="n">
        <v>300</v>
      </c>
      <c r="AB45" s="639" t="n">
        <v>77.59999999999999</v>
      </c>
      <c r="AC45" s="640" t="n">
        <v>79.3</v>
      </c>
      <c r="AD45" s="641" t="n">
        <v>101.9</v>
      </c>
      <c r="AE45" s="106" t="n">
        <v>300</v>
      </c>
      <c r="AF45" s="639" t="n">
        <v>74.40000000000001</v>
      </c>
      <c r="AG45" s="640" t="n">
        <v>75.5</v>
      </c>
      <c r="AH45" s="641" t="n">
        <v>101.7</v>
      </c>
      <c r="AI45" s="106" t="n">
        <v>300</v>
      </c>
      <c r="AJ45" s="639" t="n">
        <v>73.09999999999999</v>
      </c>
      <c r="AK45" s="640" t="n">
        <v>75.40000000000001</v>
      </c>
      <c r="AL45" s="641" t="n">
        <v>103.8</v>
      </c>
      <c r="AM45" s="106" t="n">
        <v>300</v>
      </c>
      <c r="AN45" s="639" t="n">
        <v>75.7</v>
      </c>
      <c r="AO45" s="640" t="n">
        <v>77.59999999999999</v>
      </c>
      <c r="AP45" s="641" t="n">
        <v>114.9</v>
      </c>
      <c r="AQ45" s="111">
        <f t="array" ref="AQ45">IF(AND((O45)&lt;85,N45&lt;137),"NO","SI")</f>
        <v/>
      </c>
      <c r="AR45" s="112">
        <f t="array" ref="AR45">IF((480*(10^(7.95-(O45/10))))&lt;480,480*(10^(7.95-(O45/10))),480)</f>
        <v/>
      </c>
      <c r="AS45" s="113">
        <f t="array" ref="AS45">IF((480*(10^(8.45-(O45/10))))&lt;480,480*(10^(8.45-(O45/10))),480)</f>
        <v/>
      </c>
      <c r="AT45" s="114">
        <f t="array" ref="AT45">IF((480*(10^(8.65-(O45/10))))&lt;480,480*(10^(8.65-(O45/10))),480)</f>
        <v/>
      </c>
      <c r="AU45" s="644">
        <f t="array" ref="AU45">IF(O45&lt;80,"0",IF((P45-O45)&lt;=2,('DPI art.191'!$G$3-(('DPI art.191'!$F$3-'DPI art.191'!$G$3)/4)*(P45-O45-2)),('DPI art.191'!$G$3-(('DPI art.191'!$G$3-'DPI art.191'!$H$3)/8)*(P45-O45-2))))</f>
        <v/>
      </c>
      <c r="AV45" s="644">
        <f t="array" ref="AV45">O45-AU45</f>
        <v/>
      </c>
      <c r="AW45" s="644">
        <f t="array" ref="AW45">IF(N45&lt;135,N45,N45-'DPI art.191'!$I$3)</f>
        <v/>
      </c>
      <c r="AX45" s="644">
        <f t="array" ref="AX45">IF(I45&lt;80,"0",IF((J45-I45)&lt;=2,('DPI art.191'!$G$7-(('DPI art.191'!$F$7-'DPI art.191'!$G$7)/4)*(I45-J45-2)),('DPI art.191'!$G$7-(('DPI art.191'!$G$7-'DPI art.191'!$H$7)/8)*(J45-I45-2))))</f>
        <v/>
      </c>
      <c r="AY45" s="644">
        <f t="array" ref="AY45">I45-AX45</f>
        <v/>
      </c>
      <c r="AZ45" s="644">
        <f t="array" ref="AZ45">IF(H45&lt;135,H45,H45-'DPI art.191'!$I$7)</f>
        <v/>
      </c>
      <c r="BA45" s="644">
        <f t="array" ref="BA45">IF(O45&lt;80,"0",IF((P45-O45)&lt;=2,('DPI art.191'!$G$5-(('DPI art.191'!$F$5-'DPI art.191'!$G$5)/4)*(P45-O45-2)),('DPI art.191'!$G$5-(('DPI art.191'!$G$5-'DPI art.191'!$H$5)/8)*(P45-O45-2))))</f>
        <v/>
      </c>
      <c r="BB45" s="644">
        <f t="array" ref="BB45">R45-BA45</f>
        <v/>
      </c>
      <c r="BC45" s="644">
        <f t="array" ref="BC45">IF(N45&lt;135,N45,N45-'DPI art.191'!$I$5)</f>
        <v/>
      </c>
      <c r="BD45" s="644">
        <f t="array" ref="BD45">IF(O45&lt;80,"0",IF((P45-O45)&lt;=2,('DPI art.191'!$G$7-(('DPI art.191'!$F$7-'DPI art.191'!$G$7)/4)*(O45-P45-2)),('DPI art.191'!$G$7-(('DPI art.191'!$G$7-'DPI art.191'!$H$7)/8)*(P45-O45-2))))</f>
        <v/>
      </c>
      <c r="BE45" s="644">
        <f t="array" ref="BE45">O45-BD45</f>
        <v/>
      </c>
      <c r="BF45" s="644">
        <f t="array" ref="BF45">IF(N45&lt;135,N45,N45-'DPI art.191'!$I$7)</f>
        <v/>
      </c>
      <c r="BG45" s="645">
        <f t="array" ref="BG45">10^(0.1*R45)</f>
        <v/>
      </c>
      <c r="BH45" s="645">
        <f t="array" ref="BH45">10^(0.1*X45)</f>
        <v/>
      </c>
      <c r="BI45" s="645">
        <f t="array" ref="BI45">10^(0.1*AB45)</f>
        <v/>
      </c>
      <c r="BJ45" s="645">
        <f t="array" ref="BJ45">10^(0.1*AF45)</f>
        <v/>
      </c>
      <c r="BK45" s="645">
        <f t="array" ref="BK45">10^(0.1*AJ45)</f>
        <v/>
      </c>
      <c r="BL45" s="645">
        <f t="array" ref="BL45">10^(0.1*AN45)</f>
        <v/>
      </c>
      <c r="BM45" s="645">
        <f t="array" ref="BM45">IF(R45&gt;0,(O45-R45),"")</f>
        <v/>
      </c>
      <c r="BN45" s="645">
        <f t="array" ref="BN45">IF(X45&gt;0,(O45-X45),"")</f>
        <v/>
      </c>
      <c r="BO45" s="645">
        <f t="array" ref="BO45">IF(AB45&gt;0,(O45-AB45),"")</f>
        <v/>
      </c>
      <c r="BP45" s="645">
        <f t="array" ref="BP45">IF(AF45&gt;0,(O45-AF45),"")</f>
        <v/>
      </c>
      <c r="BQ45" s="645">
        <f t="array" ref="BQ45">IF(AJ45&gt;0,(O45-AJ45),"")</f>
        <v/>
      </c>
      <c r="BR45" s="645">
        <f t="array" ref="BR45">IF(AN45&gt;0,(O45-AN45),"")</f>
        <v/>
      </c>
      <c r="BS45" s="645">
        <f t="array" ref="BS45">COUNT(BM45:BR45)</f>
        <v/>
      </c>
      <c r="BT45" s="646">
        <f t="array" ref="BT45">IF(BS45=0,0,IF(BS45=1,0,1/(BS45*(BS45-1))))</f>
        <v/>
      </c>
      <c r="BU45" s="647">
        <f t="array" ref="BU45">IF(R45&gt;0,(BM45^2),"")</f>
        <v/>
      </c>
      <c r="BV45" s="647">
        <f t="array" ref="BV45">IF(X45&gt;0,(BN45^2),"")</f>
        <v/>
      </c>
      <c r="BW45" s="647">
        <f t="array" ref="BW45">IF(AB45&gt;0,(BO45^2),"")</f>
        <v/>
      </c>
      <c r="BX45" s="647">
        <f t="array" ref="BX45">IF(AF45&gt;0,(BP45^2),"")</f>
        <v/>
      </c>
      <c r="BY45" s="647">
        <f t="array" ref="BY45">IF(AJ45&gt;0,(BQ45^2),"")</f>
        <v/>
      </c>
      <c r="BZ45" s="647">
        <f t="array" ref="BZ45">IF(AN45&gt;0,(BR45^2),"")</f>
        <v/>
      </c>
      <c r="CA45" s="121" t="n"/>
    </row>
    <row r="46" ht="18.75" customHeight="1" s="621">
      <c r="A46" s="47" t="inlineStr">
        <is>
          <t>Gualdo 1</t>
        </is>
      </c>
      <c r="B46" s="47" t="inlineStr">
        <is>
          <t>E2</t>
        </is>
      </c>
      <c r="C46" s="99" t="inlineStr">
        <is>
          <t>Magazzino interno</t>
        </is>
      </c>
      <c r="D46" s="99" t="inlineStr">
        <is>
          <t>/</t>
        </is>
      </c>
      <c r="E46" s="99" t="inlineStr">
        <is>
          <t>/</t>
        </is>
      </c>
      <c r="F46" s="99" t="inlineStr">
        <is>
          <t>Attività di magazzino</t>
        </is>
      </c>
      <c r="G46" s="100" t="n">
        <v>45996</v>
      </c>
      <c r="H46" s="99" t="inlineStr">
        <is>
          <t>Compito</t>
        </is>
      </c>
      <c r="I46" s="101">
        <f t="array" ref="I46">IF((V46-R46)&gt;3,"SI","")</f>
        <v/>
      </c>
      <c r="J46" s="101">
        <f t="array" ref="J46">IF((U46-R46)&gt;3,"SI","")</f>
        <v/>
      </c>
      <c r="K46" s="100" t="n"/>
      <c r="L46" s="100" t="n"/>
      <c r="M46" s="635">
        <f t="array" ref="M46">IF(R46&gt;0,(SQRT(BT46*(SUM(BU46:BZ46)))),"")</f>
        <v/>
      </c>
      <c r="N46" s="636">
        <f t="array" ref="N46">IF(T46&gt;0,(MAX(T46,Z46,AD46,AH46,AL46,AP46))+SQRT(1.2^2+1^2),"")</f>
        <v/>
      </c>
      <c r="O46" s="637">
        <f t="array" ref="O46">IF(R46="",0,10*LOG10(SUM(BG46:BL46)/(COUNT(R46,X46,AB46,AF46,AJ46,AN46))))</f>
        <v/>
      </c>
      <c r="P46" s="638">
        <f t="array" ref="P46">IF(AND(Y46="",AC46="",AG46="",AK46="",AO46=""),S46,AVERAGE(S46,Y46,AC46,AG46,AK46,AO46)+STDEV(S46,Y46,AC46,AG46,AK46,AO46))</f>
        <v/>
      </c>
      <c r="Q46" s="106" t="n">
        <v>300</v>
      </c>
      <c r="R46" s="639" t="n">
        <v>63</v>
      </c>
      <c r="S46" s="640" t="n">
        <v>69.09999999999999</v>
      </c>
      <c r="T46" s="641" t="n">
        <v>105.1</v>
      </c>
      <c r="U46" s="642" t="n">
        <v>63</v>
      </c>
      <c r="V46" s="642" t="n">
        <v>72.90000000000001</v>
      </c>
      <c r="W46" s="106" t="n">
        <v>300</v>
      </c>
      <c r="X46" s="639" t="n">
        <v>68</v>
      </c>
      <c r="Y46" s="640" t="n">
        <v>70.90000000000001</v>
      </c>
      <c r="Z46" s="641" t="n">
        <v>104.4</v>
      </c>
      <c r="AA46" s="106" t="n">
        <v>300</v>
      </c>
      <c r="AB46" s="639" t="n">
        <v>64.09999999999999</v>
      </c>
      <c r="AC46" s="640" t="n">
        <v>68.09999999999999</v>
      </c>
      <c r="AD46" s="641" t="n">
        <v>101.2</v>
      </c>
      <c r="AE46" s="106" t="n">
        <v>300</v>
      </c>
      <c r="AF46" s="639" t="n">
        <v>62.9</v>
      </c>
      <c r="AG46" s="640" t="n">
        <v>67.40000000000001</v>
      </c>
      <c r="AH46" s="641" t="n">
        <v>102.6</v>
      </c>
      <c r="AI46" s="106" t="n">
        <v>300</v>
      </c>
      <c r="AJ46" s="639" t="n">
        <v>62</v>
      </c>
      <c r="AK46" s="640" t="n">
        <v>67.09999999999999</v>
      </c>
      <c r="AL46" s="641" t="n">
        <v>104.4</v>
      </c>
      <c r="AM46" s="106" t="n">
        <v>300</v>
      </c>
      <c r="AN46" s="639" t="n">
        <v>64.09999999999999</v>
      </c>
      <c r="AO46" s="640" t="n">
        <v>69.40000000000001</v>
      </c>
      <c r="AP46" s="641" t="n">
        <v>103.1</v>
      </c>
      <c r="AQ46" s="111">
        <f t="array" ref="AQ46">IF(AND((O46)&lt;85,N46&lt;137),"NO","SI")</f>
        <v/>
      </c>
      <c r="AR46" s="112">
        <f t="array" ref="AR46">IF((480*(10^(7.95-(O46/10))))&lt;480,480*(10^(7.95-(O46/10))),480)</f>
        <v/>
      </c>
      <c r="AS46" s="113">
        <f t="array" ref="AS46">IF((480*(10^(8.45-(O46/10))))&lt;480,480*(10^(8.45-(O46/10))),480)</f>
        <v/>
      </c>
      <c r="AT46" s="114">
        <f t="array" ref="AT46">IF((480*(10^(8.65-(O46/10))))&lt;480,480*(10^(8.65-(O46/10))),480)</f>
        <v/>
      </c>
      <c r="AU46" s="137">
        <f t="array" ref="AU46">IF(O46&lt;80,"0",IF((P46-O46)&lt;=2,('DPI art.191'!$G$3-(('DPI art.191'!$F$3-'DPI art.191'!$G$3)/4)*(P46-O46-2)),('DPI art.191'!$G$3-(('DPI art.191'!$G$3-'DPI art.191'!$H$3)/8)*(P46-O46-2))))</f>
        <v/>
      </c>
      <c r="AV46" s="644">
        <f t="array" ref="AV46">O46-AU46</f>
        <v/>
      </c>
      <c r="AW46" s="644">
        <f t="array" ref="AW46">IF(N46&lt;135,N46,N46-'DPI art.191'!$I$3)</f>
        <v/>
      </c>
      <c r="AX46" s="644">
        <f t="array" ref="AX46">IF(I46&lt;80,"0",IF((J46-I46)&lt;=2,('DPI art.191'!$G$7-(('DPI art.191'!$F$7-'DPI art.191'!$G$7)/4)*(I46-J46-2)),('DPI art.191'!$G$7-(('DPI art.191'!$G$7-'DPI art.191'!$H$7)/8)*(J46-I46-2))))</f>
        <v/>
      </c>
      <c r="AY46" s="644">
        <f t="array" ref="AY46">I46-AX46</f>
        <v/>
      </c>
      <c r="AZ46" s="644">
        <f t="array" ref="AZ46">IF(H46&lt;135,H46,H46-'DPI art.191'!$I$7)</f>
        <v/>
      </c>
      <c r="BA46" s="137">
        <f t="array" ref="BA46">IF(O46&lt;80,"0",IF((P46-O46)&lt;=2,('DPI art.191'!$G$5-(('DPI art.191'!$F$5-'DPI art.191'!$G$5)/4)*(P46-O46-2)),('DPI art.191'!$G$5-(('DPI art.191'!$G$5-'DPI art.191'!$H$5)/8)*(P46-O46-2))))</f>
        <v/>
      </c>
      <c r="BB46" s="644">
        <f t="array" ref="BB46">R46-BA46</f>
        <v/>
      </c>
      <c r="BC46" s="644">
        <f t="array" ref="BC46">IF(N46&lt;135,N46,N46-'DPI art.191'!$I$5)</f>
        <v/>
      </c>
      <c r="BD46" s="137">
        <f t="array" ref="BD46">IF(O46&lt;80,"0",IF((P46-O46)&lt;=2,('DPI art.191'!$G$7-(('DPI art.191'!$F$7-'DPI art.191'!$G$7)/4)*(O46-P46-2)),('DPI art.191'!$G$7-(('DPI art.191'!$G$7-'DPI art.191'!$H$7)/8)*(P46-O46-2))))</f>
        <v/>
      </c>
      <c r="BE46" s="644">
        <f t="array" ref="BE46">O46-BD46</f>
        <v/>
      </c>
      <c r="BF46" s="644">
        <f t="array" ref="BF46">IF(N46&lt;135,N46,N46-'DPI art.191'!$I$7)</f>
        <v/>
      </c>
      <c r="BG46" s="645">
        <f t="array" ref="BG46">10^(0.1*R46)</f>
        <v/>
      </c>
      <c r="BH46" s="645">
        <f t="array" ref="BH46">10^(0.1*X46)</f>
        <v/>
      </c>
      <c r="BI46" s="645">
        <f t="array" ref="BI46">10^(0.1*AB46)</f>
        <v/>
      </c>
      <c r="BJ46" s="645">
        <f t="array" ref="BJ46">10^(0.1*AF46)</f>
        <v/>
      </c>
      <c r="BK46" s="645">
        <f t="array" ref="BK46">10^(0.1*AJ46)</f>
        <v/>
      </c>
      <c r="BL46" s="645">
        <f t="array" ref="BL46">10^(0.1*AN46)</f>
        <v/>
      </c>
      <c r="BM46" s="645">
        <f t="array" ref="BM46">IF(R46&gt;0,(O46-R46),"")</f>
        <v/>
      </c>
      <c r="BN46" s="645">
        <f t="array" ref="BN46">IF(X46&gt;0,(O46-X46),"")</f>
        <v/>
      </c>
      <c r="BO46" s="645">
        <f t="array" ref="BO46">IF(AB46&gt;0,(O46-AB46),"")</f>
        <v/>
      </c>
      <c r="BP46" s="645">
        <f t="array" ref="BP46">IF(AF46&gt;0,(O46-AF46),"")</f>
        <v/>
      </c>
      <c r="BQ46" s="645">
        <f t="array" ref="BQ46">IF(AJ46&gt;0,(O46-AJ46),"")</f>
        <v/>
      </c>
      <c r="BR46" s="645">
        <f t="array" ref="BR46">IF(AN46&gt;0,(O46-AN46),"")</f>
        <v/>
      </c>
      <c r="BS46" s="645">
        <f t="array" ref="BS46">COUNT(BM46:BR46)</f>
        <v/>
      </c>
      <c r="BT46" s="646">
        <f t="array" ref="BT46">IF(BS46=0,0,IF(BS46=1,0,1/(BS46*(BS46-1))))</f>
        <v/>
      </c>
      <c r="BU46" s="647">
        <f t="array" ref="BU46">IF(R46&gt;0,(BM46^2),"")</f>
        <v/>
      </c>
      <c r="BV46" s="647">
        <f t="array" ref="BV46">IF(X46&gt;0,(BN46^2),"")</f>
        <v/>
      </c>
      <c r="BW46" s="647">
        <f t="array" ref="BW46">IF(AB46&gt;0,(BO46^2),"")</f>
        <v/>
      </c>
      <c r="BX46" s="647">
        <f t="array" ref="BX46">IF(AF46&gt;0,(BP46^2),"")</f>
        <v/>
      </c>
      <c r="BY46" s="647">
        <f t="array" ref="BY46">IF(AJ46&gt;0,(BQ46^2),"")</f>
        <v/>
      </c>
      <c r="BZ46" s="647">
        <f t="array" ref="BZ46">IF(AN46&gt;0,(BR46^2),"")</f>
        <v/>
      </c>
      <c r="CA46" s="121" t="n"/>
    </row>
    <row r="47" ht="25.5" customHeight="1" s="621">
      <c r="A47" s="47" t="inlineStr">
        <is>
          <t>273/16</t>
        </is>
      </c>
      <c r="B47" s="47" t="inlineStr">
        <is>
          <t>E3</t>
        </is>
      </c>
      <c r="C47" s="99" t="inlineStr">
        <is>
          <t>Sega a nastro</t>
        </is>
      </c>
      <c r="D47" s="99" t="inlineStr">
        <is>
          <t>BIANCO</t>
        </is>
      </c>
      <c r="E47" s="99" t="inlineStr">
        <is>
          <t>280 SA 60° - Ø 220 mm</t>
        </is>
      </c>
      <c r="F47" s="99" t="inlineStr">
        <is>
          <t>Taglio con sega a nastro</t>
        </is>
      </c>
      <c r="G47" s="100" t="n">
        <v>45996</v>
      </c>
      <c r="H47" s="99" t="inlineStr">
        <is>
          <t>Compito</t>
        </is>
      </c>
      <c r="I47" s="101">
        <f t="array" ref="I47">IF((V47-R47)&gt;3,"SI","")</f>
        <v/>
      </c>
      <c r="J47" s="101">
        <f t="array" ref="J47">IF((U47-R47)&gt;3,"SI","")</f>
        <v/>
      </c>
      <c r="K47" s="100" t="n"/>
      <c r="L47" s="100" t="n"/>
      <c r="M47" s="635">
        <f t="array" ref="M47">IF(R47&gt;0,(SQRT(BT47*(SUM(BU47:BZ47)))),"")</f>
        <v/>
      </c>
      <c r="N47" s="636">
        <f t="array" ref="N47">IF(T47&gt;0,(MAX(T47,Z47,AD47,AH47,AL47,AP47))+SQRT(1.2^2+1^2),"")</f>
        <v/>
      </c>
      <c r="O47" s="637">
        <f t="array" ref="O47">IF(R47="",0,10*LOG10(SUM(BG47:BL47)/(COUNT(R47,X47,AB47,AF47,AJ47,AN47))))</f>
        <v/>
      </c>
      <c r="P47" s="638">
        <f t="array" ref="P47">IF(AND(Y47="",AC47="",AG47="",AK47="",AO47=""),S47,AVERAGE(S47,Y47,AC47,AG47,AK47,AO47)+STDEV(S47,Y47,AC47,AG47,AK47,AO47))</f>
        <v/>
      </c>
      <c r="Q47" s="106" t="n">
        <v>300</v>
      </c>
      <c r="R47" s="639" t="n">
        <v>78.5</v>
      </c>
      <c r="S47" s="640" t="n">
        <v>80.09999999999999</v>
      </c>
      <c r="T47" s="641" t="n">
        <v>106.8</v>
      </c>
      <c r="U47" s="642" t="n">
        <v>78.40000000000001</v>
      </c>
      <c r="V47" s="642" t="n">
        <v>83.8</v>
      </c>
      <c r="W47" s="106" t="n">
        <v>300</v>
      </c>
      <c r="X47" s="639" t="n">
        <v>77.90000000000001</v>
      </c>
      <c r="Y47" s="640" t="n">
        <v>80</v>
      </c>
      <c r="Z47" s="641" t="n">
        <v>96.2</v>
      </c>
      <c r="AA47" s="106" t="n">
        <v>300</v>
      </c>
      <c r="AB47" s="639" t="n">
        <v>77.5</v>
      </c>
      <c r="AC47" s="640" t="n">
        <v>79.5</v>
      </c>
      <c r="AD47" s="641" t="n">
        <v>104.5</v>
      </c>
      <c r="AE47" s="106" t="n">
        <v>300</v>
      </c>
      <c r="AF47" s="639" t="n">
        <v>77.90000000000001</v>
      </c>
      <c r="AG47" s="640" t="n">
        <v>80</v>
      </c>
      <c r="AH47" s="641" t="n">
        <v>97.2</v>
      </c>
      <c r="AI47" s="106" t="n">
        <v>300</v>
      </c>
      <c r="AJ47" s="639" t="n">
        <v>79</v>
      </c>
      <c r="AK47" s="640" t="n">
        <v>80.5</v>
      </c>
      <c r="AL47" s="641" t="n">
        <v>109.6</v>
      </c>
      <c r="AM47" s="106" t="n">
        <v>300</v>
      </c>
      <c r="AN47" s="639" t="n">
        <v>78.7</v>
      </c>
      <c r="AO47" s="640" t="n">
        <v>81.8</v>
      </c>
      <c r="AP47" s="641" t="n">
        <v>102.2</v>
      </c>
      <c r="AQ47" s="111">
        <f t="array" ref="AQ47">IF(AND((O47)&lt;85,N47&lt;137),"NO","SI")</f>
        <v/>
      </c>
      <c r="AR47" s="112">
        <f t="array" ref="AR47">IF((480*(10^(7.95-(O47/10))))&lt;480,480*(10^(7.95-(O47/10))),480)</f>
        <v/>
      </c>
      <c r="AS47" s="113">
        <f t="array" ref="AS47">IF((480*(10^(8.45-(O47/10))))&lt;480,480*(10^(8.45-(O47/10))),480)</f>
        <v/>
      </c>
      <c r="AT47" s="114">
        <f t="array" ref="AT47">IF((480*(10^(8.65-(O47/10))))&lt;480,480*(10^(8.65-(O47/10))),480)</f>
        <v/>
      </c>
      <c r="AU47" s="137">
        <f t="array" ref="AU47">IF(O47&lt;80,"0",IF((P47-O47)&lt;=2,('DPI art.191'!$G$3-(('DPI art.191'!$F$3-'DPI art.191'!$G$3)/4)*(P47-O47-2)),('DPI art.191'!$G$3-(('DPI art.191'!$G$3-'DPI art.191'!$H$3)/8)*(P47-O47-2))))</f>
        <v/>
      </c>
      <c r="AV47" s="644">
        <f t="array" ref="AV47">O47-AU47</f>
        <v/>
      </c>
      <c r="AW47" s="644">
        <f t="array" ref="AW47">IF(N47&lt;135,N47,N47-'DPI art.191'!$I$3)</f>
        <v/>
      </c>
      <c r="AX47" s="644">
        <f t="array" ref="AX47">IF(I47&lt;80,"0",IF((J47-I47)&lt;=2,('DPI art.191'!$G$7-(('DPI art.191'!$F$7-'DPI art.191'!$G$7)/4)*(I47-J47-2)),('DPI art.191'!$G$7-(('DPI art.191'!$G$7-'DPI art.191'!$H$7)/8)*(J47-I47-2))))</f>
        <v/>
      </c>
      <c r="AY47" s="644">
        <f t="array" ref="AY47">I47-AX47</f>
        <v/>
      </c>
      <c r="AZ47" s="644">
        <f t="array" ref="AZ47">IF(H47&lt;135,H47,H47-'DPI art.191'!$I$7)</f>
        <v/>
      </c>
      <c r="BA47" s="137">
        <f t="array" ref="BA47">IF(O47&lt;80,"0",IF((P47-O47)&lt;=2,('DPI art.191'!$G$5-(('DPI art.191'!$F$5-'DPI art.191'!$G$5)/4)*(P47-O47-2)),('DPI art.191'!$G$5-(('DPI art.191'!$G$5-'DPI art.191'!$H$5)/8)*(P47-O47-2))))</f>
        <v/>
      </c>
      <c r="BB47" s="644">
        <f t="array" ref="BB47">R47-BA47</f>
        <v/>
      </c>
      <c r="BC47" s="644">
        <f t="array" ref="BC47">IF(N47&lt;135,N47,N47-'DPI art.191'!$I$5)</f>
        <v/>
      </c>
      <c r="BD47" s="137">
        <f t="array" ref="BD47">IF(O47&lt;80,"0",IF((P47-O47)&lt;=2,('DPI art.191'!$G$7-(('DPI art.191'!$F$7-'DPI art.191'!$G$7)/4)*(O47-P47-2)),('DPI art.191'!$G$7-(('DPI art.191'!$G$7-'DPI art.191'!$H$7)/8)*(P47-O47-2))))</f>
        <v/>
      </c>
      <c r="BE47" s="644">
        <f t="array" ref="BE47">O47-BD47</f>
        <v/>
      </c>
      <c r="BF47" s="644">
        <f t="array" ref="BF47">IF(N47&lt;135,N47,N47-'DPI art.191'!$I$7)</f>
        <v/>
      </c>
      <c r="BG47" s="645">
        <f t="array" ref="BG47">10^(0.1*R47)</f>
        <v/>
      </c>
      <c r="BH47" s="645">
        <f t="array" ref="BH47">10^(0.1*X47)</f>
        <v/>
      </c>
      <c r="BI47" s="645">
        <f t="array" ref="BI47">10^(0.1*AB47)</f>
        <v/>
      </c>
      <c r="BJ47" s="645">
        <f t="array" ref="BJ47">10^(0.1*AF47)</f>
        <v/>
      </c>
      <c r="BK47" s="645">
        <f t="array" ref="BK47">10^(0.1*AJ47)</f>
        <v/>
      </c>
      <c r="BL47" s="645">
        <f t="array" ref="BL47">10^(0.1*AN47)</f>
        <v/>
      </c>
      <c r="BM47" s="645">
        <f t="array" ref="BM47">IF(R47&gt;0,(O47-R47),"")</f>
        <v/>
      </c>
      <c r="BN47" s="645">
        <f t="array" ref="BN47">IF(X47&gt;0,(O47-X47),"")</f>
        <v/>
      </c>
      <c r="BO47" s="645">
        <f t="array" ref="BO47">IF(AB47&gt;0,(O47-AB47),"")</f>
        <v/>
      </c>
      <c r="BP47" s="645">
        <f t="array" ref="BP47">IF(AF47&gt;0,(O47-AF47),"")</f>
        <v/>
      </c>
      <c r="BQ47" s="645">
        <f t="array" ref="BQ47">IF(AJ47&gt;0,(O47-AJ47),"")</f>
        <v/>
      </c>
      <c r="BR47" s="645">
        <f t="array" ref="BR47">IF(AN47&gt;0,(O47-AN47),"")</f>
        <v/>
      </c>
      <c r="BS47" s="645">
        <f t="array" ref="BS47">COUNT(BM47:BR47)</f>
        <v/>
      </c>
      <c r="BT47" s="646">
        <f t="array" ref="BT47">IF(BS47=0,0,IF(BS47=1,0,1/(BS47*(BS47-1))))</f>
        <v/>
      </c>
      <c r="BU47" s="647">
        <f t="array" ref="BU47">IF(R47&gt;0,(BM47^2),"")</f>
        <v/>
      </c>
      <c r="BV47" s="647">
        <f t="array" ref="BV47">IF(X47&gt;0,(BN47^2),"")</f>
        <v/>
      </c>
      <c r="BW47" s="647">
        <f t="array" ref="BW47">IF(AB47&gt;0,(BO47^2),"")</f>
        <v/>
      </c>
      <c r="BX47" s="647">
        <f t="array" ref="BX47">IF(AF47&gt;0,(BP47^2),"")</f>
        <v/>
      </c>
      <c r="BY47" s="647">
        <f t="array" ref="BY47">IF(AJ47&gt;0,(BQ47^2),"")</f>
        <v/>
      </c>
      <c r="BZ47" s="647">
        <f t="array" ref="BZ47">IF(AN47&gt;0,(BR47^2),"")</f>
        <v/>
      </c>
      <c r="CA47" s="121" t="n"/>
    </row>
    <row r="48" ht="38.25" customHeight="1" s="621">
      <c r="A48" s="47" t="inlineStr">
        <is>
          <t>260/03</t>
        </is>
      </c>
      <c r="B48" s="47" t="inlineStr">
        <is>
          <t>E4</t>
        </is>
      </c>
      <c r="C48" s="99" t="inlineStr">
        <is>
          <t xml:space="preserve">Pantografo CN </t>
        </is>
      </c>
      <c r="D48" s="99" t="inlineStr">
        <is>
          <t>ESAB</t>
        </is>
      </c>
      <c r="E48" s="99" t="inlineStr">
        <is>
          <t xml:space="preserve">SXE-P3 5500 - 5500 x 14000mm </t>
        </is>
      </c>
      <c r="F48" s="99" t="inlineStr">
        <is>
          <t>Pantografo</t>
        </is>
      </c>
      <c r="G48" s="100" t="n">
        <v>45996</v>
      </c>
      <c r="H48" s="99" t="inlineStr">
        <is>
          <t>Compito</t>
        </is>
      </c>
      <c r="I48" s="101">
        <f t="array" ref="I48">IF((V48-R48)&gt;3,"SI","")</f>
        <v/>
      </c>
      <c r="J48" s="99" t="inlineStr">
        <is>
          <t>SI</t>
        </is>
      </c>
      <c r="K48" s="100" t="n"/>
      <c r="L48" s="100" t="n"/>
      <c r="M48" s="635">
        <f t="array" ref="M48">IF(R48&gt;0,(SQRT(BT48*(SUM(BU48:BZ48)))),"")</f>
        <v/>
      </c>
      <c r="N48" s="636">
        <f t="array" ref="N48">IF(T48&gt;0,(MAX(T48,Z48,AD48,AH48,AL48,AP48))+SQRT(1.2^2+1^2),"")</f>
        <v/>
      </c>
      <c r="O48" s="637">
        <f t="array" ref="O48">IF(R48="",0,10*LOG10(SUM(BG48:BL48)/(COUNT(R48,X48,AB48,AF48,AJ48,AN48))))</f>
        <v/>
      </c>
      <c r="P48" s="638">
        <f t="array" ref="P48">IF(AND(Y48="",AC48="",AG48="",AK48="",AO48=""),S48,AVERAGE(S48,Y48,AC48,AG48,AK48,AO48)+STDEV(S48,Y48,AC48,AG48,AK48,AO48))</f>
        <v/>
      </c>
      <c r="Q48" s="106" t="n">
        <v>300</v>
      </c>
      <c r="R48" s="639" t="n">
        <v>86.09999999999999</v>
      </c>
      <c r="S48" s="640" t="n">
        <v>85.8</v>
      </c>
      <c r="T48" s="641" t="n">
        <v>108.9</v>
      </c>
      <c r="U48" s="642" t="n">
        <v>86.09999999999999</v>
      </c>
      <c r="V48" s="642" t="n">
        <v>88.5</v>
      </c>
      <c r="W48" s="106" t="n">
        <v>300</v>
      </c>
      <c r="X48" s="639" t="n">
        <v>90.2</v>
      </c>
      <c r="Y48" s="640" t="n">
        <v>89.2</v>
      </c>
      <c r="Z48" s="641" t="n">
        <v>111.1</v>
      </c>
      <c r="AA48" s="106" t="n">
        <v>300</v>
      </c>
      <c r="AB48" s="639" t="n">
        <v>85.2</v>
      </c>
      <c r="AC48" s="640" t="n">
        <v>85.2</v>
      </c>
      <c r="AD48" s="641" t="n">
        <v>105.9</v>
      </c>
      <c r="AE48" s="106" t="n">
        <v>300</v>
      </c>
      <c r="AF48" s="639" t="n">
        <v>85.7</v>
      </c>
      <c r="AG48" s="640" t="n">
        <v>86.2</v>
      </c>
      <c r="AH48" s="641" t="n">
        <v>107.5</v>
      </c>
      <c r="AI48" s="106" t="n">
        <v>300</v>
      </c>
      <c r="AJ48" s="639" t="n">
        <v>89.2</v>
      </c>
      <c r="AK48" s="640" t="n">
        <v>89</v>
      </c>
      <c r="AL48" s="641" t="n">
        <v>109.1</v>
      </c>
      <c r="AM48" s="106" t="n">
        <v>300</v>
      </c>
      <c r="AN48" s="639" t="n">
        <v>89.40000000000001</v>
      </c>
      <c r="AO48" s="640" t="n">
        <v>89.2</v>
      </c>
      <c r="AP48" s="641" t="n">
        <v>112</v>
      </c>
      <c r="AQ48" s="111">
        <f t="array" ref="AQ48">IF(AND((O48)&lt;85,N48&lt;137),"NO","SI")</f>
        <v/>
      </c>
      <c r="AR48" s="112">
        <f t="array" ref="AR48">IF((480*(10^(7.95-(O48/10))))&lt;480,480*(10^(7.95-(O48/10))),480)</f>
        <v/>
      </c>
      <c r="AS48" s="113">
        <f t="array" ref="AS48">IF((480*(10^(8.45-(O48/10))))&lt;480,480*(10^(8.45-(O48/10))),480)</f>
        <v/>
      </c>
      <c r="AT48" s="114">
        <f t="array" ref="AT48">IF((480*(10^(8.65-(O48/10))))&lt;480,480*(10^(8.65-(O48/10))),480)</f>
        <v/>
      </c>
      <c r="AU48" s="644">
        <f t="array" ref="AU48">IF(O48&lt;80,"0",IF((P48-O48)&lt;=2,('DPI art.191'!$G$3-(('DPI art.191'!$F$3-'DPI art.191'!$G$3)/4)*(P48-O48-2)),('DPI art.191'!$G$3-(('DPI art.191'!$G$3-'DPI art.191'!$H$3)/8)*(P48-O48-2))))</f>
        <v/>
      </c>
      <c r="AV48" s="644">
        <f t="array" ref="AV48">O48-AU48</f>
        <v/>
      </c>
      <c r="AW48" s="644">
        <f t="array" ref="AW48">IF(N48&lt;135,N48,N48-'DPI art.191'!$I$3)</f>
        <v/>
      </c>
      <c r="AX48" s="644">
        <f t="array" ref="AX48">IF(I48&lt;80,"0",IF((J48-I48)&lt;=2,('DPI art.191'!$G$7-(('DPI art.191'!$F$7-'DPI art.191'!$G$7)/4)*(I48-J48-2)),('DPI art.191'!$G$7-(('DPI art.191'!$G$7-'DPI art.191'!$H$7)/8)*(J48-I48-2))))</f>
        <v/>
      </c>
      <c r="AY48" s="644">
        <f t="array" ref="AY48">I48-AX48</f>
        <v/>
      </c>
      <c r="AZ48" s="644">
        <f t="array" ref="AZ48">IF(H48&lt;135,H48,H48-'DPI art.191'!$I$7)</f>
        <v/>
      </c>
      <c r="BA48" s="644">
        <f t="array" ref="BA48">IF(O48&lt;80,"0",IF((P48-O48)&lt;=2,('DPI art.191'!$G$5-(('DPI art.191'!$F$5-'DPI art.191'!$G$5)/4)*(P48-O48-2)),('DPI art.191'!$G$5-(('DPI art.191'!$G$5-'DPI art.191'!$H$5)/8)*(P48-O48-2))))</f>
        <v/>
      </c>
      <c r="BB48" s="644">
        <f t="array" ref="BB48">R48-BA48</f>
        <v/>
      </c>
      <c r="BC48" s="644">
        <f t="array" ref="BC48">IF(N48&lt;135,N48,N48-'DPI art.191'!$I$5)</f>
        <v/>
      </c>
      <c r="BD48" s="644">
        <f t="array" ref="BD48">IF(O48&lt;80,"0",IF((P48-O48)&lt;=2,('DPI art.191'!$G$7-(('DPI art.191'!$F$7-'DPI art.191'!$G$7)/4)*(O48-P48-2)),('DPI art.191'!$G$7-(('DPI art.191'!$G$7-'DPI art.191'!$H$7)/8)*(P48-O48-2))))</f>
        <v/>
      </c>
      <c r="BE48" s="644">
        <f t="array" ref="BE48">O48-BD48</f>
        <v/>
      </c>
      <c r="BF48" s="644">
        <f t="array" ref="BF48">IF(N48&lt;135,N48,N48-'DPI art.191'!$I$7)</f>
        <v/>
      </c>
      <c r="BG48" s="645">
        <f t="array" ref="BG48">10^(0.1*R48)</f>
        <v/>
      </c>
      <c r="BH48" s="645">
        <f t="array" ref="BH48">10^(0.1*X48)</f>
        <v/>
      </c>
      <c r="BI48" s="645">
        <f t="array" ref="BI48">10^(0.1*AB48)</f>
        <v/>
      </c>
      <c r="BJ48" s="645">
        <f t="array" ref="BJ48">10^(0.1*AF48)</f>
        <v/>
      </c>
      <c r="BK48" s="645">
        <f t="array" ref="BK48">10^(0.1*AJ48)</f>
        <v/>
      </c>
      <c r="BL48" s="645">
        <f t="array" ref="BL48">10^(0.1*AN48)</f>
        <v/>
      </c>
      <c r="BM48" s="645">
        <f t="array" ref="BM48">IF(R48&gt;0,(O48-R48),"")</f>
        <v/>
      </c>
      <c r="BN48" s="645">
        <f t="array" ref="BN48">IF(X48&gt;0,(O48-X48),"")</f>
        <v/>
      </c>
      <c r="BO48" s="645">
        <f t="array" ref="BO48">IF(AB48&gt;0,(O48-AB48),"")</f>
        <v/>
      </c>
      <c r="BP48" s="645">
        <f t="array" ref="BP48">IF(AF48&gt;0,(O48-AF48),"")</f>
        <v/>
      </c>
      <c r="BQ48" s="645">
        <f t="array" ref="BQ48">IF(AJ48&gt;0,(O48-AJ48),"")</f>
        <v/>
      </c>
      <c r="BR48" s="645">
        <f t="array" ref="BR48">IF(AN48&gt;0,(O48-AN48),"")</f>
        <v/>
      </c>
      <c r="BS48" s="645">
        <f t="array" ref="BS48">COUNT(BM48:BR48)</f>
        <v/>
      </c>
      <c r="BT48" s="646">
        <f t="array" ref="BT48">IF(BS48=0,0,IF(BS48=1,0,1/(BS48*(BS48-1))))</f>
        <v/>
      </c>
      <c r="BU48" s="647">
        <f t="array" ref="BU48">IF(R48&gt;0,(BM48^2),"")</f>
        <v/>
      </c>
      <c r="BV48" s="647">
        <f t="array" ref="BV48">IF(X48&gt;0,(BN48^2),"")</f>
        <v/>
      </c>
      <c r="BW48" s="647">
        <f t="array" ref="BW48">IF(AB48&gt;0,(BO48^2),"")</f>
        <v/>
      </c>
      <c r="BX48" s="647">
        <f t="array" ref="BX48">IF(AF48&gt;0,(BP48^2),"")</f>
        <v/>
      </c>
      <c r="BY48" s="647">
        <f t="array" ref="BY48">IF(AJ48&gt;0,(BQ48^2),"")</f>
        <v/>
      </c>
      <c r="BZ48" s="647">
        <f t="array" ref="BZ48">IF(AN48&gt;0,(BR48^2),"")</f>
        <v/>
      </c>
      <c r="CA48" s="121" t="n"/>
    </row>
    <row r="49" ht="18.75" customHeight="1" s="621">
      <c r="A49" s="47" t="inlineStr">
        <is>
          <t>022/A/AC6</t>
        </is>
      </c>
      <c r="B49" s="47" t="inlineStr">
        <is>
          <t>E5</t>
        </is>
      </c>
      <c r="C49" s="99" t="inlineStr">
        <is>
          <t>Saldatrice auto a colonna</t>
        </is>
      </c>
      <c r="D49" s="99" t="inlineStr">
        <is>
          <t>SIMAC</t>
        </is>
      </c>
      <c r="E49" s="99" t="inlineStr">
        <is>
          <t>MMPH 5X4</t>
        </is>
      </c>
      <c r="F49" s="99" t="inlineStr">
        <is>
          <t>Saldatrice auto a colonna</t>
        </is>
      </c>
      <c r="G49" s="100" t="n">
        <v>45996</v>
      </c>
      <c r="H49" s="99" t="inlineStr">
        <is>
          <t>Compito</t>
        </is>
      </c>
      <c r="I49" s="101">
        <f t="array" ref="I49">IF((V49-R49)&gt;3,"SI","")</f>
        <v/>
      </c>
      <c r="J49" s="99" t="inlineStr">
        <is>
          <t>SI</t>
        </is>
      </c>
      <c r="K49" s="100" t="n"/>
      <c r="L49" s="100" t="n"/>
      <c r="M49" s="635">
        <f t="array" ref="M49">IF(R49&gt;0,(SQRT(BT49*(SUM(BU49:BZ49)))),"")</f>
        <v/>
      </c>
      <c r="N49" s="636">
        <f t="array" ref="N49">IF(T49&gt;0,(MAX(T49,Z49,AD49,AH49,AL49,AP49))+SQRT(1.2^2+1^2),"")</f>
        <v/>
      </c>
      <c r="O49" s="637">
        <f t="array" ref="O49">IF(R49="",0,10*LOG10(SUM(BG49:BL49)/(COUNT(R49,X49,AB49,AF49,AJ49,AN49))))</f>
        <v/>
      </c>
      <c r="P49" s="638">
        <f t="array" ref="P49">IF(AND(Y49="",AC49="",AG49="",AK49="",AO49=""),S49,AVERAGE(S49,Y49,AC49,AG49,AK49,AO49)+STDEV(S49,Y49,AC49,AG49,AK49,AO49))</f>
        <v/>
      </c>
      <c r="Q49" s="106" t="n">
        <v>300</v>
      </c>
      <c r="R49" s="639" t="n">
        <v>83.2</v>
      </c>
      <c r="S49" s="640" t="n">
        <v>83.5</v>
      </c>
      <c r="T49" s="641" t="n">
        <v>108.9</v>
      </c>
      <c r="U49" s="642" t="n">
        <v>83.2</v>
      </c>
      <c r="V49" s="642" t="n">
        <v>84.90000000000001</v>
      </c>
      <c r="W49" s="106" t="n">
        <v>300</v>
      </c>
      <c r="X49" s="639" t="n">
        <v>82.90000000000001</v>
      </c>
      <c r="Y49" s="640" t="n">
        <v>82.8</v>
      </c>
      <c r="Z49" s="641" t="n">
        <v>109.5</v>
      </c>
      <c r="AA49" s="106" t="n">
        <v>300</v>
      </c>
      <c r="AB49" s="639" t="n">
        <v>80.5</v>
      </c>
      <c r="AC49" s="640" t="n">
        <v>80.8</v>
      </c>
      <c r="AD49" s="641" t="n">
        <v>109.3</v>
      </c>
      <c r="AE49" s="106" t="n">
        <v>300</v>
      </c>
      <c r="AF49" s="639" t="n">
        <v>80.7</v>
      </c>
      <c r="AG49" s="640" t="n">
        <v>81.7</v>
      </c>
      <c r="AH49" s="641" t="n">
        <v>105.4</v>
      </c>
      <c r="AI49" s="106" t="n">
        <v>300</v>
      </c>
      <c r="AJ49" s="639" t="n">
        <v>84.59999999999999</v>
      </c>
      <c r="AK49" s="640" t="n">
        <v>85</v>
      </c>
      <c r="AL49" s="641" t="n">
        <v>117.1</v>
      </c>
      <c r="AM49" s="106" t="n">
        <v>300</v>
      </c>
      <c r="AN49" s="639" t="n">
        <v>78.3</v>
      </c>
      <c r="AO49" s="640" t="n">
        <v>79.59999999999999</v>
      </c>
      <c r="AP49" s="641" t="n">
        <v>103</v>
      </c>
      <c r="AQ49" s="111">
        <f t="array" ref="AQ49">IF(AND((O49)&lt;85,N49&lt;137),"NO","SI")</f>
        <v/>
      </c>
      <c r="AR49" s="112">
        <f t="array" ref="AR49">IF((480*(10^(7.95-(O49/10))))&lt;480,480*(10^(7.95-(O49/10))),480)</f>
        <v/>
      </c>
      <c r="AS49" s="113">
        <f t="array" ref="AS49">IF((480*(10^(8.45-(O49/10))))&lt;480,480*(10^(8.45-(O49/10))),480)</f>
        <v/>
      </c>
      <c r="AT49" s="114">
        <f t="array" ref="AT49">IF((480*(10^(8.65-(O49/10))))&lt;480,480*(10^(8.65-(O49/10))),480)</f>
        <v/>
      </c>
      <c r="AU49" s="644">
        <f t="array" ref="AU49">IF(O49&lt;80,"0",IF((P49-O49)&lt;=2,('DPI art.191'!$G$3-(('DPI art.191'!$F$3-'DPI art.191'!$G$3)/4)*(P49-O49-2)),('DPI art.191'!$G$3-(('DPI art.191'!$G$3-'DPI art.191'!$H$3)/8)*(P49-O49-2))))</f>
        <v/>
      </c>
      <c r="AV49" s="644">
        <f t="array" ref="AV49">O49-AU49</f>
        <v/>
      </c>
      <c r="AW49" s="644">
        <f t="array" ref="AW49">IF(N49&lt;135,N49,N49-'DPI art.191'!$I$3)</f>
        <v/>
      </c>
      <c r="AX49" s="644">
        <f t="array" ref="AX49">IF(I49&lt;80,"0",IF((J49-I49)&lt;=2,('DPI art.191'!$G$7-(('DPI art.191'!$F$7-'DPI art.191'!$G$7)/4)*(I49-J49-2)),('DPI art.191'!$G$7-(('DPI art.191'!$G$7-'DPI art.191'!$H$7)/8)*(J49-I49-2))))</f>
        <v/>
      </c>
      <c r="AY49" s="644">
        <f t="array" ref="AY49">I49-AX49</f>
        <v/>
      </c>
      <c r="AZ49" s="644">
        <f t="array" ref="AZ49">IF(H49&lt;135,H49,H49-'DPI art.191'!$I$7)</f>
        <v/>
      </c>
      <c r="BA49" s="644">
        <f t="array" ref="BA49">IF(O49&lt;80,"0",IF((P49-O49)&lt;=2,('DPI art.191'!$G$5-(('DPI art.191'!$F$5-'DPI art.191'!$G$5)/4)*(P49-O49-2)),('DPI art.191'!$G$5-(('DPI art.191'!$G$5-'DPI art.191'!$H$5)/8)*(P49-O49-2))))</f>
        <v/>
      </c>
      <c r="BB49" s="644">
        <f t="array" ref="BB49">R49-BA49</f>
        <v/>
      </c>
      <c r="BC49" s="644">
        <f t="array" ref="BC49">IF(N49&lt;135,N49,N49-'DPI art.191'!$I$5)</f>
        <v/>
      </c>
      <c r="BD49" s="644">
        <f t="array" ref="BD49">IF(O49&lt;80,"0",IF((P49-O49)&lt;=2,('DPI art.191'!$G$7-(('DPI art.191'!$F$7-'DPI art.191'!$G$7)/4)*(O49-P49-2)),('DPI art.191'!$G$7-(('DPI art.191'!$G$7-'DPI art.191'!$H$7)/8)*(P49-O49-2))))</f>
        <v/>
      </c>
      <c r="BE49" s="644">
        <f t="array" ref="BE49">O49-BD49</f>
        <v/>
      </c>
      <c r="BF49" s="644">
        <f t="array" ref="BF49">IF(N49&lt;135,N49,N49-'DPI art.191'!$I$7)</f>
        <v/>
      </c>
      <c r="BG49" s="645">
        <f t="array" ref="BG49">10^(0.1*R49)</f>
        <v/>
      </c>
      <c r="BH49" s="645">
        <f t="array" ref="BH49">10^(0.1*X49)</f>
        <v/>
      </c>
      <c r="BI49" s="645">
        <f t="array" ref="BI49">10^(0.1*AB49)</f>
        <v/>
      </c>
      <c r="BJ49" s="645">
        <f t="array" ref="BJ49">10^(0.1*AF49)</f>
        <v/>
      </c>
      <c r="BK49" s="645">
        <f t="array" ref="BK49">10^(0.1*AJ49)</f>
        <v/>
      </c>
      <c r="BL49" s="645">
        <f t="array" ref="BL49">10^(0.1*AN49)</f>
        <v/>
      </c>
      <c r="BM49" s="645">
        <f t="array" ref="BM49">IF(R49&gt;0,(O49-R49),"")</f>
        <v/>
      </c>
      <c r="BN49" s="645">
        <f t="array" ref="BN49">IF(X49&gt;0,(O49-X49),"")</f>
        <v/>
      </c>
      <c r="BO49" s="645">
        <f t="array" ref="BO49">IF(AB49&gt;0,(O49-AB49),"")</f>
        <v/>
      </c>
      <c r="BP49" s="645">
        <f t="array" ref="BP49">IF(AF49&gt;0,(O49-AF49),"")</f>
        <v/>
      </c>
      <c r="BQ49" s="645">
        <f t="array" ref="BQ49">IF(AJ49&gt;0,(O49-AJ49),"")</f>
        <v/>
      </c>
      <c r="BR49" s="645">
        <f t="array" ref="BR49">IF(AN49&gt;0,(O49-AN49),"")</f>
        <v/>
      </c>
      <c r="BS49" s="645">
        <f t="array" ref="BS49">COUNT(BM49:BR49)</f>
        <v/>
      </c>
      <c r="BT49" s="646">
        <f t="array" ref="BT49">IF(BS49=0,0,IF(BS49=1,0,1/(BS49*(BS49-1))))</f>
        <v/>
      </c>
      <c r="BU49" s="647">
        <f t="array" ref="BU49">IF(R49&gt;0,(BM49^2),"")</f>
        <v/>
      </c>
      <c r="BV49" s="647">
        <f t="array" ref="BV49">IF(X49&gt;0,(BN49^2),"")</f>
        <v/>
      </c>
      <c r="BW49" s="647">
        <f t="array" ref="BW49">IF(AB49&gt;0,(BO49^2),"")</f>
        <v/>
      </c>
      <c r="BX49" s="647">
        <f t="array" ref="BX49">IF(AF49&gt;0,(BP49^2),"")</f>
        <v/>
      </c>
      <c r="BY49" s="647">
        <f t="array" ref="BY49">IF(AJ49&gt;0,(BQ49^2),"")</f>
        <v/>
      </c>
      <c r="BZ49" s="647">
        <f t="array" ref="BZ49">IF(AN49&gt;0,(BR49^2),"")</f>
        <v/>
      </c>
      <c r="CA49" s="121" t="n"/>
    </row>
    <row r="50" ht="25.5" customHeight="1" s="621">
      <c r="A50" s="47" t="inlineStr">
        <is>
          <t>Gualdo 1</t>
        </is>
      </c>
      <c r="B50" s="47" t="inlineStr">
        <is>
          <t>E6</t>
        </is>
      </c>
      <c r="C50" s="99" t="inlineStr">
        <is>
          <t>Zona montaggio saldatore e controllo qualità</t>
        </is>
      </c>
      <c r="D50" s="99" t="inlineStr">
        <is>
          <t>/</t>
        </is>
      </c>
      <c r="E50" s="99" t="inlineStr">
        <is>
          <t>/</t>
        </is>
      </c>
      <c r="F50" s="99" t="inlineStr">
        <is>
          <t xml:space="preserve">Montaggio e controllo qualità </t>
        </is>
      </c>
      <c r="G50" s="100" t="n">
        <v>45996</v>
      </c>
      <c r="H50" s="99" t="inlineStr">
        <is>
          <t>Compito</t>
        </is>
      </c>
      <c r="I50" s="101">
        <f t="array" ref="I50">IF((V50-R50)&gt;3,"SI","")</f>
        <v/>
      </c>
      <c r="J50" s="99" t="inlineStr">
        <is>
          <t>SI</t>
        </is>
      </c>
      <c r="K50" s="100" t="n"/>
      <c r="L50" s="100" t="n"/>
      <c r="M50" s="635">
        <f t="array" ref="M50">IF(R50&gt;0,(SQRT(BT50*(SUM(BU50:BZ50)))),"")</f>
        <v/>
      </c>
      <c r="N50" s="636">
        <f t="array" ref="N50">IF(T50&gt;0,(MAX(T50,Z50,AD50,AH50,AL50,AP50))+SQRT(1.2^2+1^2),"")</f>
        <v/>
      </c>
      <c r="O50" s="637">
        <f t="array" ref="O50">IF(R50="",0,10*LOG10(SUM(BG50:BL50)/(COUNT(R50,X50,AB50,AF50,AJ50,AN50))))</f>
        <v/>
      </c>
      <c r="P50" s="638">
        <f t="array" ref="P50">IF(AND(Y50="",AC50="",AG50="",AK50="",AO50=""),S50,AVERAGE(S50,Y50,AC50,AG50,AK50,AO50)+STDEV(S50,Y50,AC50,AG50,AK50,AO50))</f>
        <v/>
      </c>
      <c r="Q50" s="106" t="n">
        <v>300</v>
      </c>
      <c r="R50" s="639" t="n">
        <v>88.8</v>
      </c>
      <c r="S50" s="640" t="n">
        <v>87.90000000000001</v>
      </c>
      <c r="T50" s="641" t="n">
        <v>106.9</v>
      </c>
      <c r="U50" s="642" t="n">
        <v>88.8</v>
      </c>
      <c r="V50" s="642" t="n">
        <v>90.40000000000001</v>
      </c>
      <c r="W50" s="106" t="n">
        <v>300</v>
      </c>
      <c r="X50" s="639" t="n">
        <v>91.09999999999999</v>
      </c>
      <c r="Y50" s="640" t="n">
        <v>89.90000000000001</v>
      </c>
      <c r="Z50" s="641" t="n">
        <v>110.3</v>
      </c>
      <c r="AA50" s="106" t="n">
        <v>300</v>
      </c>
      <c r="AB50" s="639" t="n">
        <v>87.2</v>
      </c>
      <c r="AC50" s="640" t="n">
        <v>86.59999999999999</v>
      </c>
      <c r="AD50" s="641" t="n">
        <v>106.4</v>
      </c>
      <c r="AE50" s="106" t="n">
        <v>300</v>
      </c>
      <c r="AF50" s="639" t="n">
        <v>89.5</v>
      </c>
      <c r="AG50" s="640" t="n">
        <v>88.5</v>
      </c>
      <c r="AH50" s="641" t="n">
        <v>106.3</v>
      </c>
      <c r="AI50" s="106" t="n">
        <v>300</v>
      </c>
      <c r="AJ50" s="639" t="n">
        <v>88.90000000000001</v>
      </c>
      <c r="AK50" s="640" t="n">
        <v>88</v>
      </c>
      <c r="AL50" s="641" t="n">
        <v>106.8</v>
      </c>
      <c r="AM50" s="106" t="n">
        <v>300</v>
      </c>
      <c r="AN50" s="639" t="n">
        <v>86.59999999999999</v>
      </c>
      <c r="AO50" s="640" t="n">
        <v>85.90000000000001</v>
      </c>
      <c r="AP50" s="641" t="n">
        <v>105.5</v>
      </c>
      <c r="AQ50" s="111">
        <f t="array" ref="AQ50">IF(AND((O50)&lt;85,N50&lt;137),"NO","SI")</f>
        <v/>
      </c>
      <c r="AR50" s="112">
        <f t="array" ref="AR50">IF((480*(10^(7.95-(O50/10))))&lt;480,480*(10^(7.95-(O50/10))),480)</f>
        <v/>
      </c>
      <c r="AS50" s="113">
        <f t="array" ref="AS50">IF((480*(10^(8.45-(O50/10))))&lt;480,480*(10^(8.45-(O50/10))),480)</f>
        <v/>
      </c>
      <c r="AT50" s="114">
        <f t="array" ref="AT50">IF((480*(10^(8.65-(O50/10))))&lt;480,480*(10^(8.65-(O50/10))),480)</f>
        <v/>
      </c>
      <c r="AU50" s="644">
        <f t="array" ref="AU50">IF(O50&lt;80,"0",IF((P50-O50)&lt;=2,('DPI art.191'!$G$3-(('DPI art.191'!$F$3-'DPI art.191'!$G$3)/4)*(P50-O50-2)),('DPI art.191'!$G$3-(('DPI art.191'!$G$3-'DPI art.191'!$H$3)/8)*(P50-O50-2))))</f>
        <v/>
      </c>
      <c r="AV50" s="644">
        <f t="array" ref="AV50">O50-AU50</f>
        <v/>
      </c>
      <c r="AW50" s="644">
        <f t="array" ref="AW50">IF(N50&lt;135,N50,N50-'DPI art.191'!$I$3)</f>
        <v/>
      </c>
      <c r="AX50" s="644">
        <f t="array" ref="AX50">IF(I50&lt;80,"0",IF((J50-I50)&lt;=2,('DPI art.191'!$G$7-(('DPI art.191'!$F$7-'DPI art.191'!$G$7)/4)*(I50-J50-2)),('DPI art.191'!$G$7-(('DPI art.191'!$G$7-'DPI art.191'!$H$7)/8)*(J50-I50-2))))</f>
        <v/>
      </c>
      <c r="AY50" s="644">
        <f t="array" ref="AY50">I50-AX50</f>
        <v/>
      </c>
      <c r="AZ50" s="644">
        <f t="array" ref="AZ50">IF(H50&lt;135,H50,H50-'DPI art.191'!$I$7)</f>
        <v/>
      </c>
      <c r="BA50" s="644">
        <f t="array" ref="BA50">IF(O50&lt;80,"0",IF((P50-O50)&lt;=2,('DPI art.191'!$G$5-(('DPI art.191'!$F$5-'DPI art.191'!$G$5)/4)*(P50-O50-2)),('DPI art.191'!$G$5-(('DPI art.191'!$G$5-'DPI art.191'!$H$5)/8)*(P50-O50-2))))</f>
        <v/>
      </c>
      <c r="BB50" s="644">
        <f t="array" ref="BB50">R50-BA50</f>
        <v/>
      </c>
      <c r="BC50" s="644">
        <f t="array" ref="BC50">IF(N50&lt;135,N50,N50-'DPI art.191'!$I$5)</f>
        <v/>
      </c>
      <c r="BD50" s="644">
        <f t="array" ref="BD50">IF(O50&lt;80,"0",IF((P50-O50)&lt;=2,('DPI art.191'!$G$7-(('DPI art.191'!$F$7-'DPI art.191'!$G$7)/4)*(O50-P50-2)),('DPI art.191'!$G$7-(('DPI art.191'!$G$7-'DPI art.191'!$H$7)/8)*(P50-O50-2))))</f>
        <v/>
      </c>
      <c r="BE50" s="644">
        <f t="array" ref="BE50">O50-BD50</f>
        <v/>
      </c>
      <c r="BF50" s="644">
        <f t="array" ref="BF50">IF(N50&lt;135,N50,N50-'DPI art.191'!$I$7)</f>
        <v/>
      </c>
      <c r="BG50" s="645">
        <f t="array" ref="BG50">10^(0.1*R50)</f>
        <v/>
      </c>
      <c r="BH50" s="645">
        <f t="array" ref="BH50">10^(0.1*X50)</f>
        <v/>
      </c>
      <c r="BI50" s="645">
        <f t="array" ref="BI50">10^(0.1*AB50)</f>
        <v/>
      </c>
      <c r="BJ50" s="645">
        <f t="array" ref="BJ50">10^(0.1*AF50)</f>
        <v/>
      </c>
      <c r="BK50" s="645">
        <f t="array" ref="BK50">10^(0.1*AJ50)</f>
        <v/>
      </c>
      <c r="BL50" s="645">
        <f t="array" ref="BL50">10^(0.1*AN50)</f>
        <v/>
      </c>
      <c r="BM50" s="645">
        <f t="array" ref="BM50">IF(R50&gt;0,(O50-R50),"")</f>
        <v/>
      </c>
      <c r="BN50" s="645">
        <f t="array" ref="BN50">IF(X50&gt;0,(O50-X50),"")</f>
        <v/>
      </c>
      <c r="BO50" s="645">
        <f t="array" ref="BO50">IF(AB50&gt;0,(O50-AB50),"")</f>
        <v/>
      </c>
      <c r="BP50" s="645">
        <f t="array" ref="BP50">IF(AF50&gt;0,(O50-AF50),"")</f>
        <v/>
      </c>
      <c r="BQ50" s="645">
        <f t="array" ref="BQ50">IF(AJ50&gt;0,(O50-AJ50),"")</f>
        <v/>
      </c>
      <c r="BR50" s="645">
        <f t="array" ref="BR50">IF(AN50&gt;0,(O50-AN50),"")</f>
        <v/>
      </c>
      <c r="BS50" s="645">
        <f t="array" ref="BS50">COUNT(BM50:BR50)</f>
        <v/>
      </c>
      <c r="BT50" s="646">
        <f t="array" ref="BT50">IF(BS50=0,0,IF(BS50=1,0,1/(BS50*(BS50-1))))</f>
        <v/>
      </c>
      <c r="BU50" s="647">
        <f t="array" ref="BU50">IF(R50&gt;0,(BM50^2),"")</f>
        <v/>
      </c>
      <c r="BV50" s="647">
        <f t="array" ref="BV50">IF(X50&gt;0,(BN50^2),"")</f>
        <v/>
      </c>
      <c r="BW50" s="647">
        <f t="array" ref="BW50">IF(AB50&gt;0,(BO50^2),"")</f>
        <v/>
      </c>
      <c r="BX50" s="647">
        <f t="array" ref="BX50">IF(AF50&gt;0,(BP50^2),"")</f>
        <v/>
      </c>
      <c r="BY50" s="647">
        <f t="array" ref="BY50">IF(AJ50&gt;0,(BQ50^2),"")</f>
        <v/>
      </c>
      <c r="BZ50" s="647">
        <f t="array" ref="BZ50">IF(AN50&gt;0,(BR50^2),"")</f>
        <v/>
      </c>
      <c r="CA50" s="121" t="n"/>
    </row>
    <row r="51" ht="18.75" customHeight="1" s="621">
      <c r="A51" s="47" t="inlineStr">
        <is>
          <t>252/04</t>
        </is>
      </c>
      <c r="B51" s="47" t="inlineStr">
        <is>
          <t>E7</t>
        </is>
      </c>
      <c r="C51" s="99" t="inlineStr">
        <is>
          <t>Calandra</t>
        </is>
      </c>
      <c r="D51" s="99" t="inlineStr">
        <is>
          <t>FACCIN</t>
        </is>
      </c>
      <c r="E51" s="99" t="inlineStr">
        <is>
          <t>4HEL/S 3145</t>
        </is>
      </c>
      <c r="F51" s="99" t="inlineStr">
        <is>
          <t>Calandratura</t>
        </is>
      </c>
      <c r="G51" s="100" t="n">
        <v>45996</v>
      </c>
      <c r="H51" s="99" t="inlineStr">
        <is>
          <t>Compito</t>
        </is>
      </c>
      <c r="I51" s="101">
        <f t="array" ref="I51">IF((V51-R51)&gt;3,"SI","")</f>
        <v/>
      </c>
      <c r="J51" s="99" t="inlineStr">
        <is>
          <t>SI</t>
        </is>
      </c>
      <c r="K51" s="100" t="n"/>
      <c r="L51" s="100" t="n"/>
      <c r="M51" s="635">
        <f t="array" ref="M51">IF(R51&gt;0,(SQRT(BT51*(SUM(BU51:BZ51)))),"")</f>
        <v/>
      </c>
      <c r="N51" s="636">
        <f t="array" ref="N51">IF(T51&gt;0,(MAX(T51,Z51,AD51,AH51,AL51,AP51))+SQRT(1.2^2+1^2),"")</f>
        <v/>
      </c>
      <c r="O51" s="637">
        <f t="array" ref="O51">IF(R51="",0,10*LOG10(SUM(BG51:BL51)/(COUNT(R51,X51,AB51,AF51,AJ51,AN51))))</f>
        <v/>
      </c>
      <c r="P51" s="638">
        <f t="array" ref="P51">IF(AND(Y51="",AC51="",AG51="",AK51="",AO51=""),S51,AVERAGE(S51,Y51,AC51,AG51,AK51,AO51)+STDEV(S51,Y51,AC51,AG51,AK51,AO51))</f>
        <v/>
      </c>
      <c r="Q51" s="106" t="n">
        <v>300</v>
      </c>
      <c r="R51" s="639" t="n">
        <v>85.5</v>
      </c>
      <c r="S51" s="640" t="n">
        <v>85.3</v>
      </c>
      <c r="T51" s="641" t="n">
        <v>101.9</v>
      </c>
      <c r="U51" s="642" t="n">
        <v>85.59999999999999</v>
      </c>
      <c r="V51" s="642" t="n">
        <v>87</v>
      </c>
      <c r="W51" s="106" t="n">
        <v>300</v>
      </c>
      <c r="X51" s="639" t="n">
        <v>80.90000000000001</v>
      </c>
      <c r="Y51" s="640" t="n">
        <v>81.8</v>
      </c>
      <c r="Z51" s="641" t="n">
        <v>99.5</v>
      </c>
      <c r="AA51" s="106" t="n">
        <v>300</v>
      </c>
      <c r="AB51" s="639" t="n">
        <v>85.2</v>
      </c>
      <c r="AC51" s="640" t="n">
        <v>85.09999999999999</v>
      </c>
      <c r="AD51" s="641" t="n">
        <v>105.3</v>
      </c>
      <c r="AE51" s="106" t="n">
        <v>300</v>
      </c>
      <c r="AF51" s="639" t="n">
        <v>85.7</v>
      </c>
      <c r="AG51" s="640" t="n">
        <v>85.2</v>
      </c>
      <c r="AH51" s="641" t="n">
        <v>102.5</v>
      </c>
      <c r="AI51" s="106" t="n">
        <v>300</v>
      </c>
      <c r="AJ51" s="639" t="n">
        <v>84.90000000000001</v>
      </c>
      <c r="AK51" s="640" t="n">
        <v>84.59999999999999</v>
      </c>
      <c r="AL51" s="641" t="n">
        <v>99.5</v>
      </c>
      <c r="AM51" s="106" t="n">
        <v>300</v>
      </c>
      <c r="AN51" s="639" t="n">
        <v>83.09999999999999</v>
      </c>
      <c r="AO51" s="640" t="n">
        <v>83.59999999999999</v>
      </c>
      <c r="AP51" s="641" t="n">
        <v>107.8</v>
      </c>
      <c r="AQ51" s="111">
        <f t="array" ref="AQ51">IF(AND((O51)&lt;85,N51&lt;137),"NO","SI")</f>
        <v/>
      </c>
      <c r="AR51" s="112">
        <f t="array" ref="AR51">IF((480*(10^(7.95-(O51/10))))&lt;480,480*(10^(7.95-(O51/10))),480)</f>
        <v/>
      </c>
      <c r="AS51" s="113">
        <f t="array" ref="AS51">IF((480*(10^(8.45-(O51/10))))&lt;480,480*(10^(8.45-(O51/10))),480)</f>
        <v/>
      </c>
      <c r="AT51" s="114">
        <f t="array" ref="AT51">IF((480*(10^(8.65-(O51/10))))&lt;480,480*(10^(8.65-(O51/10))),480)</f>
        <v/>
      </c>
      <c r="AU51" s="644">
        <f t="array" ref="AU51">IF(O51&lt;80,"0",IF((P51-O51)&lt;=2,('DPI art.191'!$G$3-(('DPI art.191'!$F$3-'DPI art.191'!$G$3)/4)*(P51-O51-2)),('DPI art.191'!$G$3-(('DPI art.191'!$G$3-'DPI art.191'!$H$3)/8)*(P51-O51-2))))</f>
        <v/>
      </c>
      <c r="AV51" s="644">
        <f t="array" ref="AV51">O51-AU51</f>
        <v/>
      </c>
      <c r="AW51" s="644">
        <f t="array" ref="AW51">IF(N51&lt;135,N51,N51-'DPI art.191'!$I$3)</f>
        <v/>
      </c>
      <c r="AX51" s="644">
        <f t="array" ref="AX51">IF(I51&lt;80,"0",IF((J51-I51)&lt;=2,('DPI art.191'!$G$7-(('DPI art.191'!$F$7-'DPI art.191'!$G$7)/4)*(I51-J51-2)),('DPI art.191'!$G$7-(('DPI art.191'!$G$7-'DPI art.191'!$H$7)/8)*(J51-I51-2))))</f>
        <v/>
      </c>
      <c r="AY51" s="644">
        <f t="array" ref="AY51">I51-AX51</f>
        <v/>
      </c>
      <c r="AZ51" s="644">
        <f t="array" ref="AZ51">IF(H51&lt;135,H51,H51-'DPI art.191'!$I$7)</f>
        <v/>
      </c>
      <c r="BA51" s="644">
        <f t="array" ref="BA51">IF(O51&lt;80,"0",IF((P51-O51)&lt;=2,('DPI art.191'!$G$5-(('DPI art.191'!$F$5-'DPI art.191'!$G$5)/4)*(P51-O51-2)),('DPI art.191'!$G$5-(('DPI art.191'!$G$5-'DPI art.191'!$H$5)/8)*(P51-O51-2))))</f>
        <v/>
      </c>
      <c r="BB51" s="644">
        <f t="array" ref="BB51">R51-BA51</f>
        <v/>
      </c>
      <c r="BC51" s="644">
        <f t="array" ref="BC51">IF(N51&lt;135,N51,N51-'DPI art.191'!$I$5)</f>
        <v/>
      </c>
      <c r="BD51" s="644">
        <f t="array" ref="BD51">IF(O51&lt;80,"0",IF((P51-O51)&lt;=2,('DPI art.191'!$G$7-(('DPI art.191'!$F$7-'DPI art.191'!$G$7)/4)*(O51-P51-2)),('DPI art.191'!$G$7-(('DPI art.191'!$G$7-'DPI art.191'!$H$7)/8)*(P51-O51-2))))</f>
        <v/>
      </c>
      <c r="BE51" s="644">
        <f t="array" ref="BE51">O51-BD51</f>
        <v/>
      </c>
      <c r="BF51" s="644">
        <f t="array" ref="BF51">IF(N51&lt;135,N51,N51-'DPI art.191'!$I$7)</f>
        <v/>
      </c>
      <c r="BG51" s="645">
        <f t="array" ref="BG51">10^(0.1*R51)</f>
        <v/>
      </c>
      <c r="BH51" s="645">
        <f t="array" ref="BH51">10^(0.1*X51)</f>
        <v/>
      </c>
      <c r="BI51" s="645">
        <f t="array" ref="BI51">10^(0.1*AB51)</f>
        <v/>
      </c>
      <c r="BJ51" s="645">
        <f t="array" ref="BJ51">10^(0.1*AF51)</f>
        <v/>
      </c>
      <c r="BK51" s="645">
        <f t="array" ref="BK51">10^(0.1*AJ51)</f>
        <v/>
      </c>
      <c r="BL51" s="645">
        <f t="array" ref="BL51">10^(0.1*AN51)</f>
        <v/>
      </c>
      <c r="BM51" s="645">
        <f t="array" ref="BM51">IF(R51&gt;0,(O51-R51),"")</f>
        <v/>
      </c>
      <c r="BN51" s="645">
        <f t="array" ref="BN51">IF(X51&gt;0,(O51-X51),"")</f>
        <v/>
      </c>
      <c r="BO51" s="645">
        <f t="array" ref="BO51">IF(AB51&gt;0,(O51-AB51),"")</f>
        <v/>
      </c>
      <c r="BP51" s="645">
        <f t="array" ref="BP51">IF(AF51&gt;0,(O51-AF51),"")</f>
        <v/>
      </c>
      <c r="BQ51" s="645">
        <f t="array" ref="BQ51">IF(AJ51&gt;0,(O51-AJ51),"")</f>
        <v/>
      </c>
      <c r="BR51" s="645">
        <f t="array" ref="BR51">IF(AN51&gt;0,(O51-AN51),"")</f>
        <v/>
      </c>
      <c r="BS51" s="645">
        <f t="array" ref="BS51">COUNT(BM51:BR51)</f>
        <v/>
      </c>
      <c r="BT51" s="646">
        <f t="array" ref="BT51">IF(BS51=0,0,IF(BS51=1,0,1/(BS51*(BS51-1))))</f>
        <v/>
      </c>
      <c r="BU51" s="647">
        <f t="array" ref="BU51">IF(R51&gt;0,(BM51^2),"")</f>
        <v/>
      </c>
      <c r="BV51" s="647">
        <f t="array" ref="BV51">IF(X51&gt;0,(BN51^2),"")</f>
        <v/>
      </c>
      <c r="BW51" s="647">
        <f t="array" ref="BW51">IF(AB51&gt;0,(BO51^2),"")</f>
        <v/>
      </c>
      <c r="BX51" s="647">
        <f t="array" ref="BX51">IF(AF51&gt;0,(BP51^2),"")</f>
        <v/>
      </c>
      <c r="BY51" s="647">
        <f t="array" ref="BY51">IF(AJ51&gt;0,(BQ51^2),"")</f>
        <v/>
      </c>
      <c r="BZ51" s="647">
        <f t="array" ref="BZ51">IF(AN51&gt;0,(BR51^2),"")</f>
        <v/>
      </c>
      <c r="CA51" s="121" t="n"/>
    </row>
    <row r="52" ht="18.75" customHeight="1" s="621">
      <c r="A52" s="47" t="inlineStr">
        <is>
          <t>Gualdo 1</t>
        </is>
      </c>
      <c r="B52" s="47" t="inlineStr">
        <is>
          <t>E8</t>
        </is>
      </c>
      <c r="C52" s="99" t="inlineStr">
        <is>
          <t>Movimentazioni esterne</t>
        </is>
      </c>
      <c r="D52" s="99" t="inlineStr">
        <is>
          <t>/</t>
        </is>
      </c>
      <c r="E52" s="99" t="inlineStr">
        <is>
          <t>/</t>
        </is>
      </c>
      <c r="F52" s="99" t="inlineStr">
        <is>
          <t>Movimentazioni esterne</t>
        </is>
      </c>
      <c r="G52" s="100" t="n">
        <v>45996</v>
      </c>
      <c r="H52" s="99" t="inlineStr">
        <is>
          <t>Compito</t>
        </is>
      </c>
      <c r="I52" s="101">
        <f t="array" ref="I52">IF((V52-R52)&gt;3,"SI","")</f>
        <v/>
      </c>
      <c r="J52" s="99" t="inlineStr">
        <is>
          <t>SI</t>
        </is>
      </c>
      <c r="K52" s="100" t="n"/>
      <c r="L52" s="100" t="n"/>
      <c r="M52" s="635">
        <f t="array" ref="M52">IF(R52&gt;0,(SQRT(BT52*(SUM(BU52:BZ52)))),"")</f>
        <v/>
      </c>
      <c r="N52" s="636">
        <f t="array" ref="N52">IF(T52&gt;0,(MAX(T52,Z52,AD52,AH52,AL52,AP52))+SQRT(1.2^2+1^2),"")</f>
        <v/>
      </c>
      <c r="O52" s="637">
        <f t="array" ref="O52">IF(R52="",0,10*LOG10(SUM(BG52:BL52)/(COUNT(R52,X52,AB52,AF52,AJ52,AN52))))</f>
        <v/>
      </c>
      <c r="P52" s="638">
        <f t="array" ref="P52">IF(AND(Y52="",AC52="",AG52="",AK52="",AO52=""),S52,AVERAGE(S52,Y52,AC52,AG52,AK52,AO52)+STDEV(S52,Y52,AC52,AG52,AK52,AO52))</f>
        <v/>
      </c>
      <c r="Q52" s="106" t="n">
        <v>300</v>
      </c>
      <c r="R52" s="639" t="n">
        <v>66.59999999999999</v>
      </c>
      <c r="S52" s="640" t="n">
        <v>78.8</v>
      </c>
      <c r="T52" s="641" t="n">
        <v>101.7</v>
      </c>
      <c r="U52" s="642" t="n">
        <v>66.7</v>
      </c>
      <c r="V52" s="642" t="n">
        <v>68.7</v>
      </c>
      <c r="W52" s="106" t="n">
        <v>300</v>
      </c>
      <c r="X52" s="639" t="n">
        <v>62.9</v>
      </c>
      <c r="Y52" s="640" t="n">
        <v>74.09999999999999</v>
      </c>
      <c r="Z52" s="641" t="n">
        <v>95.40000000000001</v>
      </c>
      <c r="AA52" s="106" t="n">
        <v>300</v>
      </c>
      <c r="AB52" s="639" t="n">
        <v>60.5</v>
      </c>
      <c r="AC52" s="640" t="n">
        <v>71.59999999999999</v>
      </c>
      <c r="AD52" s="641" t="n">
        <v>93.8</v>
      </c>
      <c r="AE52" s="106" t="n">
        <v>300</v>
      </c>
      <c r="AF52" s="639" t="n">
        <v>61.8</v>
      </c>
      <c r="AG52" s="640" t="n">
        <v>74.7</v>
      </c>
      <c r="AH52" s="641" t="n">
        <v>96.09999999999999</v>
      </c>
      <c r="AI52" s="106" t="n">
        <v>300</v>
      </c>
      <c r="AJ52" s="639" t="n">
        <v>59.5</v>
      </c>
      <c r="AK52" s="640" t="n">
        <v>73.2</v>
      </c>
      <c r="AL52" s="641" t="n">
        <v>92.8</v>
      </c>
      <c r="AM52" s="106" t="n">
        <v>300</v>
      </c>
      <c r="AN52" s="639" t="n">
        <v>61.3</v>
      </c>
      <c r="AO52" s="640" t="n">
        <v>75.40000000000001</v>
      </c>
      <c r="AP52" s="641" t="n">
        <v>95.90000000000001</v>
      </c>
      <c r="AQ52" s="111">
        <f t="array" ref="AQ52">IF(AND((O52)&lt;85,N52&lt;137),"NO","SI")</f>
        <v/>
      </c>
      <c r="AR52" s="112">
        <f t="array" ref="AR52">IF((480*(10^(7.95-(O52/10))))&lt;480,480*(10^(7.95-(O52/10))),480)</f>
        <v/>
      </c>
      <c r="AS52" s="113">
        <f t="array" ref="AS52">IF((480*(10^(8.45-(O52/10))))&lt;480,480*(10^(8.45-(O52/10))),480)</f>
        <v/>
      </c>
      <c r="AT52" s="114">
        <f t="array" ref="AT52">IF((480*(10^(8.65-(O52/10))))&lt;480,480*(10^(8.65-(O52/10))),480)</f>
        <v/>
      </c>
      <c r="AU52" s="137">
        <f t="array" ref="AU52">IF(O52&lt;80,"0",IF((P52-O52)&lt;=2,('DPI art.191'!$G$3-(('DPI art.191'!$F$3-'DPI art.191'!$G$3)/4)*(P52-O52-2)),('DPI art.191'!$G$3-(('DPI art.191'!$G$3-'DPI art.191'!$H$3)/8)*(P52-O52-2))))</f>
        <v/>
      </c>
      <c r="AV52" s="644">
        <f t="array" ref="AV52">O52-AU52</f>
        <v/>
      </c>
      <c r="AW52" s="644">
        <f t="array" ref="AW52">IF(N52&lt;135,N52,N52-'DPI art.191'!$I$3)</f>
        <v/>
      </c>
      <c r="AX52" s="644">
        <f t="array" ref="AX52">IF(I52&lt;80,"0",IF((J52-I52)&lt;=2,('DPI art.191'!$G$7-(('DPI art.191'!$F$7-'DPI art.191'!$G$7)/4)*(I52-J52-2)),('DPI art.191'!$G$7-(('DPI art.191'!$G$7-'DPI art.191'!$H$7)/8)*(J52-I52-2))))</f>
        <v/>
      </c>
      <c r="AY52" s="644">
        <f t="array" ref="AY52">I52-AX52</f>
        <v/>
      </c>
      <c r="AZ52" s="644">
        <f t="array" ref="AZ52">IF(H52&lt;135,H52,H52-'DPI art.191'!$I$7)</f>
        <v/>
      </c>
      <c r="BA52" s="137">
        <f t="array" ref="BA52">IF(O52&lt;80,"0",IF((P52-O52)&lt;=2,('DPI art.191'!$G$5-(('DPI art.191'!$F$5-'DPI art.191'!$G$5)/4)*(P52-O52-2)),('DPI art.191'!$G$5-(('DPI art.191'!$G$5-'DPI art.191'!$H$5)/8)*(P52-O52-2))))</f>
        <v/>
      </c>
      <c r="BB52" s="644">
        <f t="array" ref="BB52">R52-BA52</f>
        <v/>
      </c>
      <c r="BC52" s="644">
        <f t="array" ref="BC52">IF(N52&lt;135,N52,N52-'DPI art.191'!$I$5)</f>
        <v/>
      </c>
      <c r="BD52" s="137">
        <f t="array" ref="BD52">IF(O52&lt;80,"0",IF((P52-O52)&lt;=2,('DPI art.191'!$G$7-(('DPI art.191'!$F$7-'DPI art.191'!$G$7)/4)*(O52-P52-2)),('DPI art.191'!$G$7-(('DPI art.191'!$G$7-'DPI art.191'!$H$7)/8)*(P52-O52-2))))</f>
        <v/>
      </c>
      <c r="BE52" s="644">
        <f t="array" ref="BE52">O52-BD52</f>
        <v/>
      </c>
      <c r="BF52" s="644">
        <f t="array" ref="BF52">IF(N52&lt;135,N52,N52-'DPI art.191'!$I$7)</f>
        <v/>
      </c>
      <c r="BG52" s="645">
        <f t="array" ref="BG52">10^(0.1*R52)</f>
        <v/>
      </c>
      <c r="BH52" s="645">
        <f t="array" ref="BH52">10^(0.1*X52)</f>
        <v/>
      </c>
      <c r="BI52" s="645">
        <f t="array" ref="BI52">10^(0.1*AB52)</f>
        <v/>
      </c>
      <c r="BJ52" s="645">
        <f t="array" ref="BJ52">10^(0.1*AF52)</f>
        <v/>
      </c>
      <c r="BK52" s="645">
        <f t="array" ref="BK52">10^(0.1*AJ52)</f>
        <v/>
      </c>
      <c r="BL52" s="645">
        <f t="array" ref="BL52">10^(0.1*AN52)</f>
        <v/>
      </c>
      <c r="BM52" s="645">
        <f t="array" ref="BM52">IF(R52&gt;0,(O52-R52),"")</f>
        <v/>
      </c>
      <c r="BN52" s="645">
        <f t="array" ref="BN52">IF(X52&gt;0,(O52-X52),"")</f>
        <v/>
      </c>
      <c r="BO52" s="645">
        <f t="array" ref="BO52">IF(AB52&gt;0,(O52-AB52),"")</f>
        <v/>
      </c>
      <c r="BP52" s="645">
        <f t="array" ref="BP52">IF(AF52&gt;0,(O52-AF52),"")</f>
        <v/>
      </c>
      <c r="BQ52" s="645">
        <f t="array" ref="BQ52">IF(AJ52&gt;0,(O52-AJ52),"")</f>
        <v/>
      </c>
      <c r="BR52" s="645">
        <f t="array" ref="BR52">IF(AN52&gt;0,(O52-AN52),"")</f>
        <v/>
      </c>
      <c r="BS52" s="645">
        <f t="array" ref="BS52">COUNT(BM52:BR52)</f>
        <v/>
      </c>
      <c r="BT52" s="646">
        <f t="array" ref="BT52">IF(BS52=0,0,IF(BS52=1,0,1/(BS52*(BS52-1))))</f>
        <v/>
      </c>
      <c r="BU52" s="647">
        <f t="array" ref="BU52">IF(R52&gt;0,(BM52^2),"")</f>
        <v/>
      </c>
      <c r="BV52" s="647">
        <f t="array" ref="BV52">IF(X52&gt;0,(BN52^2),"")</f>
        <v/>
      </c>
      <c r="BW52" s="647">
        <f t="array" ref="BW52">IF(AB52&gt;0,(BO52^2),"")</f>
        <v/>
      </c>
      <c r="BX52" s="647">
        <f t="array" ref="BX52">IF(AF52&gt;0,(BP52^2),"")</f>
        <v/>
      </c>
      <c r="BY52" s="647">
        <f t="array" ref="BY52">IF(AJ52&gt;0,(BQ52^2),"")</f>
        <v/>
      </c>
      <c r="BZ52" s="647">
        <f t="array" ref="BZ52">IF(AN52&gt;0,(BR52^2),"")</f>
        <v/>
      </c>
      <c r="CA52" s="121" t="n"/>
    </row>
    <row r="53" ht="18.75" customHeight="1" s="621">
      <c r="A53" s="47" t="inlineStr">
        <is>
          <t>Gualdo 1</t>
        </is>
      </c>
      <c r="B53" s="47" t="inlineStr">
        <is>
          <t>E9</t>
        </is>
      </c>
      <c r="C53" s="99" t="inlineStr">
        <is>
          <t>Ufficio tecnico</t>
        </is>
      </c>
      <c r="D53" s="99" t="inlineStr">
        <is>
          <t>/</t>
        </is>
      </c>
      <c r="E53" s="99" t="inlineStr">
        <is>
          <t>/</t>
        </is>
      </c>
      <c r="F53" s="99" t="inlineStr">
        <is>
          <t>Attività di ufficio</t>
        </is>
      </c>
      <c r="G53" s="100" t="n">
        <v>45996</v>
      </c>
      <c r="H53" s="99" t="inlineStr">
        <is>
          <t>Compito</t>
        </is>
      </c>
      <c r="I53" s="101">
        <f t="array" ref="I53">IF((V53-R53)&gt;3,"SI","")</f>
        <v/>
      </c>
      <c r="J53" s="101">
        <f t="array" ref="J53">IF((U53-R53)&gt;3,"SI","")</f>
        <v/>
      </c>
      <c r="K53" s="100" t="n"/>
      <c r="L53" s="100" t="n"/>
      <c r="M53" s="635">
        <f t="array" ref="M53">IF(R53&gt;0,(SQRT(BT53*(SUM(BU53:BZ53)))),"")</f>
        <v/>
      </c>
      <c r="N53" s="636">
        <f t="array" ref="N53">IF(T53&gt;0,(MAX(T53,Z53,AD53,AH53,AL53,AP53))+SQRT(1.2^2+1^2),"")</f>
        <v/>
      </c>
      <c r="O53" s="637">
        <f t="array" ref="O53">IF(R53="",0,10*LOG10(SUM(BG53:BL53)/(COUNT(R53,X53,AB53,AF53,AJ53,AN53))))</f>
        <v/>
      </c>
      <c r="P53" s="638">
        <f t="array" ref="P53">IF(AND(Y53="",AC53="",AG53="",AK53="",AO53=""),S53,AVERAGE(S53,Y53,AC53,AG53,AK53,AO53)+STDEV(S53,Y53,AC53,AG53,AK53,AO53))</f>
        <v/>
      </c>
      <c r="Q53" s="106" t="n">
        <v>300</v>
      </c>
      <c r="R53" s="639" t="n">
        <v>61.3</v>
      </c>
      <c r="S53" s="640" t="n">
        <v>65.59999999999999</v>
      </c>
      <c r="T53" s="641" t="n">
        <v>95</v>
      </c>
      <c r="U53" s="642" t="n">
        <v>61.4</v>
      </c>
      <c r="V53" s="642" t="n">
        <v>68.3</v>
      </c>
      <c r="W53" s="106" t="n">
        <v>300</v>
      </c>
      <c r="X53" s="639" t="n">
        <v>53</v>
      </c>
      <c r="Y53" s="640" t="n">
        <v>62</v>
      </c>
      <c r="Z53" s="641" t="n">
        <v>90.5</v>
      </c>
      <c r="AA53" s="106" t="n">
        <v>300</v>
      </c>
      <c r="AB53" s="639" t="n">
        <v>46.2</v>
      </c>
      <c r="AC53" s="640" t="n">
        <v>58.2</v>
      </c>
      <c r="AD53" s="641" t="n">
        <v>81.90000000000001</v>
      </c>
      <c r="AE53" s="106" t="n">
        <v>300</v>
      </c>
      <c r="AF53" s="639" t="n">
        <v>50.1</v>
      </c>
      <c r="AG53" s="640" t="n">
        <v>57.5</v>
      </c>
      <c r="AH53" s="641" t="n">
        <v>85.90000000000001</v>
      </c>
      <c r="AI53" s="106" t="n">
        <v>300</v>
      </c>
      <c r="AJ53" s="639" t="n">
        <v>53</v>
      </c>
      <c r="AK53" s="640" t="n">
        <v>59.8</v>
      </c>
      <c r="AL53" s="641" t="n">
        <v>88.40000000000001</v>
      </c>
      <c r="AM53" s="106" t="n">
        <v>300</v>
      </c>
      <c r="AN53" s="639" t="n">
        <v>53.2</v>
      </c>
      <c r="AO53" s="640" t="n">
        <v>63.2</v>
      </c>
      <c r="AP53" s="641" t="n">
        <v>93.5</v>
      </c>
      <c r="AQ53" s="111">
        <f t="array" ref="AQ53">IF(AND((O53)&lt;85,N53&lt;137),"NO","SI")</f>
        <v/>
      </c>
      <c r="AR53" s="112">
        <f t="array" ref="AR53">IF((480*(10^(7.95-(O53/10))))&lt;480,480*(10^(7.95-(O53/10))),480)</f>
        <v/>
      </c>
      <c r="AS53" s="113">
        <f t="array" ref="AS53">IF((480*(10^(8.45-(O53/10))))&lt;480,480*(10^(8.45-(O53/10))),480)</f>
        <v/>
      </c>
      <c r="AT53" s="114">
        <f t="array" ref="AT53">IF((480*(10^(8.65-(O53/10))))&lt;480,480*(10^(8.65-(O53/10))),480)</f>
        <v/>
      </c>
      <c r="AU53" s="137">
        <f t="array" ref="AU53">IF(O53&lt;80,"0",IF((P53-O53)&lt;=2,('DPI art.191'!$G$3-(('DPI art.191'!$F$3-'DPI art.191'!$G$3)/4)*(P53-O53-2)),('DPI art.191'!$G$3-(('DPI art.191'!$G$3-'DPI art.191'!$H$3)/8)*(P53-O53-2))))</f>
        <v/>
      </c>
      <c r="AV53" s="644">
        <f t="array" ref="AV53">O53-AU53</f>
        <v/>
      </c>
      <c r="AW53" s="644">
        <f t="array" ref="AW53">IF(N53&lt;135,N53,N53-'DPI art.191'!$I$3)</f>
        <v/>
      </c>
      <c r="AX53" s="644">
        <f t="array" ref="AX53">IF(I53&lt;80,"0",IF((J53-I53)&lt;=2,('DPI art.191'!$G$7-(('DPI art.191'!$F$7-'DPI art.191'!$G$7)/4)*(I53-J53-2)),('DPI art.191'!$G$7-(('DPI art.191'!$G$7-'DPI art.191'!$H$7)/8)*(J53-I53-2))))</f>
        <v/>
      </c>
      <c r="AY53" s="644">
        <f t="array" ref="AY53">I53-AX53</f>
        <v/>
      </c>
      <c r="AZ53" s="644">
        <f t="array" ref="AZ53">IF(H53&lt;135,H53,H53-'DPI art.191'!$I$7)</f>
        <v/>
      </c>
      <c r="BA53" s="137">
        <f t="array" ref="BA53">IF(O53&lt;80,"0",IF((P53-O53)&lt;=2,('DPI art.191'!$G$5-(('DPI art.191'!$F$5-'DPI art.191'!$G$5)/4)*(P53-O53-2)),('DPI art.191'!$G$5-(('DPI art.191'!$G$5-'DPI art.191'!$H$5)/8)*(P53-O53-2))))</f>
        <v/>
      </c>
      <c r="BB53" s="644">
        <f t="array" ref="BB53">R53-BA53</f>
        <v/>
      </c>
      <c r="BC53" s="644">
        <f t="array" ref="BC53">IF(N53&lt;135,N53,N53-'DPI art.191'!$I$5)</f>
        <v/>
      </c>
      <c r="BD53" s="137">
        <f t="array" ref="BD53">IF(O53&lt;80,"0",IF((P53-O53)&lt;=2,('DPI art.191'!$G$7-(('DPI art.191'!$F$7-'DPI art.191'!$G$7)/4)*(O53-P53-2)),('DPI art.191'!$G$7-(('DPI art.191'!$G$7-'DPI art.191'!$H$7)/8)*(P53-O53-2))))</f>
        <v/>
      </c>
      <c r="BE53" s="644">
        <f t="array" ref="BE53">O53-BD53</f>
        <v/>
      </c>
      <c r="BF53" s="644">
        <f t="array" ref="BF53">IF(N53&lt;135,N53,N53-'DPI art.191'!$I$7)</f>
        <v/>
      </c>
      <c r="BG53" s="645">
        <f t="array" ref="BG53">10^(0.1*R53)</f>
        <v/>
      </c>
      <c r="BH53" s="645">
        <f t="array" ref="BH53">10^(0.1*X53)</f>
        <v/>
      </c>
      <c r="BI53" s="645">
        <f t="array" ref="BI53">10^(0.1*AB53)</f>
        <v/>
      </c>
      <c r="BJ53" s="645">
        <f t="array" ref="BJ53">10^(0.1*AF53)</f>
        <v/>
      </c>
      <c r="BK53" s="645">
        <f t="array" ref="BK53">10^(0.1*AJ53)</f>
        <v/>
      </c>
      <c r="BL53" s="645">
        <f t="array" ref="BL53">10^(0.1*AN53)</f>
        <v/>
      </c>
      <c r="BM53" s="645">
        <f t="array" ref="BM53">IF(R53&gt;0,(O53-R53),"")</f>
        <v/>
      </c>
      <c r="BN53" s="645">
        <f t="array" ref="BN53">IF(X53&gt;0,(O53-X53),"")</f>
        <v/>
      </c>
      <c r="BO53" s="645">
        <f t="array" ref="BO53">IF(AB53&gt;0,(O53-AB53),"")</f>
        <v/>
      </c>
      <c r="BP53" s="645">
        <f t="array" ref="BP53">IF(AF53&gt;0,(O53-AF53),"")</f>
        <v/>
      </c>
      <c r="BQ53" s="645">
        <f t="array" ref="BQ53">IF(AJ53&gt;0,(O53-AJ53),"")</f>
        <v/>
      </c>
      <c r="BR53" s="645">
        <f t="array" ref="BR53">IF(AN53&gt;0,(O53-AN53),"")</f>
        <v/>
      </c>
      <c r="BS53" s="645">
        <f t="array" ref="BS53">COUNT(BM53:BR53)</f>
        <v/>
      </c>
      <c r="BT53" s="646">
        <f t="array" ref="BT53">IF(BS53=0,0,IF(BS53=1,0,1/(BS53*(BS53-1))))</f>
        <v/>
      </c>
      <c r="BU53" s="647">
        <f t="array" ref="BU53">IF(R53&gt;0,(BM53^2),"")</f>
        <v/>
      </c>
      <c r="BV53" s="647">
        <f t="array" ref="BV53">IF(X53&gt;0,(BN53^2),"")</f>
        <v/>
      </c>
      <c r="BW53" s="647">
        <f t="array" ref="BW53">IF(AB53&gt;0,(BO53^2),"")</f>
        <v/>
      </c>
      <c r="BX53" s="647">
        <f t="array" ref="BX53">IF(AF53&gt;0,(BP53^2),"")</f>
        <v/>
      </c>
      <c r="BY53" s="647">
        <f t="array" ref="BY53">IF(AJ53&gt;0,(BQ53^2),"")</f>
        <v/>
      </c>
      <c r="BZ53" s="647">
        <f t="array" ref="BZ53">IF(AN53&gt;0,(BR53^2),"")</f>
        <v/>
      </c>
      <c r="CA53" s="121" t="n"/>
    </row>
    <row r="54" ht="18.75" customHeight="1" s="621">
      <c r="A54" s="47" t="inlineStr">
        <is>
          <t>Gualdo 1</t>
        </is>
      </c>
      <c r="B54" s="47" t="inlineStr">
        <is>
          <t>E10</t>
        </is>
      </c>
      <c r="C54" s="99" t="inlineStr">
        <is>
          <t>Magazzino zona compressori</t>
        </is>
      </c>
      <c r="D54" s="99" t="inlineStr">
        <is>
          <t>/</t>
        </is>
      </c>
      <c r="E54" s="99" t="inlineStr">
        <is>
          <t>/</t>
        </is>
      </c>
      <c r="F54" s="99" t="inlineStr">
        <is>
          <t>Controllo impianti tecnici</t>
        </is>
      </c>
      <c r="G54" s="100" t="n">
        <v>45996</v>
      </c>
      <c r="H54" s="99" t="inlineStr">
        <is>
          <t>Compito</t>
        </is>
      </c>
      <c r="I54" s="101">
        <f t="array" ref="I54">IF((V54-R54)&gt;3,"SI","")</f>
        <v/>
      </c>
      <c r="J54" s="99" t="inlineStr">
        <is>
          <t>SI</t>
        </is>
      </c>
      <c r="K54" s="100" t="n"/>
      <c r="L54" s="100" t="n"/>
      <c r="M54" s="635">
        <f t="array" ref="M54">IF(R54&gt;0,(SQRT(BT54*(SUM(BU54:BZ54)))),"")</f>
        <v/>
      </c>
      <c r="N54" s="636">
        <f t="array" ref="N54">IF(T54&gt;0,(MAX(T54,Z54,AD54,AH54,AL54,AP54))+SQRT(1.2^2+1^2),"")</f>
        <v/>
      </c>
      <c r="O54" s="637">
        <f t="array" ref="O54">IF(R54="",0,10*LOG10(SUM(BG54:BL54)/(COUNT(R54,X54,AB54,AF54,AJ54,AN54))))</f>
        <v/>
      </c>
      <c r="P54" s="638">
        <f t="array" ref="P54">IF(AND(Y54="",AC54="",AG54="",AK54="",AO54=""),S54,AVERAGE(S54,Y54,AC54,AG54,AK54,AO54)+STDEV(S54,Y54,AC54,AG54,AK54,AO54))</f>
        <v/>
      </c>
      <c r="Q54" s="106" t="n">
        <v>300</v>
      </c>
      <c r="R54" s="639" t="n">
        <v>74.90000000000001</v>
      </c>
      <c r="S54" s="640" t="n">
        <v>79.40000000000001</v>
      </c>
      <c r="T54" s="641" t="n">
        <v>94.8</v>
      </c>
      <c r="U54" s="642" t="n">
        <v>74.90000000000001</v>
      </c>
      <c r="V54" s="642" t="n">
        <v>76</v>
      </c>
      <c r="W54" s="106" t="n">
        <v>300</v>
      </c>
      <c r="X54" s="639" t="n">
        <v>74.8</v>
      </c>
      <c r="Y54" s="640" t="n">
        <v>79.3</v>
      </c>
      <c r="Z54" s="641" t="n">
        <v>93.5</v>
      </c>
      <c r="AA54" s="106" t="n">
        <v>300</v>
      </c>
      <c r="AB54" s="639" t="n">
        <v>76.2</v>
      </c>
      <c r="AC54" s="640" t="n">
        <v>79.8</v>
      </c>
      <c r="AD54" s="641" t="n">
        <v>95.5</v>
      </c>
      <c r="AE54" s="106" t="n">
        <v>300</v>
      </c>
      <c r="AF54" s="639" t="n">
        <v>75.5</v>
      </c>
      <c r="AG54" s="640" t="n">
        <v>79.8</v>
      </c>
      <c r="AH54" s="641" t="n">
        <v>98.59999999999999</v>
      </c>
      <c r="AI54" s="106" t="n">
        <v>300</v>
      </c>
      <c r="AJ54" s="639" t="n">
        <v>75</v>
      </c>
      <c r="AK54" s="640" t="n">
        <v>79.7</v>
      </c>
      <c r="AL54" s="641" t="n">
        <v>94.5</v>
      </c>
      <c r="AM54" s="106" t="n">
        <v>300</v>
      </c>
      <c r="AN54" s="639" t="n">
        <v>75.2</v>
      </c>
      <c r="AO54" s="640" t="n">
        <v>79.5</v>
      </c>
      <c r="AP54" s="641" t="n">
        <v>95.2</v>
      </c>
      <c r="AQ54" s="111">
        <f t="array" ref="AQ54">IF(AND((O54)&lt;85,N54&lt;137),"NO","SI")</f>
        <v/>
      </c>
      <c r="AR54" s="112">
        <f t="array" ref="AR54">IF((480*(10^(7.95-(O54/10))))&lt;480,480*(10^(7.95-(O54/10))),480)</f>
        <v/>
      </c>
      <c r="AS54" s="113">
        <f t="array" ref="AS54">IF((480*(10^(8.45-(O54/10))))&lt;480,480*(10^(8.45-(O54/10))),480)</f>
        <v/>
      </c>
      <c r="AT54" s="114">
        <f t="array" ref="AT54">IF((480*(10^(8.65-(O54/10))))&lt;480,480*(10^(8.65-(O54/10))),480)</f>
        <v/>
      </c>
      <c r="AU54" s="137">
        <f t="array" ref="AU54">IF(O54&lt;80,"0",IF((P54-O54)&lt;=2,('DPI art.191'!$G$3-(('DPI art.191'!$F$3-'DPI art.191'!$G$3)/4)*(P54-O54-2)),('DPI art.191'!$G$3-(('DPI art.191'!$G$3-'DPI art.191'!$H$3)/8)*(P54-O54-2))))</f>
        <v/>
      </c>
      <c r="AV54" s="644">
        <f t="array" ref="AV54">O54-AU54</f>
        <v/>
      </c>
      <c r="AW54" s="644">
        <f t="array" ref="AW54">IF(N54&lt;135,N54,N54-'DPI art.191'!$I$3)</f>
        <v/>
      </c>
      <c r="AX54" s="644">
        <f t="array" ref="AX54">IF(I54&lt;80,"0",IF((J54-I54)&lt;=2,('DPI art.191'!$G$7-(('DPI art.191'!$F$7-'DPI art.191'!$G$7)/4)*(I54-J54-2)),('DPI art.191'!$G$7-(('DPI art.191'!$G$7-'DPI art.191'!$H$7)/8)*(J54-I54-2))))</f>
        <v/>
      </c>
      <c r="AY54" s="644">
        <f t="array" ref="AY54">I54-AX54</f>
        <v/>
      </c>
      <c r="AZ54" s="644">
        <f t="array" ref="AZ54">IF(H54&lt;135,H54,H54-'DPI art.191'!$I$7)</f>
        <v/>
      </c>
      <c r="BA54" s="137">
        <f t="array" ref="BA54">IF(O54&lt;80,"0",IF((P54-O54)&lt;=2,('DPI art.191'!$G$5-(('DPI art.191'!$F$5-'DPI art.191'!$G$5)/4)*(P54-O54-2)),('DPI art.191'!$G$5-(('DPI art.191'!$G$5-'DPI art.191'!$H$5)/8)*(P54-O54-2))))</f>
        <v/>
      </c>
      <c r="BB54" s="644">
        <f t="array" ref="BB54">R54-BA54</f>
        <v/>
      </c>
      <c r="BC54" s="644">
        <f t="array" ref="BC54">IF(N54&lt;135,N54,N54-'DPI art.191'!$I$5)</f>
        <v/>
      </c>
      <c r="BD54" s="137">
        <f t="array" ref="BD54">IF(O54&lt;80,"0",IF((P54-O54)&lt;=2,('DPI art.191'!$G$7-(('DPI art.191'!$F$7-'DPI art.191'!$G$7)/4)*(O54-P54-2)),('DPI art.191'!$G$7-(('DPI art.191'!$G$7-'DPI art.191'!$H$7)/8)*(P54-O54-2))))</f>
        <v/>
      </c>
      <c r="BE54" s="644">
        <f t="array" ref="BE54">O54-BD54</f>
        <v/>
      </c>
      <c r="BF54" s="644">
        <f t="array" ref="BF54">IF(N54&lt;135,N54,N54-'DPI art.191'!$I$7)</f>
        <v/>
      </c>
      <c r="BG54" s="645">
        <f t="array" ref="BG54">10^(0.1*R54)</f>
        <v/>
      </c>
      <c r="BH54" s="645">
        <f t="array" ref="BH54">10^(0.1*X54)</f>
        <v/>
      </c>
      <c r="BI54" s="645">
        <f t="array" ref="BI54">10^(0.1*AB54)</f>
        <v/>
      </c>
      <c r="BJ54" s="645">
        <f t="array" ref="BJ54">10^(0.1*AF54)</f>
        <v/>
      </c>
      <c r="BK54" s="645">
        <f t="array" ref="BK54">10^(0.1*AJ54)</f>
        <v/>
      </c>
      <c r="BL54" s="645">
        <f t="array" ref="BL54">10^(0.1*AN54)</f>
        <v/>
      </c>
      <c r="BM54" s="645">
        <f t="array" ref="BM54">IF(R54&gt;0,(O54-R54),"")</f>
        <v/>
      </c>
      <c r="BN54" s="645">
        <f t="array" ref="BN54">IF(X54&gt;0,(O54-X54),"")</f>
        <v/>
      </c>
      <c r="BO54" s="645">
        <f t="array" ref="BO54">IF(AB54&gt;0,(O54-AB54),"")</f>
        <v/>
      </c>
      <c r="BP54" s="645">
        <f t="array" ref="BP54">IF(AF54&gt;0,(O54-AF54),"")</f>
        <v/>
      </c>
      <c r="BQ54" s="645">
        <f t="array" ref="BQ54">IF(AJ54&gt;0,(O54-AJ54),"")</f>
        <v/>
      </c>
      <c r="BR54" s="645">
        <f t="array" ref="BR54">IF(AN54&gt;0,(O54-AN54),"")</f>
        <v/>
      </c>
      <c r="BS54" s="645">
        <f t="array" ref="BS54">COUNT(BM54:BR54)</f>
        <v/>
      </c>
      <c r="BT54" s="646">
        <f t="array" ref="BT54">IF(BS54=0,0,IF(BS54=1,0,1/(BS54*(BS54-1))))</f>
        <v/>
      </c>
      <c r="BU54" s="647">
        <f t="array" ref="BU54">IF(R54&gt;0,(BM54^2),"")</f>
        <v/>
      </c>
      <c r="BV54" s="647">
        <f t="array" ref="BV54">IF(X54&gt;0,(BN54^2),"")</f>
        <v/>
      </c>
      <c r="BW54" s="647">
        <f t="array" ref="BW54">IF(AB54&gt;0,(BO54^2),"")</f>
        <v/>
      </c>
      <c r="BX54" s="647">
        <f t="array" ref="BX54">IF(AF54&gt;0,(BP54^2),"")</f>
        <v/>
      </c>
      <c r="BY54" s="647">
        <f t="array" ref="BY54">IF(AJ54&gt;0,(BQ54^2),"")</f>
        <v/>
      </c>
      <c r="BZ54" s="647">
        <f t="array" ref="BZ54">IF(AN54&gt;0,(BR54^2),"")</f>
        <v/>
      </c>
      <c r="CA54" s="121" t="n"/>
    </row>
    <row r="55" ht="25.5" customHeight="1" s="621">
      <c r="A55" s="47" t="inlineStr">
        <is>
          <t>Gualdo 2</t>
        </is>
      </c>
      <c r="B55" s="47" t="inlineStr">
        <is>
          <t>E11</t>
        </is>
      </c>
      <c r="C55" s="99" t="inlineStr">
        <is>
          <t>Ambientale officina con operazioni di molatura in reparto</t>
        </is>
      </c>
      <c r="D55" s="99" t="inlineStr">
        <is>
          <t>/</t>
        </is>
      </c>
      <c r="E55" s="99" t="inlineStr">
        <is>
          <t>/</t>
        </is>
      </c>
      <c r="F55" s="99" t="inlineStr">
        <is>
          <t>Attività di officina con indotto molatura</t>
        </is>
      </c>
      <c r="G55" s="100" t="n">
        <v>46003</v>
      </c>
      <c r="H55" s="99" t="inlineStr">
        <is>
          <t>Compito</t>
        </is>
      </c>
      <c r="I55" s="101">
        <f t="array" ref="I55">IF((V55-R55)&gt;3,"SI","")</f>
        <v/>
      </c>
      <c r="J55" s="99" t="inlineStr">
        <is>
          <t>SI</t>
        </is>
      </c>
      <c r="K55" s="100" t="n"/>
      <c r="L55" s="100" t="n"/>
      <c r="M55" s="635">
        <f t="array" ref="M55">IF(R55&gt;0,(SQRT(BT55*(SUM(BU55:BZ55)))),"")</f>
        <v/>
      </c>
      <c r="N55" s="636">
        <f t="array" ref="N55">IF(T55&gt;0,(MAX(T55,Z55,AD55,AH55,AL55,AP55))+SQRT(1.2^2+1^2),"")</f>
        <v/>
      </c>
      <c r="O55" s="637">
        <f t="array" ref="O55">IF(R55="",0,10*LOG10(SUM(BG55:BL55)/(COUNT(R55,X55,AB55,AF55,AJ55,AN55))))</f>
        <v/>
      </c>
      <c r="P55" s="638">
        <f t="array" ref="P55">IF(AND(Y55="",AC55="",AG55="",AK55="",AO55=""),S55,AVERAGE(S55,Y55,AC55,AG55,AK55,AO55)+STDEV(S55,Y55,AC55,AG55,AK55,AO55))</f>
        <v/>
      </c>
      <c r="Q55" s="106" t="n">
        <v>300</v>
      </c>
      <c r="R55" s="639" t="n">
        <v>80</v>
      </c>
      <c r="S55" s="640" t="n">
        <v>78.8</v>
      </c>
      <c r="T55" s="641" t="n">
        <v>102.8</v>
      </c>
      <c r="U55" s="642" t="n">
        <v>80</v>
      </c>
      <c r="V55" s="642" t="n">
        <v>81.40000000000001</v>
      </c>
      <c r="W55" s="106" t="n">
        <v>300</v>
      </c>
      <c r="X55" s="639" t="n">
        <v>80.3</v>
      </c>
      <c r="Y55" s="640" t="n">
        <v>79</v>
      </c>
      <c r="Z55" s="641" t="n">
        <v>101.5</v>
      </c>
      <c r="AA55" s="106" t="n">
        <v>300</v>
      </c>
      <c r="AB55" s="639" t="n">
        <v>79.40000000000001</v>
      </c>
      <c r="AC55" s="640" t="n">
        <v>78</v>
      </c>
      <c r="AD55" s="641" t="n">
        <v>101.2</v>
      </c>
      <c r="AE55" s="106" t="n">
        <v>300</v>
      </c>
      <c r="AF55" s="639" t="n">
        <v>76.5</v>
      </c>
      <c r="AG55" s="640" t="n">
        <v>75.2</v>
      </c>
      <c r="AH55" s="641" t="n">
        <v>101.8</v>
      </c>
      <c r="AI55" s="106" t="n">
        <v>300</v>
      </c>
      <c r="AJ55" s="639" t="n">
        <v>77</v>
      </c>
      <c r="AK55" s="640" t="n">
        <v>75.59999999999999</v>
      </c>
      <c r="AL55" s="641" t="n">
        <v>98.3</v>
      </c>
      <c r="AM55" s="106" t="n">
        <v>300</v>
      </c>
      <c r="AN55" s="639" t="n">
        <v>65.8</v>
      </c>
      <c r="AO55" s="640" t="n">
        <v>66.2</v>
      </c>
      <c r="AP55" s="641" t="n">
        <v>97.09999999999999</v>
      </c>
      <c r="AQ55" s="111">
        <f t="array" ref="AQ55">IF(AND((O55)&lt;85,N55&lt;137),"NO","SI")</f>
        <v/>
      </c>
      <c r="AR55" s="112">
        <f t="array" ref="AR55">IF((480*(10^(7.95-(O55/10))))&lt;480,480*(10^(7.95-(O55/10))),480)</f>
        <v/>
      </c>
      <c r="AS55" s="113">
        <f t="array" ref="AS55">IF((480*(10^(8.45-(O55/10))))&lt;480,480*(10^(8.45-(O55/10))),480)</f>
        <v/>
      </c>
      <c r="AT55" s="114">
        <f t="array" ref="AT55">IF((480*(10^(8.65-(O55/10))))&lt;480,480*(10^(8.65-(O55/10))),480)</f>
        <v/>
      </c>
      <c r="AU55" s="137">
        <f t="array" ref="AU55">IF(O55&lt;80,"0",IF((P55-O55)&lt;=2,('DPI art.191'!$G$3-(('DPI art.191'!$F$3-'DPI art.191'!$G$3)/4)*(P55-O55-2)),('DPI art.191'!$G$3-(('DPI art.191'!$G$3-'DPI art.191'!$H$3)/8)*(P55-O55-2))))</f>
        <v/>
      </c>
      <c r="AV55" s="644">
        <f t="array" ref="AV55">O55-AU55</f>
        <v/>
      </c>
      <c r="AW55" s="644">
        <f t="array" ref="AW55">IF(N55&lt;135,N55,N55-'DPI art.191'!$I$3)</f>
        <v/>
      </c>
      <c r="AX55" s="644">
        <f t="array" ref="AX55">IF(I55&lt;80,"0",IF((J55-I55)&lt;=2,('DPI art.191'!$G$7-(('DPI art.191'!$F$7-'DPI art.191'!$G$7)/4)*(I55-J55-2)),('DPI art.191'!$G$7-(('DPI art.191'!$G$7-'DPI art.191'!$H$7)/8)*(J55-I55-2))))</f>
        <v/>
      </c>
      <c r="AY55" s="644">
        <f t="array" ref="AY55">I55-AX55</f>
        <v/>
      </c>
      <c r="AZ55" s="644">
        <f t="array" ref="AZ55">IF(H55&lt;135,H55,H55-'DPI art.191'!$I$7)</f>
        <v/>
      </c>
      <c r="BA55" s="137">
        <f t="array" ref="BA55">IF(O55&lt;80,"0",IF((P55-O55)&lt;=2,('DPI art.191'!$G$5-(('DPI art.191'!$F$5-'DPI art.191'!$G$5)/4)*(P55-O55-2)),('DPI art.191'!$G$5-(('DPI art.191'!$G$5-'DPI art.191'!$H$5)/8)*(P55-O55-2))))</f>
        <v/>
      </c>
      <c r="BB55" s="644">
        <f t="array" ref="BB55">R55-BA55</f>
        <v/>
      </c>
      <c r="BC55" s="644">
        <f t="array" ref="BC55">IF(N55&lt;135,N55,N55-'DPI art.191'!$I$5)</f>
        <v/>
      </c>
      <c r="BD55" s="137">
        <f t="array" ref="BD55">IF(O55&lt;80,"0",IF((P55-O55)&lt;=2,('DPI art.191'!$G$7-(('DPI art.191'!$F$7-'DPI art.191'!$G$7)/4)*(O55-P55-2)),('DPI art.191'!$G$7-(('DPI art.191'!$G$7-'DPI art.191'!$H$7)/8)*(P55-O55-2))))</f>
        <v/>
      </c>
      <c r="BE55" s="644">
        <f t="array" ref="BE55">O55-BD55</f>
        <v/>
      </c>
      <c r="BF55" s="644">
        <f t="array" ref="BF55">IF(N55&lt;135,N55,N55-'DPI art.191'!$I$7)</f>
        <v/>
      </c>
      <c r="BG55" s="645">
        <f t="array" ref="BG55">10^(0.1*R55)</f>
        <v/>
      </c>
      <c r="BH55" s="645">
        <f t="array" ref="BH55">10^(0.1*X55)</f>
        <v/>
      </c>
      <c r="BI55" s="645">
        <f t="array" ref="BI55">10^(0.1*AB55)</f>
        <v/>
      </c>
      <c r="BJ55" s="645">
        <f t="array" ref="BJ55">10^(0.1*AF55)</f>
        <v/>
      </c>
      <c r="BK55" s="645">
        <f t="array" ref="BK55">10^(0.1*AJ55)</f>
        <v/>
      </c>
      <c r="BL55" s="645">
        <f t="array" ref="BL55">10^(0.1*AN55)</f>
        <v/>
      </c>
      <c r="BM55" s="645">
        <f t="array" ref="BM55">IF(R55&gt;0,(O55-R55),"")</f>
        <v/>
      </c>
      <c r="BN55" s="645">
        <f t="array" ref="BN55">IF(X55&gt;0,(O55-X55),"")</f>
        <v/>
      </c>
      <c r="BO55" s="645">
        <f t="array" ref="BO55">IF(AB55&gt;0,(O55-AB55),"")</f>
        <v/>
      </c>
      <c r="BP55" s="645">
        <f t="array" ref="BP55">IF(AF55&gt;0,(O55-AF55),"")</f>
        <v/>
      </c>
      <c r="BQ55" s="645">
        <f t="array" ref="BQ55">IF(AJ55&gt;0,(O55-AJ55),"")</f>
        <v/>
      </c>
      <c r="BR55" s="645">
        <f t="array" ref="BR55">IF(AN55&gt;0,(O55-AN55),"")</f>
        <v/>
      </c>
      <c r="BS55" s="645">
        <f t="array" ref="BS55">COUNT(BM55:BR55)</f>
        <v/>
      </c>
      <c r="BT55" s="646">
        <f t="array" ref="BT55">IF(BS55=0,0,IF(BS55=1,0,1/(BS55*(BS55-1))))</f>
        <v/>
      </c>
      <c r="BU55" s="647">
        <f t="array" ref="BU55">IF(R55&gt;0,(BM55^2),"")</f>
        <v/>
      </c>
      <c r="BV55" s="647">
        <f t="array" ref="BV55">IF(X55&gt;0,(BN55^2),"")</f>
        <v/>
      </c>
      <c r="BW55" s="647">
        <f t="array" ref="BW55">IF(AB55&gt;0,(BO55^2),"")</f>
        <v/>
      </c>
      <c r="BX55" s="647">
        <f t="array" ref="BX55">IF(AF55&gt;0,(BP55^2),"")</f>
        <v/>
      </c>
      <c r="BY55" s="647">
        <f t="array" ref="BY55">IF(AJ55&gt;0,(BQ55^2),"")</f>
        <v/>
      </c>
      <c r="BZ55" s="647">
        <f t="array" ref="BZ55">IF(AN55&gt;0,(BR55^2),"")</f>
        <v/>
      </c>
      <c r="CA55" s="121" t="n"/>
    </row>
    <row r="56" ht="25.5" customHeight="1" s="621">
      <c r="A56" s="47" t="inlineStr">
        <is>
          <t>Gualdo 2</t>
        </is>
      </c>
      <c r="B56" s="47" t="inlineStr">
        <is>
          <t>E12</t>
        </is>
      </c>
      <c r="C56" s="99" t="inlineStr">
        <is>
          <t>Ambientale officina con operazioni di molatura in reparto</t>
        </is>
      </c>
      <c r="D56" s="99" t="inlineStr">
        <is>
          <t>/</t>
        </is>
      </c>
      <c r="E56" s="99" t="inlineStr">
        <is>
          <t>/</t>
        </is>
      </c>
      <c r="F56" s="99" t="inlineStr">
        <is>
          <t>Attività di officina con indotto molatura</t>
        </is>
      </c>
      <c r="G56" s="100" t="n">
        <v>46003</v>
      </c>
      <c r="H56" s="99" t="inlineStr">
        <is>
          <t>Compito</t>
        </is>
      </c>
      <c r="I56" s="101">
        <f t="array" ref="I56">IF((V56-R56)&gt;3,"SI","")</f>
        <v/>
      </c>
      <c r="J56" s="101">
        <f t="array" ref="J56">IF((U56-R56)&gt;3,"SI","")</f>
        <v/>
      </c>
      <c r="K56" s="100" t="n"/>
      <c r="L56" s="100" t="n"/>
      <c r="M56" s="635">
        <f t="array" ref="M56">IF(R56&gt;0,(SQRT(BT56*(SUM(BU56:BZ56)))),"")</f>
        <v/>
      </c>
      <c r="N56" s="636">
        <f t="array" ref="N56">IF(T56&gt;0,(MAX(T56,Z56,AD56,AH56,AL56,AP56))+SQRT(1.2^2+1^2),"")</f>
        <v/>
      </c>
      <c r="O56" s="637">
        <f t="array" ref="O56">IF(R56="",0,10*LOG10(SUM(BG56:BL56)/(COUNT(R56,X56,AB56,AF56,AJ56,AN56))))</f>
        <v/>
      </c>
      <c r="P56" s="638">
        <f t="array" ref="P56">IF(AND(Y56="",AC56="",AG56="",AK56="",AO56=""),S56,AVERAGE(S56,Y56,AC56,AG56,AK56,AO56)+STDEV(S56,Y56,AC56,AG56,AK56,AO56))</f>
        <v/>
      </c>
      <c r="Q56" s="106" t="n">
        <v>300</v>
      </c>
      <c r="R56" s="639" t="n">
        <v>67.40000000000001</v>
      </c>
      <c r="S56" s="640" t="n">
        <v>75.7</v>
      </c>
      <c r="T56" s="641" t="n">
        <v>96.3</v>
      </c>
      <c r="U56" s="642" t="n">
        <v>67.3</v>
      </c>
      <c r="V56" s="642" t="n">
        <v>70.5</v>
      </c>
      <c r="W56" s="106" t="n">
        <v>300</v>
      </c>
      <c r="X56" s="639" t="n">
        <v>66.59999999999999</v>
      </c>
      <c r="Y56" s="640" t="n">
        <v>69.7</v>
      </c>
      <c r="Z56" s="641" t="n">
        <v>95.09999999999999</v>
      </c>
      <c r="AA56" s="106" t="n">
        <v>300</v>
      </c>
      <c r="AB56" s="639" t="n">
        <v>73</v>
      </c>
      <c r="AC56" s="640" t="n">
        <v>73.40000000000001</v>
      </c>
      <c r="AD56" s="641" t="n">
        <v>99.59999999999999</v>
      </c>
      <c r="AE56" s="106" t="n">
        <v>300</v>
      </c>
      <c r="AF56" s="639" t="n">
        <v>68.59999999999999</v>
      </c>
      <c r="AG56" s="640" t="n">
        <v>77.7</v>
      </c>
      <c r="AH56" s="641" t="n">
        <v>92.8</v>
      </c>
      <c r="AI56" s="106" t="n">
        <v>300</v>
      </c>
      <c r="AJ56" s="639" t="n">
        <v>68.59999999999999</v>
      </c>
      <c r="AK56" s="640" t="n">
        <v>74.7</v>
      </c>
      <c r="AL56" s="641" t="n">
        <v>99.2</v>
      </c>
      <c r="AM56" s="106" t="n">
        <v>300</v>
      </c>
      <c r="AN56" s="639" t="n">
        <v>68.7</v>
      </c>
      <c r="AO56" s="640" t="n">
        <v>68.09999999999999</v>
      </c>
      <c r="AP56" s="641" t="n">
        <v>113.7</v>
      </c>
      <c r="AQ56" s="111">
        <f t="array" ref="AQ56">IF(AND((O56)&lt;85,N56&lt;137),"NO","SI")</f>
        <v/>
      </c>
      <c r="AR56" s="112">
        <f t="array" ref="AR56">IF((480*(10^(7.95-(O56/10))))&lt;480,480*(10^(7.95-(O56/10))),480)</f>
        <v/>
      </c>
      <c r="AS56" s="113">
        <f t="array" ref="AS56">IF((480*(10^(8.45-(O56/10))))&lt;480,480*(10^(8.45-(O56/10))),480)</f>
        <v/>
      </c>
      <c r="AT56" s="114">
        <f t="array" ref="AT56">IF((480*(10^(8.65-(O56/10))))&lt;480,480*(10^(8.65-(O56/10))),480)</f>
        <v/>
      </c>
      <c r="AU56" s="137">
        <f t="array" ref="AU56">IF(O56&lt;80,"0",IF((P56-O56)&lt;=2,('DPI art.191'!$G$3-(('DPI art.191'!$F$3-'DPI art.191'!$G$3)/4)*(P56-O56-2)),('DPI art.191'!$G$3-(('DPI art.191'!$G$3-'DPI art.191'!$H$3)/8)*(P56-O56-2))))</f>
        <v/>
      </c>
      <c r="AV56" s="644">
        <f t="array" ref="AV56">O56-AU56</f>
        <v/>
      </c>
      <c r="AW56" s="644">
        <f t="array" ref="AW56">IF(N56&lt;135,N56,N56-'DPI art.191'!$I$3)</f>
        <v/>
      </c>
      <c r="AX56" s="644">
        <f t="array" ref="AX56">IF(I56&lt;80,"0",IF((J56-I56)&lt;=2,('DPI art.191'!$G$7-(('DPI art.191'!$F$7-'DPI art.191'!$G$7)/4)*(I56-J56-2)),('DPI art.191'!$G$7-(('DPI art.191'!$G$7-'DPI art.191'!$H$7)/8)*(J56-I56-2))))</f>
        <v/>
      </c>
      <c r="AY56" s="644">
        <f t="array" ref="AY56">I56-AX56</f>
        <v/>
      </c>
      <c r="AZ56" s="644">
        <f t="array" ref="AZ56">IF(H56&lt;135,H56,H56-'DPI art.191'!$I$7)</f>
        <v/>
      </c>
      <c r="BA56" s="137">
        <f t="array" ref="BA56">IF(O56&lt;80,"0",IF((P56-O56)&lt;=2,('DPI art.191'!$G$5-(('DPI art.191'!$F$5-'DPI art.191'!$G$5)/4)*(P56-O56-2)),('DPI art.191'!$G$5-(('DPI art.191'!$G$5-'DPI art.191'!$H$5)/8)*(P56-O56-2))))</f>
        <v/>
      </c>
      <c r="BB56" s="644">
        <f t="array" ref="BB56">R56-BA56</f>
        <v/>
      </c>
      <c r="BC56" s="644">
        <f t="array" ref="BC56">IF(N56&lt;135,N56,N56-'DPI art.191'!$I$5)</f>
        <v/>
      </c>
      <c r="BD56" s="137">
        <f t="array" ref="BD56">IF(O56&lt;80,"0",IF((P56-O56)&lt;=2,('DPI art.191'!$G$7-(('DPI art.191'!$F$7-'DPI art.191'!$G$7)/4)*(O56-P56-2)),('DPI art.191'!$G$7-(('DPI art.191'!$G$7-'DPI art.191'!$H$7)/8)*(P56-O56-2))))</f>
        <v/>
      </c>
      <c r="BE56" s="644">
        <f t="array" ref="BE56">O56-BD56</f>
        <v/>
      </c>
      <c r="BF56" s="644">
        <f t="array" ref="BF56">IF(N56&lt;135,N56,N56-'DPI art.191'!$I$7)</f>
        <v/>
      </c>
      <c r="BG56" s="645">
        <f t="array" ref="BG56">10^(0.1*R56)</f>
        <v/>
      </c>
      <c r="BH56" s="645">
        <f t="array" ref="BH56">10^(0.1*X56)</f>
        <v/>
      </c>
      <c r="BI56" s="645">
        <f t="array" ref="BI56">10^(0.1*AB56)</f>
        <v/>
      </c>
      <c r="BJ56" s="645">
        <f t="array" ref="BJ56">10^(0.1*AF56)</f>
        <v/>
      </c>
      <c r="BK56" s="645">
        <f t="array" ref="BK56">10^(0.1*AJ56)</f>
        <v/>
      </c>
      <c r="BL56" s="645">
        <f t="array" ref="BL56">10^(0.1*AN56)</f>
        <v/>
      </c>
      <c r="BM56" s="645">
        <f t="array" ref="BM56">IF(R56&gt;0,(O56-R56),"")</f>
        <v/>
      </c>
      <c r="BN56" s="645">
        <f t="array" ref="BN56">IF(X56&gt;0,(O56-X56),"")</f>
        <v/>
      </c>
      <c r="BO56" s="645">
        <f t="array" ref="BO56">IF(AB56&gt;0,(O56-AB56),"")</f>
        <v/>
      </c>
      <c r="BP56" s="645">
        <f t="array" ref="BP56">IF(AF56&gt;0,(O56-AF56),"")</f>
        <v/>
      </c>
      <c r="BQ56" s="645">
        <f t="array" ref="BQ56">IF(AJ56&gt;0,(O56-AJ56),"")</f>
        <v/>
      </c>
      <c r="BR56" s="645">
        <f t="array" ref="BR56">IF(AN56&gt;0,(O56-AN56),"")</f>
        <v/>
      </c>
      <c r="BS56" s="645">
        <f t="array" ref="BS56">COUNT(BM56:BR56)</f>
        <v/>
      </c>
      <c r="BT56" s="646">
        <f t="array" ref="BT56">IF(BS56=0,0,IF(BS56=1,0,1/(BS56*(BS56-1))))</f>
        <v/>
      </c>
      <c r="BU56" s="647">
        <f t="array" ref="BU56">IF(R56&gt;0,(BM56^2),"")</f>
        <v/>
      </c>
      <c r="BV56" s="647">
        <f t="array" ref="BV56">IF(X56&gt;0,(BN56^2),"")</f>
        <v/>
      </c>
      <c r="BW56" s="647">
        <f t="array" ref="BW56">IF(AB56&gt;0,(BO56^2),"")</f>
        <v/>
      </c>
      <c r="BX56" s="647">
        <f t="array" ref="BX56">IF(AF56&gt;0,(BP56^2),"")</f>
        <v/>
      </c>
      <c r="BY56" s="647">
        <f t="array" ref="BY56">IF(AJ56&gt;0,(BQ56^2),"")</f>
        <v/>
      </c>
      <c r="BZ56" s="647">
        <f t="array" ref="BZ56">IF(AN56&gt;0,(BR56^2),"")</f>
        <v/>
      </c>
      <c r="CA56" s="121" t="n"/>
    </row>
    <row r="57" ht="25.5" customHeight="1" s="621">
      <c r="A57" s="47" t="inlineStr">
        <is>
          <t>Gualdo 2</t>
        </is>
      </c>
      <c r="B57" s="47" t="inlineStr">
        <is>
          <t>E13</t>
        </is>
      </c>
      <c r="C57" s="99" t="inlineStr">
        <is>
          <t>Ambientale officina con operazioni di movimentazione in reparto</t>
        </is>
      </c>
      <c r="D57" s="99" t="inlineStr">
        <is>
          <t>/</t>
        </is>
      </c>
      <c r="E57" s="99" t="inlineStr">
        <is>
          <t>/</t>
        </is>
      </c>
      <c r="F57" s="99" t="inlineStr">
        <is>
          <t>Attività di officina con indotto movimentazioni</t>
        </is>
      </c>
      <c r="G57" s="100" t="n">
        <v>46003</v>
      </c>
      <c r="H57" s="99" t="inlineStr">
        <is>
          <t>Compito</t>
        </is>
      </c>
      <c r="I57" s="101">
        <f t="array" ref="I57">IF((V57-R57)&gt;3,"SI","")</f>
        <v/>
      </c>
      <c r="J57" s="101">
        <f t="array" ref="J57">IF((U57-R57)&gt;3,"SI","")</f>
        <v/>
      </c>
      <c r="K57" s="100" t="n"/>
      <c r="L57" s="100" t="n"/>
      <c r="M57" s="635">
        <f t="array" ref="M57">IF(R57&gt;0,(SQRT(BT57*(SUM(BU57:BZ57)))),"")</f>
        <v/>
      </c>
      <c r="N57" s="636">
        <f t="array" ref="N57">IF(T57&gt;0,(MAX(T57,Z57,AD57,AH57,AL57,AP57))+SQRT(1.2^2+1^2),"")</f>
        <v/>
      </c>
      <c r="O57" s="637">
        <f t="array" ref="O57">IF(R57="",0,10*LOG10(SUM(BG57:BL57)/(COUNT(R57,X57,AB57,AF57,AJ57,AN57))))</f>
        <v/>
      </c>
      <c r="P57" s="638">
        <f t="array" ref="P57">IF(AND(Y57="",AC57="",AG57="",AK57="",AO57=""),S57,AVERAGE(S57,Y57,AC57,AG57,AK57,AO57)+STDEV(S57,Y57,AC57,AG57,AK57,AO57))</f>
        <v/>
      </c>
      <c r="Q57" s="106" t="n">
        <v>300</v>
      </c>
      <c r="R57" s="639" t="n">
        <v>56.2</v>
      </c>
      <c r="S57" s="640" t="n">
        <v>61.5</v>
      </c>
      <c r="T57" s="641" t="n">
        <v>86.8</v>
      </c>
      <c r="U57" s="642" t="n">
        <v>56.2</v>
      </c>
      <c r="V57" s="642" t="n">
        <v>61</v>
      </c>
      <c r="W57" s="106" t="n">
        <v>300</v>
      </c>
      <c r="X57" s="639" t="n">
        <v>57.7</v>
      </c>
      <c r="Y57" s="640" t="n">
        <v>62.6</v>
      </c>
      <c r="Z57" s="641" t="n">
        <v>91.8</v>
      </c>
      <c r="AA57" s="106" t="n">
        <v>300</v>
      </c>
      <c r="AB57" s="639" t="n">
        <v>56.3</v>
      </c>
      <c r="AC57" s="640" t="n">
        <v>61.8</v>
      </c>
      <c r="AD57" s="641" t="n">
        <v>82.3</v>
      </c>
      <c r="AE57" s="106" t="n">
        <v>300</v>
      </c>
      <c r="AF57" s="639" t="n">
        <v>58.8</v>
      </c>
      <c r="AG57" s="640" t="n">
        <v>62.6</v>
      </c>
      <c r="AH57" s="641" t="n">
        <v>88.7</v>
      </c>
      <c r="AI57" s="106" t="n">
        <v>300</v>
      </c>
      <c r="AJ57" s="639" t="n">
        <v>53.7</v>
      </c>
      <c r="AK57" s="640" t="n">
        <v>60.6</v>
      </c>
      <c r="AL57" s="641" t="n">
        <v>77</v>
      </c>
      <c r="AM57" s="106" t="n">
        <v>300</v>
      </c>
      <c r="AN57" s="639" t="n">
        <v>64.40000000000001</v>
      </c>
      <c r="AO57" s="640" t="n">
        <v>64.5</v>
      </c>
      <c r="AP57" s="641" t="n">
        <v>90.8</v>
      </c>
      <c r="AQ57" s="111">
        <f t="array" ref="AQ57">IF(AND((O57)&lt;85,N57&lt;137),"NO","SI")</f>
        <v/>
      </c>
      <c r="AR57" s="112">
        <f t="array" ref="AR57">IF((480*(10^(7.95-(O57/10))))&lt;480,480*(10^(7.95-(O57/10))),480)</f>
        <v/>
      </c>
      <c r="AS57" s="113">
        <f t="array" ref="AS57">IF((480*(10^(8.45-(O57/10))))&lt;480,480*(10^(8.45-(O57/10))),480)</f>
        <v/>
      </c>
      <c r="AT57" s="114">
        <f t="array" ref="AT57">IF((480*(10^(8.65-(O57/10))))&lt;480,480*(10^(8.65-(O57/10))),480)</f>
        <v/>
      </c>
      <c r="AU57" s="137">
        <f t="array" ref="AU57">IF(O57&lt;80,"0",IF((P57-O57)&lt;=2,('DPI art.191'!$G$3-(('DPI art.191'!$F$3-'DPI art.191'!$G$3)/4)*(P57-O57-2)),('DPI art.191'!$G$3-(('DPI art.191'!$G$3-'DPI art.191'!$H$3)/8)*(P57-O57-2))))</f>
        <v/>
      </c>
      <c r="AV57" s="644">
        <f t="array" ref="AV57">O57-AU57</f>
        <v/>
      </c>
      <c r="AW57" s="644">
        <f t="array" ref="AW57">IF(N57&lt;135,N57,N57-'DPI art.191'!$I$3)</f>
        <v/>
      </c>
      <c r="AX57" s="644">
        <f t="array" ref="AX57">IF(I57&lt;80,"0",IF((J57-I57)&lt;=2,('DPI art.191'!$G$7-(('DPI art.191'!$F$7-'DPI art.191'!$G$7)/4)*(I57-J57-2)),('DPI art.191'!$G$7-(('DPI art.191'!$G$7-'DPI art.191'!$H$7)/8)*(J57-I57-2))))</f>
        <v/>
      </c>
      <c r="AY57" s="644">
        <f t="array" ref="AY57">I57-AX57</f>
        <v/>
      </c>
      <c r="AZ57" s="644">
        <f t="array" ref="AZ57">IF(H57&lt;135,H57,H57-'DPI art.191'!$I$7)</f>
        <v/>
      </c>
      <c r="BA57" s="137">
        <f t="array" ref="BA57">IF(O57&lt;80,"0",IF((P57-O57)&lt;=2,('DPI art.191'!$G$5-(('DPI art.191'!$F$5-'DPI art.191'!$G$5)/4)*(P57-O57-2)),('DPI art.191'!$G$5-(('DPI art.191'!$G$5-'DPI art.191'!$H$5)/8)*(P57-O57-2))))</f>
        <v/>
      </c>
      <c r="BB57" s="644">
        <f t="array" ref="BB57">R57-BA57</f>
        <v/>
      </c>
      <c r="BC57" s="644">
        <f t="array" ref="BC57">IF(N57&lt;135,N57,N57-'DPI art.191'!$I$5)</f>
        <v/>
      </c>
      <c r="BD57" s="137">
        <f t="array" ref="BD57">IF(O57&lt;80,"0",IF((P57-O57)&lt;=2,('DPI art.191'!$G$7-(('DPI art.191'!$F$7-'DPI art.191'!$G$7)/4)*(O57-P57-2)),('DPI art.191'!$G$7-(('DPI art.191'!$G$7-'DPI art.191'!$H$7)/8)*(P57-O57-2))))</f>
        <v/>
      </c>
      <c r="BE57" s="644">
        <f t="array" ref="BE57">O57-BD57</f>
        <v/>
      </c>
      <c r="BF57" s="644">
        <f t="array" ref="BF57">IF(N57&lt;135,N57,N57-'DPI art.191'!$I$7)</f>
        <v/>
      </c>
      <c r="BG57" s="645">
        <f t="array" ref="BG57">10^(0.1*R57)</f>
        <v/>
      </c>
      <c r="BH57" s="645">
        <f t="array" ref="BH57">10^(0.1*X57)</f>
        <v/>
      </c>
      <c r="BI57" s="645">
        <f t="array" ref="BI57">10^(0.1*AB57)</f>
        <v/>
      </c>
      <c r="BJ57" s="645">
        <f t="array" ref="BJ57">10^(0.1*AF57)</f>
        <v/>
      </c>
      <c r="BK57" s="645">
        <f t="array" ref="BK57">10^(0.1*AJ57)</f>
        <v/>
      </c>
      <c r="BL57" s="645">
        <f t="array" ref="BL57">10^(0.1*AN57)</f>
        <v/>
      </c>
      <c r="BM57" s="645">
        <f t="array" ref="BM57">IF(R57&gt;0,(O57-R57),"")</f>
        <v/>
      </c>
      <c r="BN57" s="645">
        <f t="array" ref="BN57">IF(X57&gt;0,(O57-X57),"")</f>
        <v/>
      </c>
      <c r="BO57" s="645">
        <f t="array" ref="BO57">IF(AB57&gt;0,(O57-AB57),"")</f>
        <v/>
      </c>
      <c r="BP57" s="645">
        <f t="array" ref="BP57">IF(AF57&gt;0,(O57-AF57),"")</f>
        <v/>
      </c>
      <c r="BQ57" s="645">
        <f t="array" ref="BQ57">IF(AJ57&gt;0,(O57-AJ57),"")</f>
        <v/>
      </c>
      <c r="BR57" s="645">
        <f t="array" ref="BR57">IF(AN57&gt;0,(O57-AN57),"")</f>
        <v/>
      </c>
      <c r="BS57" s="645">
        <f t="array" ref="BS57">COUNT(BM57:BR57)</f>
        <v/>
      </c>
      <c r="BT57" s="646">
        <f t="array" ref="BT57">IF(BS57=0,0,IF(BS57=1,0,1/(BS57*(BS57-1))))</f>
        <v/>
      </c>
      <c r="BU57" s="647">
        <f t="array" ref="BU57">IF(R57&gt;0,(BM57^2),"")</f>
        <v/>
      </c>
      <c r="BV57" s="647">
        <f t="array" ref="BV57">IF(X57&gt;0,(BN57^2),"")</f>
        <v/>
      </c>
      <c r="BW57" s="647">
        <f t="array" ref="BW57">IF(AB57&gt;0,(BO57^2),"")</f>
        <v/>
      </c>
      <c r="BX57" s="647">
        <f t="array" ref="BX57">IF(AF57&gt;0,(BP57^2),"")</f>
        <v/>
      </c>
      <c r="BY57" s="647">
        <f t="array" ref="BY57">IF(AJ57&gt;0,(BQ57^2),"")</f>
        <v/>
      </c>
      <c r="BZ57" s="647">
        <f t="array" ref="BZ57">IF(AN57&gt;0,(BR57^2),"")</f>
        <v/>
      </c>
      <c r="CA57" s="121" t="n"/>
    </row>
    <row r="58" ht="25.5" customHeight="1" s="621">
      <c r="A58" s="47" t="inlineStr">
        <is>
          <t>Gauado 1 - capannone B</t>
        </is>
      </c>
      <c r="B58" s="47" t="inlineStr">
        <is>
          <t>E14</t>
        </is>
      </c>
      <c r="C58" s="99" t="inlineStr">
        <is>
          <t>Montaggio - preparazione e movimentazione pezzi</t>
        </is>
      </c>
      <c r="D58" s="99" t="inlineStr">
        <is>
          <t>/</t>
        </is>
      </c>
      <c r="E58" s="99" t="inlineStr">
        <is>
          <t>/</t>
        </is>
      </c>
      <c r="F58" s="99" t="inlineStr">
        <is>
          <t>Montaggio - preparazione e movimentazione pezzi</t>
        </is>
      </c>
      <c r="G58" s="100" t="n">
        <v>46003</v>
      </c>
      <c r="H58" s="99" t="inlineStr">
        <is>
          <t>Compito</t>
        </is>
      </c>
      <c r="I58" s="101">
        <f t="array" ref="I58">IF((V58-R58)&gt;3,"SI","")</f>
        <v/>
      </c>
      <c r="J58" s="101">
        <f t="array" ref="J58">IF((U58-R58)&gt;3,"SI","")</f>
        <v/>
      </c>
      <c r="K58" s="100" t="n"/>
      <c r="L58" s="100" t="n"/>
      <c r="M58" s="635">
        <f t="array" ref="M58">IF(R58&gt;0,(SQRT(BT58*(SUM(BU58:BZ58)))),"")</f>
        <v/>
      </c>
      <c r="N58" s="636">
        <f t="array" ref="N58">IF(T58&gt;0,(MAX(T58,Z58,AD58,AH58,AL58,AP58))+SQRT(1.2^2+1^2),"")</f>
        <v/>
      </c>
      <c r="O58" s="637">
        <f t="array" ref="O58">IF(R58="",0,10*LOG10(SUM(BG58:BL58)/(COUNT(R58,X58,AB58,AF58,AJ58,AN58))))</f>
        <v/>
      </c>
      <c r="P58" s="638">
        <f t="array" ref="P58">IF(AND(Y58="",AC58="",AG58="",AK58="",AO58=""),S58,AVERAGE(S58,Y58,AC58,AG58,AK58,AO58)+STDEV(S58,Y58,AC58,AG58,AK58,AO58))</f>
        <v/>
      </c>
      <c r="Q58" s="106" t="n">
        <v>300</v>
      </c>
      <c r="R58" s="639" t="n">
        <v>76.90000000000001</v>
      </c>
      <c r="S58" s="640" t="n">
        <v>79.8</v>
      </c>
      <c r="T58" s="641" t="n">
        <v>101.9</v>
      </c>
      <c r="U58" s="642" t="n">
        <v>77</v>
      </c>
      <c r="V58" s="642" t="n">
        <v>80.90000000000001</v>
      </c>
      <c r="W58" s="106" t="n">
        <v>300</v>
      </c>
      <c r="X58" s="639" t="n">
        <v>78.7</v>
      </c>
      <c r="Y58" s="640" t="n">
        <v>80.59999999999999</v>
      </c>
      <c r="Z58" s="641" t="n">
        <v>107.3</v>
      </c>
      <c r="AA58" s="106" t="n">
        <v>300</v>
      </c>
      <c r="AB58" s="639" t="n">
        <v>75.7</v>
      </c>
      <c r="AC58" s="640" t="n">
        <v>77.2</v>
      </c>
      <c r="AD58" s="641" t="n">
        <v>104.6</v>
      </c>
      <c r="AE58" s="106" t="n">
        <v>300</v>
      </c>
      <c r="AF58" s="639" t="n">
        <v>85.2</v>
      </c>
      <c r="AG58" s="640" t="n">
        <v>85.5</v>
      </c>
      <c r="AH58" s="641" t="n">
        <v>116.6</v>
      </c>
      <c r="AI58" s="106" t="n">
        <v>300</v>
      </c>
      <c r="AJ58" s="639" t="n">
        <v>86.8</v>
      </c>
      <c r="AK58" s="640" t="n">
        <v>86.2</v>
      </c>
      <c r="AL58" s="641" t="n">
        <v>121.3</v>
      </c>
      <c r="AM58" s="106" t="n">
        <v>300</v>
      </c>
      <c r="AN58" s="639" t="n">
        <v>85.5</v>
      </c>
      <c r="AO58" s="640" t="n">
        <v>84.8</v>
      </c>
      <c r="AP58" s="641" t="n">
        <v>109</v>
      </c>
      <c r="AQ58" s="111">
        <f t="array" ref="AQ58">IF(AND((O58)&lt;85,N58&lt;137),"NO","SI")</f>
        <v/>
      </c>
      <c r="AR58" s="112">
        <f t="array" ref="AR58">IF((480*(10^(7.95-(O58/10))))&lt;480,480*(10^(7.95-(O58/10))),480)</f>
        <v/>
      </c>
      <c r="AS58" s="113">
        <f t="array" ref="AS58">IF((480*(10^(8.45-(O58/10))))&lt;480,480*(10^(8.45-(O58/10))),480)</f>
        <v/>
      </c>
      <c r="AT58" s="114">
        <f t="array" ref="AT58">IF((480*(10^(8.65-(O58/10))))&lt;480,480*(10^(8.65-(O58/10))),480)</f>
        <v/>
      </c>
      <c r="AU58" s="644">
        <f t="array" ref="AU58">IF(O58&lt;80,"0",IF((P58-O58)&lt;=2,('DPI art.191'!$G$3-(('DPI art.191'!$F$3-'DPI art.191'!$G$3)/4)*(P58-O58-2)),('DPI art.191'!$G$3-(('DPI art.191'!$G$3-'DPI art.191'!$H$3)/8)*(P58-O58-2))))</f>
        <v/>
      </c>
      <c r="AV58" s="644">
        <f t="array" ref="AV58">O58-AU58</f>
        <v/>
      </c>
      <c r="AW58" s="644">
        <f t="array" ref="AW58">IF(N58&lt;135,N58,N58-'DPI art.191'!$I$3)</f>
        <v/>
      </c>
      <c r="AX58" s="644">
        <f t="array" ref="AX58">IF(I58&lt;80,"0",IF((J58-I58)&lt;=2,('DPI art.191'!$G$7-(('DPI art.191'!$F$7-'DPI art.191'!$G$7)/4)*(I58-J58-2)),('DPI art.191'!$G$7-(('DPI art.191'!$G$7-'DPI art.191'!$H$7)/8)*(J58-I58-2))))</f>
        <v/>
      </c>
      <c r="AY58" s="644">
        <f t="array" ref="AY58">I58-AX58</f>
        <v/>
      </c>
      <c r="AZ58" s="644">
        <f t="array" ref="AZ58">IF(H58&lt;135,H58,H58-'DPI art.191'!$I$7)</f>
        <v/>
      </c>
      <c r="BA58" s="644">
        <f t="array" ref="BA58">IF(O58&lt;80,"0",IF((P58-O58)&lt;=2,('DPI art.191'!$G$5-(('DPI art.191'!$F$5-'DPI art.191'!$G$5)/4)*(P58-O58-2)),('DPI art.191'!$G$5-(('DPI art.191'!$G$5-'DPI art.191'!$H$5)/8)*(P58-O58-2))))</f>
        <v/>
      </c>
      <c r="BB58" s="644">
        <f t="array" ref="BB58">R58-BA58</f>
        <v/>
      </c>
      <c r="BC58" s="644">
        <f t="array" ref="BC58">IF(N58&lt;135,N58,N58-'DPI art.191'!$I$5)</f>
        <v/>
      </c>
      <c r="BD58" s="644">
        <f t="array" ref="BD58">IF(O58&lt;80,"0",IF((P58-O58)&lt;=2,('DPI art.191'!$G$7-(('DPI art.191'!$F$7-'DPI art.191'!$G$7)/4)*(O58-P58-2)),('DPI art.191'!$G$7-(('DPI art.191'!$G$7-'DPI art.191'!$H$7)/8)*(P58-O58-2))))</f>
        <v/>
      </c>
      <c r="BE58" s="644">
        <f t="array" ref="BE58">O58-BD58</f>
        <v/>
      </c>
      <c r="BF58" s="644">
        <f t="array" ref="BF58">IF(N58&lt;135,N58,N58-'DPI art.191'!$I$7)</f>
        <v/>
      </c>
      <c r="BG58" s="645">
        <f t="array" ref="BG58">10^(0.1*R58)</f>
        <v/>
      </c>
      <c r="BH58" s="645">
        <f t="array" ref="BH58">10^(0.1*X58)</f>
        <v/>
      </c>
      <c r="BI58" s="645">
        <f t="array" ref="BI58">10^(0.1*AB58)</f>
        <v/>
      </c>
      <c r="BJ58" s="645">
        <f t="array" ref="BJ58">10^(0.1*AF58)</f>
        <v/>
      </c>
      <c r="BK58" s="645">
        <f t="array" ref="BK58">10^(0.1*AJ58)</f>
        <v/>
      </c>
      <c r="BL58" s="645">
        <f t="array" ref="BL58">10^(0.1*AN58)</f>
        <v/>
      </c>
      <c r="BM58" s="645">
        <f t="array" ref="BM58">IF(R58&gt;0,(O58-R58),"")</f>
        <v/>
      </c>
      <c r="BN58" s="645">
        <f t="array" ref="BN58">IF(X58&gt;0,(O58-X58),"")</f>
        <v/>
      </c>
      <c r="BO58" s="645">
        <f t="array" ref="BO58">IF(AB58&gt;0,(O58-AB58),"")</f>
        <v/>
      </c>
      <c r="BP58" s="645">
        <f t="array" ref="BP58">IF(AF58&gt;0,(O58-AF58),"")</f>
        <v/>
      </c>
      <c r="BQ58" s="645">
        <f t="array" ref="BQ58">IF(AJ58&gt;0,(O58-AJ58),"")</f>
        <v/>
      </c>
      <c r="BR58" s="645">
        <f t="array" ref="BR58">IF(AN58&gt;0,(O58-AN58),"")</f>
        <v/>
      </c>
      <c r="BS58" s="645">
        <f t="array" ref="BS58">COUNT(BM58:BR58)</f>
        <v/>
      </c>
      <c r="BT58" s="646">
        <f t="array" ref="BT58">IF(BS58=0,0,IF(BS58=1,0,1/(BS58*(BS58-1))))</f>
        <v/>
      </c>
      <c r="BU58" s="647">
        <f t="array" ref="BU58">IF(R58&gt;0,(BM58^2),"")</f>
        <v/>
      </c>
      <c r="BV58" s="647">
        <f t="array" ref="BV58">IF(X58&gt;0,(BN58^2),"")</f>
        <v/>
      </c>
      <c r="BW58" s="647">
        <f t="array" ref="BW58">IF(AB58&gt;0,(BO58^2),"")</f>
        <v/>
      </c>
      <c r="BX58" s="647">
        <f t="array" ref="BX58">IF(AF58&gt;0,(BP58^2),"")</f>
        <v/>
      </c>
      <c r="BY58" s="647">
        <f t="array" ref="BY58">IF(AJ58&gt;0,(BQ58^2),"")</f>
        <v/>
      </c>
      <c r="BZ58" s="647">
        <f t="array" ref="BZ58">IF(AN58&gt;0,(BR58^2),"")</f>
        <v/>
      </c>
      <c r="CA58" s="121" t="n"/>
    </row>
    <row r="59" ht="25.5" customHeight="1" s="621">
      <c r="A59" s="47" t="inlineStr">
        <is>
          <t>E15</t>
        </is>
      </c>
      <c r="B59" s="47" t="inlineStr">
        <is>
          <t>E15</t>
        </is>
      </c>
      <c r="C59" s="99" t="inlineStr">
        <is>
          <t>Montaggio-smontaggio con avvitaore pneumatico</t>
        </is>
      </c>
      <c r="D59" s="99" t="inlineStr">
        <is>
          <t>Swepro</t>
        </is>
      </c>
      <c r="E59" s="99" t="inlineStr">
        <is>
          <t>SW SP5212</t>
        </is>
      </c>
      <c r="F59" s="99" t="inlineStr">
        <is>
          <t>Montaggio-smontaggio con avvitaore pneumatico</t>
        </is>
      </c>
      <c r="G59" s="100" t="n">
        <v>46003</v>
      </c>
      <c r="H59" s="99" t="inlineStr">
        <is>
          <t>Compito</t>
        </is>
      </c>
      <c r="I59" s="101">
        <f t="array" ref="I59">IF((V59-R59)&gt;3,"SI","")</f>
        <v/>
      </c>
      <c r="J59" s="101">
        <f t="array" ref="J59">IF((U59-R59)&gt;3,"SI","")</f>
        <v/>
      </c>
      <c r="K59" s="100" t="n"/>
      <c r="L59" s="100" t="n"/>
      <c r="M59" s="635">
        <f t="array" ref="M59">IF(R59&gt;0,(SQRT(BT59*(SUM(BU59:BZ59)))),"")</f>
        <v/>
      </c>
      <c r="N59" s="636">
        <f t="array" ref="N59">IF(T59&gt;0,(MAX(T59,Z59,AD59,AH59,AL59,AP59))+SQRT(1.2^2+1^2),"")</f>
        <v/>
      </c>
      <c r="O59" s="637">
        <f t="array" ref="O59">IF(R59="",0,10*LOG10(SUM(BG59:BL59)/(COUNT(R59,X59,AB59,AF59,AJ59,AN59))))</f>
        <v/>
      </c>
      <c r="P59" s="638">
        <f t="array" ref="P59">IF(AND(Y59="",AC59="",AG59="",AK59="",AO59=""),S59,AVERAGE(S59,Y59,AC59,AG59,AK59,AO59)+STDEV(S59,Y59,AC59,AG59,AK59,AO59))</f>
        <v/>
      </c>
      <c r="Q59" s="106" t="n">
        <v>300</v>
      </c>
      <c r="R59" s="639" t="n">
        <v>94</v>
      </c>
      <c r="S59" s="640" t="n">
        <v>92.90000000000001</v>
      </c>
      <c r="T59" s="641" t="n">
        <v>126.6</v>
      </c>
      <c r="U59" s="642" t="n">
        <v>94</v>
      </c>
      <c r="V59" s="642" t="n">
        <v>101.4</v>
      </c>
      <c r="W59" s="106" t="n">
        <v>300</v>
      </c>
      <c r="X59" s="639" t="n">
        <v>92.3</v>
      </c>
      <c r="Y59" s="640" t="n">
        <v>91.09999999999999</v>
      </c>
      <c r="Z59" s="641" t="n">
        <v>121.4</v>
      </c>
      <c r="AA59" s="106" t="n">
        <v>300</v>
      </c>
      <c r="AB59" s="639" t="n">
        <v>89.5</v>
      </c>
      <c r="AC59" s="640" t="n">
        <v>88.40000000000001</v>
      </c>
      <c r="AD59" s="641" t="n">
        <v>119.8</v>
      </c>
      <c r="AE59" s="106" t="n">
        <v>300</v>
      </c>
      <c r="AF59" s="639" t="n">
        <v>94.3</v>
      </c>
      <c r="AG59" s="640" t="n">
        <v>93.3</v>
      </c>
      <c r="AH59" s="641" t="n">
        <v>127.2</v>
      </c>
      <c r="AI59" s="106" t="n">
        <v>300</v>
      </c>
      <c r="AJ59" s="639" t="n">
        <v>92.5</v>
      </c>
      <c r="AK59" s="640" t="n">
        <v>91.40000000000001</v>
      </c>
      <c r="AL59" s="641" t="n">
        <v>122.1</v>
      </c>
      <c r="AM59" s="106" t="n">
        <v>300</v>
      </c>
      <c r="AN59" s="639" t="n">
        <v>93.40000000000001</v>
      </c>
      <c r="AO59" s="640" t="n">
        <v>92.5</v>
      </c>
      <c r="AP59" s="641" t="n">
        <v>132.5</v>
      </c>
      <c r="AQ59" s="111">
        <f t="array" ref="AQ59">IF(AND((O59)&lt;85,N59&lt;137),"NO","SI")</f>
        <v/>
      </c>
      <c r="AR59" s="112">
        <f t="array" ref="AR59">IF((480*(10^(7.95-(O59/10))))&lt;480,480*(10^(7.95-(O59/10))),480)</f>
        <v/>
      </c>
      <c r="AS59" s="113">
        <f t="array" ref="AS59">IF((480*(10^(8.45-(O59/10))))&lt;480,480*(10^(8.45-(O59/10))),480)</f>
        <v/>
      </c>
      <c r="AT59" s="114">
        <f t="array" ref="AT59">IF((480*(10^(8.65-(O59/10))))&lt;480,480*(10^(8.65-(O59/10))),480)</f>
        <v/>
      </c>
      <c r="AU59" s="644">
        <f t="array" ref="AU59">IF(O59&lt;80,"0",IF((P59-O59)&lt;=2,('DPI art.191'!$G$3-(('DPI art.191'!$F$3-'DPI art.191'!$G$3)/4)*(P59-O59-2)),('DPI art.191'!$G$3-(('DPI art.191'!$G$3-'DPI art.191'!$H$3)/8)*(P59-O59-2))))</f>
        <v/>
      </c>
      <c r="AV59" s="644">
        <f t="array" ref="AV59">O59-AU59</f>
        <v/>
      </c>
      <c r="AW59" s="644">
        <f t="array" ref="AW59">IF(N59&lt;135,N59,N59-'DPI art.191'!$I$3)</f>
        <v/>
      </c>
      <c r="AX59" s="644">
        <f t="array" ref="AX59">IF(I59&lt;80,"0",IF((J59-I59)&lt;=2,('DPI art.191'!$G$7-(('DPI art.191'!$F$7-'DPI art.191'!$G$7)/4)*(I59-J59-2)),('DPI art.191'!$G$7-(('DPI art.191'!$G$7-'DPI art.191'!$H$7)/8)*(J59-I59-2))))</f>
        <v/>
      </c>
      <c r="AY59" s="644">
        <f t="array" ref="AY59">I59-AX59</f>
        <v/>
      </c>
      <c r="AZ59" s="644">
        <f t="array" ref="AZ59">IF(H59&lt;135,H59,H59-'DPI art.191'!$I$7)</f>
        <v/>
      </c>
      <c r="BA59" s="644">
        <f t="array" ref="BA59">IF(O59&lt;80,"0",IF((P59-O59)&lt;=2,('DPI art.191'!$G$5-(('DPI art.191'!$F$5-'DPI art.191'!$G$5)/4)*(P59-O59-2)),('DPI art.191'!$G$5-(('DPI art.191'!$G$5-'DPI art.191'!$H$5)/8)*(P59-O59-2))))</f>
        <v/>
      </c>
      <c r="BB59" s="644">
        <f t="array" ref="BB59">R59-BA59</f>
        <v/>
      </c>
      <c r="BC59" s="644">
        <f t="array" ref="BC59">IF(N59&lt;135,N59,N59-'DPI art.191'!$I$5)</f>
        <v/>
      </c>
      <c r="BD59" s="644">
        <f t="array" ref="BD59">IF(O59&lt;80,"0",IF((P59-O59)&lt;=2,('DPI art.191'!$G$7-(('DPI art.191'!$F$7-'DPI art.191'!$G$7)/4)*(O59-P59-2)),('DPI art.191'!$G$7-(('DPI art.191'!$G$7-'DPI art.191'!$H$7)/8)*(P59-O59-2))))</f>
        <v/>
      </c>
      <c r="BE59" s="644">
        <f t="array" ref="BE59">O59-BD59</f>
        <v/>
      </c>
      <c r="BF59" s="644">
        <f t="array" ref="BF59">IF(N59&lt;135,N59,N59-'DPI art.191'!$I$7)</f>
        <v/>
      </c>
      <c r="BG59" s="645">
        <f t="array" ref="BG59">10^(0.1*R59)</f>
        <v/>
      </c>
      <c r="BH59" s="645">
        <f t="array" ref="BH59">10^(0.1*X59)</f>
        <v/>
      </c>
      <c r="BI59" s="645">
        <f t="array" ref="BI59">10^(0.1*AB59)</f>
        <v/>
      </c>
      <c r="BJ59" s="645">
        <f t="array" ref="BJ59">10^(0.1*AF59)</f>
        <v/>
      </c>
      <c r="BK59" s="645">
        <f t="array" ref="BK59">10^(0.1*AJ59)</f>
        <v/>
      </c>
      <c r="BL59" s="645">
        <f t="array" ref="BL59">10^(0.1*AN59)</f>
        <v/>
      </c>
      <c r="BM59" s="645">
        <f t="array" ref="BM59">IF(R59&gt;0,(O59-R59),"")</f>
        <v/>
      </c>
      <c r="BN59" s="645">
        <f t="array" ref="BN59">IF(X59&gt;0,(O59-X59),"")</f>
        <v/>
      </c>
      <c r="BO59" s="645">
        <f t="array" ref="BO59">IF(AB59&gt;0,(O59-AB59),"")</f>
        <v/>
      </c>
      <c r="BP59" s="645">
        <f t="array" ref="BP59">IF(AF59&gt;0,(O59-AF59),"")</f>
        <v/>
      </c>
      <c r="BQ59" s="645">
        <f t="array" ref="BQ59">IF(AJ59&gt;0,(O59-AJ59),"")</f>
        <v/>
      </c>
      <c r="BR59" s="645">
        <f t="array" ref="BR59">IF(AN59&gt;0,(O59-AN59),"")</f>
        <v/>
      </c>
      <c r="BS59" s="645">
        <f t="array" ref="BS59">COUNT(BM59:BR59)</f>
        <v/>
      </c>
      <c r="BT59" s="646">
        <f t="array" ref="BT59">IF(BS59=0,0,IF(BS59=1,0,1/(BS59*(BS59-1))))</f>
        <v/>
      </c>
      <c r="BU59" s="647">
        <f t="array" ref="BU59">IF(R59&gt;0,(BM59^2),"")</f>
        <v/>
      </c>
      <c r="BV59" s="647">
        <f t="array" ref="BV59">IF(X59&gt;0,(BN59^2),"")</f>
        <v/>
      </c>
      <c r="BW59" s="647">
        <f t="array" ref="BW59">IF(AB59&gt;0,(BO59^2),"")</f>
        <v/>
      </c>
      <c r="BX59" s="647">
        <f t="array" ref="BX59">IF(AF59&gt;0,(BP59^2),"")</f>
        <v/>
      </c>
      <c r="BY59" s="647">
        <f t="array" ref="BY59">IF(AJ59&gt;0,(BQ59^2),"")</f>
        <v/>
      </c>
      <c r="BZ59" s="647">
        <f t="array" ref="BZ59">IF(AN59&gt;0,(BR59^2),"")</f>
        <v/>
      </c>
      <c r="CA59" s="121" t="n"/>
    </row>
    <row r="60" ht="76.5" customHeight="1" s="621">
      <c r="A60" s="47" t="inlineStr">
        <is>
          <t>024/B/PRS747</t>
        </is>
      </c>
      <c r="B60" s="47" t="inlineStr">
        <is>
          <t>E16</t>
        </is>
      </c>
      <c r="C60" s="99" t="inlineStr">
        <is>
          <t>Saldatrice a filo</t>
        </is>
      </c>
      <c r="D60" s="99" t="inlineStr">
        <is>
          <t>ESAB</t>
        </is>
      </c>
      <c r="E60" s="99" t="inlineStr">
        <is>
          <t>Generat. ARISTO MIG 5000I W MA6 Trainaf. ORIGO FEED 4804W MA24 10P</t>
        </is>
      </c>
      <c r="F60" s="99" t="inlineStr">
        <is>
          <t>Saldatura</t>
        </is>
      </c>
      <c r="G60" s="100" t="n">
        <v>46003</v>
      </c>
      <c r="H60" s="99" t="inlineStr">
        <is>
          <t>Compito</t>
        </is>
      </c>
      <c r="I60" s="101">
        <f t="array" ref="I60">IF((V60-R60)&gt;3,"SI","")</f>
        <v/>
      </c>
      <c r="J60" s="99" t="inlineStr">
        <is>
          <t>SI</t>
        </is>
      </c>
      <c r="K60" s="100" t="n"/>
      <c r="L60" s="100" t="n"/>
      <c r="M60" s="635">
        <f t="array" ref="M60">IF(R60&gt;0,(SQRT(BT60*(SUM(BU60:BZ60)))),"")</f>
        <v/>
      </c>
      <c r="N60" s="636">
        <f t="array" ref="N60">IF(T60&gt;0,(MAX(T60,Z60,AD60,AH60,AL60,AP60))+SQRT(1.2^2+1^2),"")</f>
        <v/>
      </c>
      <c r="O60" s="637">
        <f t="array" ref="O60">IF(R60="",0,10*LOG10(SUM(BG60:BL60)/(COUNT(R60,X60,AB60,AF60,AJ60,AN60))))</f>
        <v/>
      </c>
      <c r="P60" s="638">
        <f t="array" ref="P60">IF(AND(Y60="",AC60="",AG60="",AK60="",AO60=""),S60,AVERAGE(S60,Y60,AC60,AG60,AK60,AO60)+STDEV(S60,Y60,AC60,AG60,AK60,AO60))</f>
        <v/>
      </c>
      <c r="Q60" s="106" t="n">
        <v>300</v>
      </c>
      <c r="R60" s="639" t="n">
        <v>97.40000000000001</v>
      </c>
      <c r="S60" s="640" t="n">
        <v>95.8</v>
      </c>
      <c r="T60" s="641" t="n">
        <v>121.1</v>
      </c>
      <c r="U60" s="642" t="n">
        <v>97.2</v>
      </c>
      <c r="V60" s="642" t="n">
        <v>99.7</v>
      </c>
      <c r="W60" s="106" t="n">
        <v>300</v>
      </c>
      <c r="X60" s="639" t="n">
        <v>94.59999999999999</v>
      </c>
      <c r="Y60" s="640" t="n">
        <v>93.09999999999999</v>
      </c>
      <c r="Z60" s="641" t="n">
        <v>121.4</v>
      </c>
      <c r="AA60" s="106" t="n">
        <v>300</v>
      </c>
      <c r="AB60" s="639" t="n">
        <v>78.5</v>
      </c>
      <c r="AC60" s="640" t="n">
        <v>80.5</v>
      </c>
      <c r="AD60" s="641" t="n">
        <v>112.8</v>
      </c>
      <c r="AE60" s="106" t="n">
        <v>300</v>
      </c>
      <c r="AF60" s="639" t="n">
        <v>93.40000000000001</v>
      </c>
      <c r="AG60" s="640" t="n">
        <v>91.90000000000001</v>
      </c>
      <c r="AH60" s="641" t="n">
        <v>116.9</v>
      </c>
      <c r="AI60" s="106" t="n">
        <v>300</v>
      </c>
      <c r="AJ60" s="639" t="n">
        <v>90.90000000000001</v>
      </c>
      <c r="AK60" s="640" t="n">
        <v>89.7</v>
      </c>
      <c r="AL60" s="641" t="n">
        <v>113</v>
      </c>
      <c r="AM60" s="106" t="n">
        <v>300</v>
      </c>
      <c r="AN60" s="639" t="n">
        <v>85.3</v>
      </c>
      <c r="AO60" s="640" t="n">
        <v>85.09999999999999</v>
      </c>
      <c r="AP60" s="641" t="n">
        <v>118.2</v>
      </c>
      <c r="AQ60" s="111">
        <f t="array" ref="AQ60">IF(AND((O60)&lt;85,N60&lt;137),"NO","SI")</f>
        <v/>
      </c>
      <c r="AR60" s="112">
        <f t="array" ref="AR60">IF((480*(10^(7.95-(O60/10))))&lt;480,480*(10^(7.95-(O60/10))),480)</f>
        <v/>
      </c>
      <c r="AS60" s="113">
        <f t="array" ref="AS60">IF((480*(10^(8.45-(O60/10))))&lt;480,480*(10^(8.45-(O60/10))),480)</f>
        <v/>
      </c>
      <c r="AT60" s="114">
        <f t="array" ref="AT60">IF((480*(10^(8.65-(O60/10))))&lt;480,480*(10^(8.65-(O60/10))),480)</f>
        <v/>
      </c>
      <c r="AU60" s="644">
        <f t="array" ref="AU60">IF(O60&lt;80,"0",IF((P60-O60)&lt;=2,('DPI art.191'!$G$3-(('DPI art.191'!$F$3-'DPI art.191'!$G$3)/4)*(P60-O60-2)),('DPI art.191'!$G$3-(('DPI art.191'!$G$3-'DPI art.191'!$H$3)/8)*(P60-O60-2))))</f>
        <v/>
      </c>
      <c r="AV60" s="644">
        <f t="array" ref="AV60">O60-AU60</f>
        <v/>
      </c>
      <c r="AW60" s="644">
        <f t="array" ref="AW60">IF(N60&lt;135,N60,N60-'DPI art.191'!$I$3)</f>
        <v/>
      </c>
      <c r="AX60" s="644">
        <f t="array" ref="AX60">IF(I60&lt;80,"0",IF((J60-I60)&lt;=2,('DPI art.191'!$G$7-(('DPI art.191'!$F$7-'DPI art.191'!$G$7)/4)*(I60-J60-2)),('DPI art.191'!$G$7-(('DPI art.191'!$G$7-'DPI art.191'!$H$7)/8)*(J60-I60-2))))</f>
        <v/>
      </c>
      <c r="AY60" s="644">
        <f t="array" ref="AY60">I60-AX60</f>
        <v/>
      </c>
      <c r="AZ60" s="644">
        <f t="array" ref="AZ60">IF(H60&lt;135,H60,H60-'DPI art.191'!$I$7)</f>
        <v/>
      </c>
      <c r="BA60" s="644">
        <f t="array" ref="BA60">IF(O60&lt;80,"0",IF((P60-O60)&lt;=2,('DPI art.191'!$G$5-(('DPI art.191'!$F$5-'DPI art.191'!$G$5)/4)*(P60-O60-2)),('DPI art.191'!$G$5-(('DPI art.191'!$G$5-'DPI art.191'!$H$5)/8)*(P60-O60-2))))</f>
        <v/>
      </c>
      <c r="BB60" s="644">
        <f t="array" ref="BB60">R60-BA60</f>
        <v/>
      </c>
      <c r="BC60" s="644">
        <f t="array" ref="BC60">IF(N60&lt;135,N60,N60-'DPI art.191'!$I$5)</f>
        <v/>
      </c>
      <c r="BD60" s="644">
        <f t="array" ref="BD60">IF(O60&lt;80,"0",IF((P60-O60)&lt;=2,('DPI art.191'!$G$7-(('DPI art.191'!$F$7-'DPI art.191'!$G$7)/4)*(O60-P60-2)),('DPI art.191'!$G$7-(('DPI art.191'!$G$7-'DPI art.191'!$H$7)/8)*(P60-O60-2))))</f>
        <v/>
      </c>
      <c r="BE60" s="644">
        <f t="array" ref="BE60">O60-BD60</f>
        <v/>
      </c>
      <c r="BF60" s="644">
        <f t="array" ref="BF60">IF(N60&lt;135,N60,N60-'DPI art.191'!$I$7)</f>
        <v/>
      </c>
      <c r="BG60" s="645">
        <f t="array" ref="BG60">10^(0.1*R60)</f>
        <v/>
      </c>
      <c r="BH60" s="645">
        <f t="array" ref="BH60">10^(0.1*X60)</f>
        <v/>
      </c>
      <c r="BI60" s="645">
        <f t="array" ref="BI60">10^(0.1*AB60)</f>
        <v/>
      </c>
      <c r="BJ60" s="645">
        <f t="array" ref="BJ60">10^(0.1*AF60)</f>
        <v/>
      </c>
      <c r="BK60" s="645">
        <f t="array" ref="BK60">10^(0.1*AJ60)</f>
        <v/>
      </c>
      <c r="BL60" s="645">
        <f t="array" ref="BL60">10^(0.1*AN60)</f>
        <v/>
      </c>
      <c r="BM60" s="645">
        <f t="array" ref="BM60">IF(R60&gt;0,(O60-R60),"")</f>
        <v/>
      </c>
      <c r="BN60" s="645">
        <f t="array" ref="BN60">IF(X60&gt;0,(O60-X60),"")</f>
        <v/>
      </c>
      <c r="BO60" s="645">
        <f t="array" ref="BO60">IF(AB60&gt;0,(O60-AB60),"")</f>
        <v/>
      </c>
      <c r="BP60" s="645">
        <f t="array" ref="BP60">IF(AF60&gt;0,(O60-AF60),"")</f>
        <v/>
      </c>
      <c r="BQ60" s="645">
        <f t="array" ref="BQ60">IF(AJ60&gt;0,(O60-AJ60),"")</f>
        <v/>
      </c>
      <c r="BR60" s="645">
        <f t="array" ref="BR60">IF(AN60&gt;0,(O60-AN60),"")</f>
        <v/>
      </c>
      <c r="BS60" s="645">
        <f t="array" ref="BS60">COUNT(BM60:BR60)</f>
        <v/>
      </c>
      <c r="BT60" s="646">
        <f t="array" ref="BT60">IF(BS60=0,0,IF(BS60=1,0,1/(BS60*(BS60-1))))</f>
        <v/>
      </c>
      <c r="BU60" s="647">
        <f t="array" ref="BU60">IF(R60&gt;0,(BM60^2),"")</f>
        <v/>
      </c>
      <c r="BV60" s="647">
        <f t="array" ref="BV60">IF(X60&gt;0,(BN60^2),"")</f>
        <v/>
      </c>
      <c r="BW60" s="647">
        <f t="array" ref="BW60">IF(AB60&gt;0,(BO60^2),"")</f>
        <v/>
      </c>
      <c r="BX60" s="647">
        <f t="array" ref="BX60">IF(AF60&gt;0,(BP60^2),"")</f>
        <v/>
      </c>
      <c r="BY60" s="647">
        <f t="array" ref="BY60">IF(AJ60&gt;0,(BQ60^2),"")</f>
        <v/>
      </c>
      <c r="BZ60" s="647">
        <f t="array" ref="BZ60">IF(AN60&gt;0,(BR60^2),"")</f>
        <v/>
      </c>
      <c r="CA60" s="121" t="n"/>
    </row>
    <row r="61" ht="25.5" customHeight="1" s="621">
      <c r="A61" s="47" t="inlineStr">
        <is>
          <t>Verniciatura</t>
        </is>
      </c>
      <c r="B61" s="47" t="inlineStr">
        <is>
          <t>E17</t>
        </is>
      </c>
      <c r="C61" s="99" t="inlineStr">
        <is>
          <t>Zona miscelazione per preparazione vernici</t>
        </is>
      </c>
      <c r="D61" s="99" t="inlineStr">
        <is>
          <t>/</t>
        </is>
      </c>
      <c r="E61" s="99" t="inlineStr">
        <is>
          <t>/</t>
        </is>
      </c>
      <c r="F61" s="99" t="inlineStr">
        <is>
          <t>Miscelazione per preparazione vernici</t>
        </is>
      </c>
      <c r="G61" s="100" t="n">
        <v>46003</v>
      </c>
      <c r="H61" s="99" t="inlineStr">
        <is>
          <t>Compito</t>
        </is>
      </c>
      <c r="I61" s="101">
        <f t="array" ref="I61">IF((V61-R61)&gt;3,"SI","")</f>
        <v/>
      </c>
      <c r="J61" s="99" t="inlineStr">
        <is>
          <t>SI</t>
        </is>
      </c>
      <c r="K61" s="100" t="n"/>
      <c r="L61" s="100" t="n"/>
      <c r="M61" s="635">
        <f t="array" ref="M61">IF(R61&gt;0,(SQRT(BT61*(SUM(BU61:BZ61)))),"")</f>
        <v/>
      </c>
      <c r="N61" s="636">
        <f t="array" ref="N61">IF(T61&gt;0,(MAX(T61,Z61,AD61,AH61,AL61,AP61))+SQRT(1.2^2+1^2),"")</f>
        <v/>
      </c>
      <c r="O61" s="637">
        <f t="array" ref="O61">IF(R61="",0,10*LOG10(SUM(BG61:BL61)/(COUNT(R61,X61,AB61,AF61,AJ61,AN61))))</f>
        <v/>
      </c>
      <c r="P61" s="638">
        <f t="array" ref="P61">IF(AND(Y61="",AC61="",AG61="",AK61="",AO61=""),S61,AVERAGE(S61,Y61,AC61,AG61,AK61,AO61)+STDEV(S61,Y61,AC61,AG61,AK61,AO61))</f>
        <v/>
      </c>
      <c r="Q61" s="106" t="n">
        <v>300</v>
      </c>
      <c r="R61" s="639" t="n">
        <v>77.3</v>
      </c>
      <c r="S61" s="640" t="n">
        <v>77.59999999999999</v>
      </c>
      <c r="T61" s="641" t="n">
        <v>96.09999999999999</v>
      </c>
      <c r="U61" s="642" t="n">
        <v>77.3</v>
      </c>
      <c r="V61" s="642" t="n">
        <v>80.09999999999999</v>
      </c>
      <c r="W61" s="106" t="n">
        <v>300</v>
      </c>
      <c r="X61" s="639" t="n">
        <v>79.7</v>
      </c>
      <c r="Y61" s="640" t="n">
        <v>79.7</v>
      </c>
      <c r="Z61" s="641" t="n">
        <v>97.3</v>
      </c>
      <c r="AA61" s="106" t="n">
        <v>300</v>
      </c>
      <c r="AB61" s="639" t="n">
        <v>80.3</v>
      </c>
      <c r="AC61" s="640" t="n">
        <v>80.09999999999999</v>
      </c>
      <c r="AD61" s="641" t="n">
        <v>97.2</v>
      </c>
      <c r="AE61" s="106" t="n">
        <v>300</v>
      </c>
      <c r="AF61" s="639" t="n">
        <v>77.09999999999999</v>
      </c>
      <c r="AG61" s="640" t="n">
        <v>78.5</v>
      </c>
      <c r="AH61" s="641" t="n">
        <v>105.5</v>
      </c>
      <c r="AI61" s="106" t="n">
        <v>300</v>
      </c>
      <c r="AJ61" s="639" t="n">
        <v>72.7</v>
      </c>
      <c r="AK61" s="640" t="n">
        <v>74.90000000000001</v>
      </c>
      <c r="AL61" s="641" t="n">
        <v>92.2</v>
      </c>
      <c r="AM61" s="106" t="n">
        <v>300</v>
      </c>
      <c r="AN61" s="639" t="n">
        <v>78</v>
      </c>
      <c r="AO61" s="640" t="n">
        <v>80</v>
      </c>
      <c r="AP61" s="641" t="n">
        <v>98.8</v>
      </c>
      <c r="AQ61" s="111">
        <f t="array" ref="AQ61">IF(AND((O61)&lt;85,N61&lt;137),"NO","SI")</f>
        <v/>
      </c>
      <c r="AR61" s="112">
        <f t="array" ref="AR61">IF((480*(10^(7.95-(O61/10))))&lt;480,480*(10^(7.95-(O61/10))),480)</f>
        <v/>
      </c>
      <c r="AS61" s="113">
        <f t="array" ref="AS61">IF((480*(10^(8.45-(O61/10))))&lt;480,480*(10^(8.45-(O61/10))),480)</f>
        <v/>
      </c>
      <c r="AT61" s="114">
        <f t="array" ref="AT61">IF((480*(10^(8.65-(O61/10))))&lt;480,480*(10^(8.65-(O61/10))),480)</f>
        <v/>
      </c>
      <c r="AU61" s="137">
        <f t="array" ref="AU61">IF(O61&lt;80,"0",IF((P61-O61)&lt;=2,('DPI art.191'!$G$3-(('DPI art.191'!$F$3-'DPI art.191'!$G$3)/4)*(P61-O61-2)),('DPI art.191'!$G$3-(('DPI art.191'!$G$3-'DPI art.191'!$H$3)/8)*(P61-O61-2))))</f>
        <v/>
      </c>
      <c r="AV61" s="644">
        <f t="array" ref="AV61">O61-AU61</f>
        <v/>
      </c>
      <c r="AW61" s="644">
        <f t="array" ref="AW61">IF(N61&lt;135,N61,N61-'DPI art.191'!$I$3)</f>
        <v/>
      </c>
      <c r="AX61" s="644">
        <f t="array" ref="AX61">IF(I61&lt;80,"0",IF((J61-I61)&lt;=2,('DPI art.191'!$G$7-(('DPI art.191'!$F$7-'DPI art.191'!$G$7)/4)*(I61-J61-2)),('DPI art.191'!$G$7-(('DPI art.191'!$G$7-'DPI art.191'!$H$7)/8)*(J61-I61-2))))</f>
        <v/>
      </c>
      <c r="AY61" s="644">
        <f t="array" ref="AY61">I61-AX61</f>
        <v/>
      </c>
      <c r="AZ61" s="644">
        <f t="array" ref="AZ61">IF(H61&lt;135,H61,H61-'DPI art.191'!$I$7)</f>
        <v/>
      </c>
      <c r="BA61" s="137">
        <f t="array" ref="BA61">IF(O61&lt;80,"0",IF((P61-O61)&lt;=2,('DPI art.191'!$G$5-(('DPI art.191'!$F$5-'DPI art.191'!$G$5)/4)*(P61-O61-2)),('DPI art.191'!$G$5-(('DPI art.191'!$G$5-'DPI art.191'!$H$5)/8)*(P61-O61-2))))</f>
        <v/>
      </c>
      <c r="BB61" s="644">
        <f t="array" ref="BB61">R61-BA61</f>
        <v/>
      </c>
      <c r="BC61" s="644">
        <f t="array" ref="BC61">IF(N61&lt;135,N61,N61-'DPI art.191'!$I$5)</f>
        <v/>
      </c>
      <c r="BD61" s="137">
        <f t="array" ref="BD61">IF(O61&lt;80,"0",IF((P61-O61)&lt;=2,('DPI art.191'!$G$7-(('DPI art.191'!$F$7-'DPI art.191'!$G$7)/4)*(O61-P61-2)),('DPI art.191'!$G$7-(('DPI art.191'!$G$7-'DPI art.191'!$H$7)/8)*(P61-O61-2))))</f>
        <v/>
      </c>
      <c r="BE61" s="644">
        <f t="array" ref="BE61">O61-BD61</f>
        <v/>
      </c>
      <c r="BF61" s="644">
        <f t="array" ref="BF61">IF(N61&lt;135,N61,N61-'DPI art.191'!$I$7)</f>
        <v/>
      </c>
      <c r="BG61" s="645">
        <f t="array" ref="BG61">10^(0.1*R61)</f>
        <v/>
      </c>
      <c r="BH61" s="645">
        <f t="array" ref="BH61">10^(0.1*X61)</f>
        <v/>
      </c>
      <c r="BI61" s="645">
        <f t="array" ref="BI61">10^(0.1*AB61)</f>
        <v/>
      </c>
      <c r="BJ61" s="645">
        <f t="array" ref="BJ61">10^(0.1*AF61)</f>
        <v/>
      </c>
      <c r="BK61" s="645">
        <f t="array" ref="BK61">10^(0.1*AJ61)</f>
        <v/>
      </c>
      <c r="BL61" s="645">
        <f t="array" ref="BL61">10^(0.1*AN61)</f>
        <v/>
      </c>
      <c r="BM61" s="645">
        <f t="array" ref="BM61">IF(R61&gt;0,(O61-R61),"")</f>
        <v/>
      </c>
      <c r="BN61" s="645">
        <f t="array" ref="BN61">IF(X61&gt;0,(O61-X61),"")</f>
        <v/>
      </c>
      <c r="BO61" s="645">
        <f t="array" ref="BO61">IF(AB61&gt;0,(O61-AB61),"")</f>
        <v/>
      </c>
      <c r="BP61" s="645">
        <f t="array" ref="BP61">IF(AF61&gt;0,(O61-AF61),"")</f>
        <v/>
      </c>
      <c r="BQ61" s="645">
        <f t="array" ref="BQ61">IF(AJ61&gt;0,(O61-AJ61),"")</f>
        <v/>
      </c>
      <c r="BR61" s="645">
        <f t="array" ref="BR61">IF(AN61&gt;0,(O61-AN61),"")</f>
        <v/>
      </c>
      <c r="BS61" s="645">
        <f t="array" ref="BS61">COUNT(BM61:BR61)</f>
        <v/>
      </c>
      <c r="BT61" s="646">
        <f t="array" ref="BT61">IF(BS61=0,0,IF(BS61=1,0,1/(BS61*(BS61-1))))</f>
        <v/>
      </c>
      <c r="BU61" s="647">
        <f t="array" ref="BU61">IF(R61&gt;0,(BM61^2),"")</f>
        <v/>
      </c>
      <c r="BV61" s="647">
        <f t="array" ref="BV61">IF(X61&gt;0,(BN61^2),"")</f>
        <v/>
      </c>
      <c r="BW61" s="647">
        <f t="array" ref="BW61">IF(AB61&gt;0,(BO61^2),"")</f>
        <v/>
      </c>
      <c r="BX61" s="647">
        <f t="array" ref="BX61">IF(AF61&gt;0,(BP61^2),"")</f>
        <v/>
      </c>
      <c r="BY61" s="647">
        <f t="array" ref="BY61">IF(AJ61&gt;0,(BQ61^2),"")</f>
        <v/>
      </c>
      <c r="BZ61" s="647">
        <f t="array" ref="BZ61">IF(AN61&gt;0,(BR61^2),"")</f>
        <v/>
      </c>
      <c r="CA61" s="121" t="n"/>
    </row>
    <row r="62" ht="38.25" customHeight="1" s="621">
      <c r="A62" s="47" t="inlineStr">
        <is>
          <t>E18</t>
        </is>
      </c>
      <c r="B62" s="47" t="inlineStr">
        <is>
          <t>E18</t>
        </is>
      </c>
      <c r="C62" s="99" t="inlineStr">
        <is>
          <t>Box piazzale esterno</t>
        </is>
      </c>
      <c r="D62" s="99" t="inlineStr">
        <is>
          <t>/</t>
        </is>
      </c>
      <c r="E62" s="99" t="inlineStr">
        <is>
          <t>/</t>
        </is>
      </c>
      <c r="F62" s="99" t="inlineStr">
        <is>
          <t>Attività di supporto fasi di movimentazione in box piazzale esterno</t>
        </is>
      </c>
      <c r="G62" s="100" t="n">
        <v>46003</v>
      </c>
      <c r="H62" s="99" t="inlineStr">
        <is>
          <t>Compito</t>
        </is>
      </c>
      <c r="I62" s="101">
        <f t="array" ref="I62">IF((V62-R62)&gt;3,"SI","")</f>
        <v/>
      </c>
      <c r="J62" s="101">
        <f t="array" ref="J62">IF((U62-R62)&gt;3,"SI","")</f>
        <v/>
      </c>
      <c r="K62" s="100" t="n"/>
      <c r="L62" s="100" t="n"/>
      <c r="M62" s="635">
        <f t="array" ref="M62">IF(R62&gt;0,(SQRT(BT62*(SUM(BU62:BZ62)))),"")</f>
        <v/>
      </c>
      <c r="N62" s="636">
        <f t="array" ref="N62">IF(T62&gt;0,(MAX(T62,Z62,AD62,AH62,AL62,AP62))+SQRT(1.2^2+1^2),"")</f>
        <v/>
      </c>
      <c r="O62" s="637">
        <f t="array" ref="O62">IF(R62="",0,10*LOG10(SUM(BG62:BL62)/(COUNT(R62,X62,AB62,AF62,AJ62,AN62))))</f>
        <v/>
      </c>
      <c r="P62" s="638">
        <f t="array" ref="P62">IF(AND(Y62="",AC62="",AG62="",AK62="",AO62=""),S62,AVERAGE(S62,Y62,AC62,AG62,AK62,AO62)+STDEV(S62,Y62,AC62,AG62,AK62,AO62))</f>
        <v/>
      </c>
      <c r="Q62" s="106" t="n">
        <v>300</v>
      </c>
      <c r="R62" s="639" t="n">
        <v>62</v>
      </c>
      <c r="S62" s="640" t="n">
        <v>72.2</v>
      </c>
      <c r="T62" s="641" t="n">
        <v>107.9</v>
      </c>
      <c r="U62" s="642" t="n">
        <v>62</v>
      </c>
      <c r="V62" s="642" t="n">
        <v>71.3</v>
      </c>
      <c r="W62" s="106" t="n">
        <v>300</v>
      </c>
      <c r="X62" s="639" t="n">
        <v>62.8</v>
      </c>
      <c r="Y62" s="640" t="n">
        <v>78.09999999999999</v>
      </c>
      <c r="Z62" s="641" t="n">
        <v>110.6</v>
      </c>
      <c r="AA62" s="106" t="n">
        <v>300</v>
      </c>
      <c r="AB62" s="639" t="n">
        <v>61.1</v>
      </c>
      <c r="AC62" s="640" t="n">
        <v>73.09999999999999</v>
      </c>
      <c r="AD62" s="641" t="n">
        <v>106.9</v>
      </c>
      <c r="AE62" s="106" t="n">
        <v>300</v>
      </c>
      <c r="AF62" s="639" t="n">
        <v>65.09999999999999</v>
      </c>
      <c r="AG62" s="640" t="n">
        <v>74.8</v>
      </c>
      <c r="AH62" s="641" t="n">
        <v>108.7</v>
      </c>
      <c r="AI62" s="106" t="n">
        <v>300</v>
      </c>
      <c r="AJ62" s="639" t="n">
        <v>59.6</v>
      </c>
      <c r="AK62" s="640" t="n">
        <v>72.7</v>
      </c>
      <c r="AL62" s="641" t="n">
        <v>108.6</v>
      </c>
      <c r="AM62" s="106" t="n">
        <v>300</v>
      </c>
      <c r="AN62" s="639" t="n">
        <v>57.8</v>
      </c>
      <c r="AO62" s="640" t="n">
        <v>73.2</v>
      </c>
      <c r="AP62" s="641" t="n">
        <v>103.3</v>
      </c>
      <c r="AQ62" s="111">
        <f t="array" ref="AQ62">IF(AND((O62)&lt;85,N62&lt;137),"NO","SI")</f>
        <v/>
      </c>
      <c r="AR62" s="112">
        <f t="array" ref="AR62">IF((480*(10^(7.95-(O62/10))))&lt;480,480*(10^(7.95-(O62/10))),480)</f>
        <v/>
      </c>
      <c r="AS62" s="113">
        <f t="array" ref="AS62">IF((480*(10^(8.45-(O62/10))))&lt;480,480*(10^(8.45-(O62/10))),480)</f>
        <v/>
      </c>
      <c r="AT62" s="114">
        <f t="array" ref="AT62">IF((480*(10^(8.65-(O62/10))))&lt;480,480*(10^(8.65-(O62/10))),480)</f>
        <v/>
      </c>
      <c r="AU62" s="137">
        <f t="array" ref="AU62">IF(O62&lt;80,"0",IF((P62-O62)&lt;=2,('DPI art.191'!$G$3-(('DPI art.191'!$F$3-'DPI art.191'!$G$3)/4)*(P62-O62-2)),('DPI art.191'!$G$3-(('DPI art.191'!$G$3-'DPI art.191'!$H$3)/8)*(P62-O62-2))))</f>
        <v/>
      </c>
      <c r="AV62" s="644">
        <f t="array" ref="AV62">O62-AU62</f>
        <v/>
      </c>
      <c r="AW62" s="644">
        <f t="array" ref="AW62">IF(N62&lt;135,N62,N62-'DPI art.191'!$I$3)</f>
        <v/>
      </c>
      <c r="AX62" s="644">
        <f t="array" ref="AX62">IF(I62&lt;80,"0",IF((J62-I62)&lt;=2,('DPI art.191'!$G$7-(('DPI art.191'!$F$7-'DPI art.191'!$G$7)/4)*(I62-J62-2)),('DPI art.191'!$G$7-(('DPI art.191'!$G$7-'DPI art.191'!$H$7)/8)*(J62-I62-2))))</f>
        <v/>
      </c>
      <c r="AY62" s="644">
        <f t="array" ref="AY62">I62-AX62</f>
        <v/>
      </c>
      <c r="AZ62" s="644">
        <f t="array" ref="AZ62">IF(H62&lt;135,H62,H62-'DPI art.191'!$I$7)</f>
        <v/>
      </c>
      <c r="BA62" s="137">
        <f t="array" ref="BA62">IF(O62&lt;80,"0",IF((P62-O62)&lt;=2,('DPI art.191'!$G$5-(('DPI art.191'!$F$5-'DPI art.191'!$G$5)/4)*(P62-O62-2)),('DPI art.191'!$G$5-(('DPI art.191'!$G$5-'DPI art.191'!$H$5)/8)*(P62-O62-2))))</f>
        <v/>
      </c>
      <c r="BB62" s="644">
        <f t="array" ref="BB62">R62-BA62</f>
        <v/>
      </c>
      <c r="BC62" s="644">
        <f t="array" ref="BC62">IF(N62&lt;135,N62,N62-'DPI art.191'!$I$5)</f>
        <v/>
      </c>
      <c r="BD62" s="137">
        <f t="array" ref="BD62">IF(O62&lt;80,"0",IF((P62-O62)&lt;=2,('DPI art.191'!$G$7-(('DPI art.191'!$F$7-'DPI art.191'!$G$7)/4)*(O62-P62-2)),('DPI art.191'!$G$7-(('DPI art.191'!$G$7-'DPI art.191'!$H$7)/8)*(P62-O62-2))))</f>
        <v/>
      </c>
      <c r="BE62" s="644">
        <f t="array" ref="BE62">O62-BD62</f>
        <v/>
      </c>
      <c r="BF62" s="644">
        <f t="array" ref="BF62">IF(N62&lt;135,N62,N62-'DPI art.191'!$I$7)</f>
        <v/>
      </c>
      <c r="BG62" s="645">
        <f t="array" ref="BG62">10^(0.1*R62)</f>
        <v/>
      </c>
      <c r="BH62" s="645">
        <f t="array" ref="BH62">10^(0.1*X62)</f>
        <v/>
      </c>
      <c r="BI62" s="645">
        <f t="array" ref="BI62">10^(0.1*AB62)</f>
        <v/>
      </c>
      <c r="BJ62" s="645">
        <f t="array" ref="BJ62">10^(0.1*AF62)</f>
        <v/>
      </c>
      <c r="BK62" s="645">
        <f t="array" ref="BK62">10^(0.1*AJ62)</f>
        <v/>
      </c>
      <c r="BL62" s="645">
        <f t="array" ref="BL62">10^(0.1*AN62)</f>
        <v/>
      </c>
      <c r="BM62" s="645">
        <f t="array" ref="BM62">IF(R62&gt;0,(O62-R62),"")</f>
        <v/>
      </c>
      <c r="BN62" s="645">
        <f t="array" ref="BN62">IF(X62&gt;0,(O62-X62),"")</f>
        <v/>
      </c>
      <c r="BO62" s="645">
        <f t="array" ref="BO62">IF(AB62&gt;0,(O62-AB62),"")</f>
        <v/>
      </c>
      <c r="BP62" s="645">
        <f t="array" ref="BP62">IF(AF62&gt;0,(O62-AF62),"")</f>
        <v/>
      </c>
      <c r="BQ62" s="645">
        <f t="array" ref="BQ62">IF(AJ62&gt;0,(O62-AJ62),"")</f>
        <v/>
      </c>
      <c r="BR62" s="645">
        <f t="array" ref="BR62">IF(AN62&gt;0,(O62-AN62),"")</f>
        <v/>
      </c>
      <c r="BS62" s="645">
        <f t="array" ref="BS62">COUNT(BM62:BR62)</f>
        <v/>
      </c>
      <c r="BT62" s="646">
        <f t="array" ref="BT62">IF(BS62=0,0,IF(BS62=1,0,1/(BS62*(BS62-1))))</f>
        <v/>
      </c>
      <c r="BU62" s="647">
        <f t="array" ref="BU62">IF(R62&gt;0,(BM62^2),"")</f>
        <v/>
      </c>
      <c r="BV62" s="647">
        <f t="array" ref="BV62">IF(X62&gt;0,(BN62^2),"")</f>
        <v/>
      </c>
      <c r="BW62" s="647">
        <f t="array" ref="BW62">IF(AB62&gt;0,(BO62^2),"")</f>
        <v/>
      </c>
      <c r="BX62" s="647">
        <f t="array" ref="BX62">IF(AF62&gt;0,(BP62^2),"")</f>
        <v/>
      </c>
      <c r="BY62" s="647">
        <f t="array" ref="BY62">IF(AJ62&gt;0,(BQ62^2),"")</f>
        <v/>
      </c>
      <c r="BZ62" s="647">
        <f t="array" ref="BZ62">IF(AN62&gt;0,(BR62^2),"")</f>
        <v/>
      </c>
      <c r="CA62" s="121" t="n"/>
    </row>
    <row r="63" ht="25.5" customHeight="1" s="621">
      <c r="A63" s="47" t="inlineStr">
        <is>
          <t>273/09</t>
        </is>
      </c>
      <c r="B63" s="47" t="inlineStr">
        <is>
          <t>F1</t>
        </is>
      </c>
      <c r="C63" s="99" t="inlineStr">
        <is>
          <t>Sega a nastro</t>
        </is>
      </c>
      <c r="D63" s="99" t="inlineStr">
        <is>
          <t>SCORTEGAGNA</t>
        </is>
      </c>
      <c r="E63" s="99" t="inlineStr">
        <is>
          <t>RUSCH 320/450 G</t>
        </is>
      </c>
      <c r="F63" s="99" t="inlineStr">
        <is>
          <t>Taglio con sega a nastro</t>
        </is>
      </c>
      <c r="G63" s="100" t="n">
        <v>45996</v>
      </c>
      <c r="H63" s="99" t="inlineStr">
        <is>
          <t>Compito</t>
        </is>
      </c>
      <c r="I63" s="101">
        <f t="array" ref="I63">IF((V63-R63)&gt;3,"SI","")</f>
        <v/>
      </c>
      <c r="J63" s="99" t="inlineStr">
        <is>
          <t>SI</t>
        </is>
      </c>
      <c r="K63" s="100" t="n"/>
      <c r="L63" s="100" t="n"/>
      <c r="M63" s="635">
        <f t="array" ref="M63">IF(R63&gt;0,(SQRT(BT63*(SUM(BU63:BZ63)))),"")</f>
        <v/>
      </c>
      <c r="N63" s="636">
        <f t="array" ref="N63">IF(T63&gt;0,(MAX(T63,Z63,AD63,AH63,AL63,AP63))+SQRT(1.2^2+1^2),"")</f>
        <v/>
      </c>
      <c r="O63" s="637">
        <f t="array" ref="O63">IF(R63="",0,10*LOG10(SUM(BG63:BL63)/(COUNT(R63,X63,AB63,AF63,AJ63,AN63))))</f>
        <v/>
      </c>
      <c r="P63" s="638">
        <f t="array" ref="P63">IF(AND(Y63="",AC63="",AG63="",AK63="",AO63=""),S63,AVERAGE(S63,Y63,AC63,AG63,AK63,AO63)+STDEV(S63,Y63,AC63,AG63,AK63,AO63))</f>
        <v/>
      </c>
      <c r="Q63" s="106" t="n">
        <v>300</v>
      </c>
      <c r="R63" s="639" t="n">
        <v>86.59999999999999</v>
      </c>
      <c r="S63" s="640" t="n">
        <v>86.2</v>
      </c>
      <c r="T63" s="641" t="n">
        <v>103.7</v>
      </c>
      <c r="U63" s="642" t="n">
        <v>86.59999999999999</v>
      </c>
      <c r="V63" s="642" t="n">
        <v>89.09999999999999</v>
      </c>
      <c r="W63" s="106" t="n">
        <v>300</v>
      </c>
      <c r="X63" s="639" t="n">
        <v>87</v>
      </c>
      <c r="Y63" s="640" t="n">
        <v>86.5</v>
      </c>
      <c r="Z63" s="641" t="n">
        <v>103.1</v>
      </c>
      <c r="AA63" s="106" t="n">
        <v>300</v>
      </c>
      <c r="AB63" s="639" t="n">
        <v>86.8</v>
      </c>
      <c r="AC63" s="640" t="n">
        <v>86.2</v>
      </c>
      <c r="AD63" s="641" t="n">
        <v>111.1</v>
      </c>
      <c r="AE63" s="106" t="n">
        <v>300</v>
      </c>
      <c r="AF63" s="639" t="n">
        <v>86.59999999999999</v>
      </c>
      <c r="AG63" s="640" t="n">
        <v>86.2</v>
      </c>
      <c r="AH63" s="641" t="n">
        <v>111.1</v>
      </c>
      <c r="AI63" s="106" t="n">
        <v>300</v>
      </c>
      <c r="AJ63" s="639" t="n">
        <v>86.8</v>
      </c>
      <c r="AK63" s="640" t="n">
        <v>861</v>
      </c>
      <c r="AL63" s="641" t="n">
        <v>111.1</v>
      </c>
      <c r="AM63" s="106" t="n">
        <v>300</v>
      </c>
      <c r="AN63" s="639" t="n">
        <v>75.90000000000001</v>
      </c>
      <c r="AO63" s="640" t="n">
        <v>77.7</v>
      </c>
      <c r="AP63" s="641" t="n">
        <v>97.7</v>
      </c>
      <c r="AQ63" s="111">
        <f t="array" ref="AQ63">IF(AND((O63)&lt;85,N63&lt;137),"NO","SI")</f>
        <v/>
      </c>
      <c r="AR63" s="112">
        <f t="array" ref="AR63">IF((480*(10^(7.95-(O63/10))))&lt;480,480*(10^(7.95-(O63/10))),480)</f>
        <v/>
      </c>
      <c r="AS63" s="113">
        <f t="array" ref="AS63">IF((480*(10^(8.45-(O63/10))))&lt;480,480*(10^(8.45-(O63/10))),480)</f>
        <v/>
      </c>
      <c r="AT63" s="114">
        <f t="array" ref="AT63">IF((480*(10^(8.65-(O63/10))))&lt;480,480*(10^(8.65-(O63/10))),480)</f>
        <v/>
      </c>
      <c r="AU63" s="644">
        <f t="array" ref="AU63">IF(O63&lt;80,"0",IF((P63-O63)&lt;=2,('DPI art.191'!$G$3-(('DPI art.191'!$F$3-'DPI art.191'!$G$3)/4)*(P63-O63-2)),('DPI art.191'!$G$3-(('DPI art.191'!$G$3-'DPI art.191'!$H$3)/8)*(P63-O63-2))))</f>
        <v/>
      </c>
      <c r="AV63" s="644">
        <f t="array" ref="AV63">O63-AU63</f>
        <v/>
      </c>
      <c r="AW63" s="644">
        <f t="array" ref="AW63">IF(N63&lt;135,N63,N63-'DPI art.191'!$I$3)</f>
        <v/>
      </c>
      <c r="AX63" s="644">
        <f t="array" ref="AX63">IF(I63&lt;80,"0",IF((J63-I63)&lt;=2,('DPI art.191'!$G$7-(('DPI art.191'!$F$7-'DPI art.191'!$G$7)/4)*(I63-J63-2)),('DPI art.191'!$G$7-(('DPI art.191'!$G$7-'DPI art.191'!$H$7)/8)*(J63-I63-2))))</f>
        <v/>
      </c>
      <c r="AY63" s="644">
        <f t="array" ref="AY63">I63-AX63</f>
        <v/>
      </c>
      <c r="AZ63" s="644">
        <f t="array" ref="AZ63">IF(H63&lt;135,H63,H63-'DPI art.191'!$I$7)</f>
        <v/>
      </c>
      <c r="BA63" s="644">
        <f t="array" ref="BA63">IF(O63&lt;80,"0",IF((P63-O63)&lt;=2,('DPI art.191'!$G$5-(('DPI art.191'!$F$5-'DPI art.191'!$G$5)/4)*(P63-O63-2)),('DPI art.191'!$G$5-(('DPI art.191'!$G$5-'DPI art.191'!$H$5)/8)*(P63-O63-2))))</f>
        <v/>
      </c>
      <c r="BB63" s="644">
        <f t="array" ref="BB63">R63-BA63</f>
        <v/>
      </c>
      <c r="BC63" s="644">
        <f t="array" ref="BC63">IF(N63&lt;135,N63,N63-'DPI art.191'!$I$5)</f>
        <v/>
      </c>
      <c r="BD63" s="644">
        <f t="array" ref="BD63">IF(O63&lt;80,"0",IF((P63-O63)&lt;=2,('DPI art.191'!$G$7-(('DPI art.191'!$F$7-'DPI art.191'!$G$7)/4)*(O63-P63-2)),('DPI art.191'!$G$7-(('DPI art.191'!$G$7-'DPI art.191'!$H$7)/8)*(P63-O63-2))))</f>
        <v/>
      </c>
      <c r="BE63" s="644">
        <f t="array" ref="BE63">O63-BD63</f>
        <v/>
      </c>
      <c r="BF63" s="644">
        <f t="array" ref="BF63">IF(N63&lt;135,N63,N63-'DPI art.191'!$I$7)</f>
        <v/>
      </c>
      <c r="BG63" s="645">
        <f t="array" ref="BG63">10^(0.1*R63)</f>
        <v/>
      </c>
      <c r="BH63" s="645">
        <f t="array" ref="BH63">10^(0.1*X63)</f>
        <v/>
      </c>
      <c r="BI63" s="645">
        <f t="array" ref="BI63">10^(0.1*AB63)</f>
        <v/>
      </c>
      <c r="BJ63" s="645">
        <f t="array" ref="BJ63">10^(0.1*AF63)</f>
        <v/>
      </c>
      <c r="BK63" s="645">
        <f t="array" ref="BK63">10^(0.1*AJ63)</f>
        <v/>
      </c>
      <c r="BL63" s="645">
        <f t="array" ref="BL63">10^(0.1*AN63)</f>
        <v/>
      </c>
      <c r="BM63" s="645">
        <f t="array" ref="BM63">IF(R63&gt;0,(O63-R63),"")</f>
        <v/>
      </c>
      <c r="BN63" s="645">
        <f t="array" ref="BN63">IF(X63&gt;0,(O63-X63),"")</f>
        <v/>
      </c>
      <c r="BO63" s="645">
        <f t="array" ref="BO63">IF(AB63&gt;0,(O63-AB63),"")</f>
        <v/>
      </c>
      <c r="BP63" s="645">
        <f t="array" ref="BP63">IF(AF63&gt;0,(O63-AF63),"")</f>
        <v/>
      </c>
      <c r="BQ63" s="645">
        <f t="array" ref="BQ63">IF(AJ63&gt;0,(O63-AJ63),"")</f>
        <v/>
      </c>
      <c r="BR63" s="645">
        <f t="array" ref="BR63">IF(AN63&gt;0,(O63-AN63),"")</f>
        <v/>
      </c>
      <c r="BS63" s="645">
        <f t="array" ref="BS63">COUNT(BM63:BR63)</f>
        <v/>
      </c>
      <c r="BT63" s="646">
        <f t="array" ref="BT63">IF(BS63=0,0,IF(BS63=1,0,1/(BS63*(BS63-1))))</f>
        <v/>
      </c>
      <c r="BU63" s="647">
        <f t="array" ref="BU63">IF(R63&gt;0,(BM63^2),"")</f>
        <v/>
      </c>
      <c r="BV63" s="647">
        <f t="array" ref="BV63">IF(X63&gt;0,(BN63^2),"")</f>
        <v/>
      </c>
      <c r="BW63" s="647">
        <f t="array" ref="BW63">IF(AB63&gt;0,(BO63^2),"")</f>
        <v/>
      </c>
      <c r="BX63" s="647">
        <f t="array" ref="BX63">IF(AF63&gt;0,(BP63^2),"")</f>
        <v/>
      </c>
      <c r="BY63" s="647">
        <f t="array" ref="BY63">IF(AJ63&gt;0,(BQ63^2),"")</f>
        <v/>
      </c>
      <c r="BZ63" s="647">
        <f t="array" ref="BZ63">IF(AN63&gt;0,(BR63^2),"")</f>
        <v/>
      </c>
      <c r="CA63" s="121" t="n"/>
    </row>
    <row r="64" ht="18.75" customHeight="1" s="621">
      <c r="A64" s="47" t="inlineStr">
        <is>
          <t>273/19</t>
        </is>
      </c>
      <c r="B64" s="47" t="inlineStr">
        <is>
          <t>F2</t>
        </is>
      </c>
      <c r="C64" s="99" t="inlineStr">
        <is>
          <t>Sega a nastro</t>
        </is>
      </c>
      <c r="D64" s="99" t="inlineStr">
        <is>
          <t>F.M.B</t>
        </is>
      </c>
      <c r="E64" s="99" t="inlineStr">
        <is>
          <t>SATURN + VHZ</t>
        </is>
      </c>
      <c r="F64" s="99" t="inlineStr">
        <is>
          <t>Taglio con sega a nastro</t>
        </is>
      </c>
      <c r="G64" s="100" t="n">
        <v>45996</v>
      </c>
      <c r="H64" s="99" t="inlineStr">
        <is>
          <t>Compito</t>
        </is>
      </c>
      <c r="I64" s="101">
        <f t="array" ref="I64">IF((V64-R64)&gt;3,"SI","")</f>
        <v/>
      </c>
      <c r="J64" s="99" t="inlineStr">
        <is>
          <t>SI</t>
        </is>
      </c>
      <c r="K64" s="100" t="n"/>
      <c r="L64" s="100" t="n"/>
      <c r="M64" s="635">
        <f t="array" ref="M64">IF(R64&gt;0,(SQRT(BT64*(SUM(BU64:BZ64)))),"")</f>
        <v/>
      </c>
      <c r="N64" s="636">
        <f t="array" ref="N64">IF(T64&gt;0,(MAX(T64,Z64,AD64,AH64,AL64,AP64))+SQRT(1.2^2+1^2),"")</f>
        <v/>
      </c>
      <c r="O64" s="637">
        <f t="array" ref="O64">IF(R64="",0,10*LOG10(SUM(BG64:BL64)/(COUNT(R64,X64,AB64,AF64,AJ64,AN64))))</f>
        <v/>
      </c>
      <c r="P64" s="638">
        <f t="array" ref="P64">IF(AND(Y64="",AC64="",AG64="",AK64="",AO64=""),S64,AVERAGE(S64,Y64,AC64,AG64,AK64,AO64)+STDEV(S64,Y64,AC64,AG64,AK64,AO64))</f>
        <v/>
      </c>
      <c r="Q64" s="106" t="n">
        <v>300</v>
      </c>
      <c r="R64" s="639" t="n">
        <v>84.40000000000001</v>
      </c>
      <c r="S64" s="640" t="n">
        <v>83.7</v>
      </c>
      <c r="T64" s="641" t="n">
        <v>103.3</v>
      </c>
      <c r="U64" s="642" t="n">
        <v>84.40000000000001</v>
      </c>
      <c r="V64" s="642" t="n">
        <v>86.8</v>
      </c>
      <c r="W64" s="106" t="n">
        <v>300</v>
      </c>
      <c r="X64" s="639" t="n">
        <v>85.40000000000001</v>
      </c>
      <c r="Y64" s="640" t="n">
        <v>84.7</v>
      </c>
      <c r="Z64" s="641" t="n">
        <v>117.8</v>
      </c>
      <c r="AA64" s="106" t="n">
        <v>300</v>
      </c>
      <c r="AB64" s="639" t="n">
        <v>84.59999999999999</v>
      </c>
      <c r="AC64" s="640" t="n">
        <v>84</v>
      </c>
      <c r="AD64" s="641" t="n">
        <v>104.4</v>
      </c>
      <c r="AE64" s="106" t="n">
        <v>300</v>
      </c>
      <c r="AF64" s="639" t="n">
        <v>84.09999999999999</v>
      </c>
      <c r="AG64" s="640" t="n">
        <v>84.8</v>
      </c>
      <c r="AH64" s="641" t="n">
        <v>117.4</v>
      </c>
      <c r="AI64" s="106" t="n">
        <v>300</v>
      </c>
      <c r="AJ64" s="639" t="n">
        <v>80.3</v>
      </c>
      <c r="AK64" s="640" t="n">
        <v>79.90000000000001</v>
      </c>
      <c r="AL64" s="641" t="n">
        <v>103.2</v>
      </c>
      <c r="AM64" s="106" t="n">
        <v>300</v>
      </c>
      <c r="AN64" s="639" t="n">
        <v>78.8</v>
      </c>
      <c r="AO64" s="640" t="n">
        <v>78.2</v>
      </c>
      <c r="AP64" s="641" t="n">
        <v>103.8</v>
      </c>
      <c r="AQ64" s="111">
        <f t="array" ref="AQ64">IF(AND((O64)&lt;85,N64&lt;137),"NO","SI")</f>
        <v/>
      </c>
      <c r="AR64" s="112">
        <f t="array" ref="AR64">IF((480*(10^(7.95-(O64/10))))&lt;480,480*(10^(7.95-(O64/10))),480)</f>
        <v/>
      </c>
      <c r="AS64" s="113">
        <f t="array" ref="AS64">IF((480*(10^(8.45-(O64/10))))&lt;480,480*(10^(8.45-(O64/10))),480)</f>
        <v/>
      </c>
      <c r="AT64" s="114">
        <f t="array" ref="AT64">IF((480*(10^(8.65-(O64/10))))&lt;480,480*(10^(8.65-(O64/10))),480)</f>
        <v/>
      </c>
      <c r="AU64" s="644">
        <f t="array" ref="AU64">IF(O64&lt;80,"0",IF((P64-O64)&lt;=2,('DPI art.191'!$G$3-(('DPI art.191'!$F$3-'DPI art.191'!$G$3)/4)*(P64-O64-2)),('DPI art.191'!$G$3-(('DPI art.191'!$G$3-'DPI art.191'!$H$3)/8)*(P64-O64-2))))</f>
        <v/>
      </c>
      <c r="AV64" s="644">
        <f t="array" ref="AV64">O64-AU64</f>
        <v/>
      </c>
      <c r="AW64" s="644">
        <f t="array" ref="AW64">IF(N64&lt;135,N64,N64-'DPI art.191'!$I$3)</f>
        <v/>
      </c>
      <c r="AX64" s="644">
        <f t="array" ref="AX64">IF(I64&lt;80,"0",IF((J64-I64)&lt;=2,('DPI art.191'!$G$7-(('DPI art.191'!$F$7-'DPI art.191'!$G$7)/4)*(I64-J64-2)),('DPI art.191'!$G$7-(('DPI art.191'!$G$7-'DPI art.191'!$H$7)/8)*(J64-I64-2))))</f>
        <v/>
      </c>
      <c r="AY64" s="644">
        <f t="array" ref="AY64">I64-AX64</f>
        <v/>
      </c>
      <c r="AZ64" s="644">
        <f t="array" ref="AZ64">IF(H64&lt;135,H64,H64-'DPI art.191'!$I$7)</f>
        <v/>
      </c>
      <c r="BA64" s="644">
        <f t="array" ref="BA64">IF(O64&lt;80,"0",IF((P64-O64)&lt;=2,('DPI art.191'!$G$5-(('DPI art.191'!$F$5-'DPI art.191'!$G$5)/4)*(P64-O64-2)),('DPI art.191'!$G$5-(('DPI art.191'!$G$5-'DPI art.191'!$H$5)/8)*(P64-O64-2))))</f>
        <v/>
      </c>
      <c r="BB64" s="644">
        <f t="array" ref="BB64">R64-BA64</f>
        <v/>
      </c>
      <c r="BC64" s="644">
        <f t="array" ref="BC64">IF(N64&lt;135,N64,N64-'DPI art.191'!$I$5)</f>
        <v/>
      </c>
      <c r="BD64" s="644">
        <f t="array" ref="BD64">IF(O64&lt;80,"0",IF((P64-O64)&lt;=2,('DPI art.191'!$G$7-(('DPI art.191'!$F$7-'DPI art.191'!$G$7)/4)*(O64-P64-2)),('DPI art.191'!$G$7-(('DPI art.191'!$G$7-'DPI art.191'!$H$7)/8)*(P64-O64-2))))</f>
        <v/>
      </c>
      <c r="BE64" s="644">
        <f t="array" ref="BE64">O64-BD64</f>
        <v/>
      </c>
      <c r="BF64" s="644">
        <f t="array" ref="BF64">IF(N64&lt;135,N64,N64-'DPI art.191'!$I$7)</f>
        <v/>
      </c>
      <c r="BG64" s="645">
        <f t="array" ref="BG64">10^(0.1*R64)</f>
        <v/>
      </c>
      <c r="BH64" s="645">
        <f t="array" ref="BH64">10^(0.1*X64)</f>
        <v/>
      </c>
      <c r="BI64" s="645">
        <f t="array" ref="BI64">10^(0.1*AB64)</f>
        <v/>
      </c>
      <c r="BJ64" s="645">
        <f t="array" ref="BJ64">10^(0.1*AF64)</f>
        <v/>
      </c>
      <c r="BK64" s="645">
        <f t="array" ref="BK64">10^(0.1*AJ64)</f>
        <v/>
      </c>
      <c r="BL64" s="645">
        <f t="array" ref="BL64">10^(0.1*AN64)</f>
        <v/>
      </c>
      <c r="BM64" s="645">
        <f t="array" ref="BM64">IF(R64&gt;0,(O64-R64),"")</f>
        <v/>
      </c>
      <c r="BN64" s="645">
        <f t="array" ref="BN64">IF(X64&gt;0,(O64-X64),"")</f>
        <v/>
      </c>
      <c r="BO64" s="645">
        <f t="array" ref="BO64">IF(AB64&gt;0,(O64-AB64),"")</f>
        <v/>
      </c>
      <c r="BP64" s="645">
        <f t="array" ref="BP64">IF(AF64&gt;0,(O64-AF64),"")</f>
        <v/>
      </c>
      <c r="BQ64" s="645">
        <f t="array" ref="BQ64">IF(AJ64&gt;0,(O64-AJ64),"")</f>
        <v/>
      </c>
      <c r="BR64" s="645">
        <f t="array" ref="BR64">IF(AN64&gt;0,(O64-AN64),"")</f>
        <v/>
      </c>
      <c r="BS64" s="645">
        <f t="array" ref="BS64">COUNT(BM64:BR64)</f>
        <v/>
      </c>
      <c r="BT64" s="646">
        <f t="array" ref="BT64">IF(BS64=0,0,IF(BS64=1,0,1/(BS64*(BS64-1))))</f>
        <v/>
      </c>
      <c r="BU64" s="647">
        <f t="array" ref="BU64">IF(R64&gt;0,(BM64^2),"")</f>
        <v/>
      </c>
      <c r="BV64" s="647">
        <f t="array" ref="BV64">IF(X64&gt;0,(BN64^2),"")</f>
        <v/>
      </c>
      <c r="BW64" s="647">
        <f t="array" ref="BW64">IF(AB64&gt;0,(BO64^2),"")</f>
        <v/>
      </c>
      <c r="BX64" s="647">
        <f t="array" ref="BX64">IF(AF64&gt;0,(BP64^2),"")</f>
        <v/>
      </c>
      <c r="BY64" s="647">
        <f t="array" ref="BY64">IF(AJ64&gt;0,(BQ64^2),"")</f>
        <v/>
      </c>
      <c r="BZ64" s="647">
        <f t="array" ref="BZ64">IF(AN64&gt;0,(BR64^2),"")</f>
        <v/>
      </c>
      <c r="CA64" s="121" t="n"/>
    </row>
    <row r="65" ht="18.75" customHeight="1" s="621">
      <c r="A65" s="47" t="inlineStr">
        <is>
          <t>Gualdo 1</t>
        </is>
      </c>
      <c r="B65" s="47" t="inlineStr">
        <is>
          <t>F3</t>
        </is>
      </c>
      <c r="C65" s="99" t="inlineStr">
        <is>
          <t>Movimentazioni interne</t>
        </is>
      </c>
      <c r="D65" s="99" t="inlineStr">
        <is>
          <t>/</t>
        </is>
      </c>
      <c r="E65" s="99" t="inlineStr">
        <is>
          <t>/</t>
        </is>
      </c>
      <c r="F65" s="99" t="inlineStr">
        <is>
          <t>Movimentazioni interne</t>
        </is>
      </c>
      <c r="G65" s="100" t="n">
        <v>45996</v>
      </c>
      <c r="H65" s="99" t="inlineStr">
        <is>
          <t>Compito</t>
        </is>
      </c>
      <c r="I65" s="101">
        <f t="array" ref="I65">IF((V65-R65)&gt;3,"SI","")</f>
        <v/>
      </c>
      <c r="J65" s="101">
        <f t="array" ref="J65">IF((U65-R65)&gt;3,"SI","")</f>
        <v/>
      </c>
      <c r="K65" s="100" t="n"/>
      <c r="L65" s="100" t="n"/>
      <c r="M65" s="635">
        <f t="array" ref="M65">IF(R65&gt;0,(SQRT(BT65*(SUM(BU65:BZ65)))),"")</f>
        <v/>
      </c>
      <c r="N65" s="636">
        <f t="array" ref="N65">IF(T65&gt;0,(MAX(T65,Z65,AD65,AH65,AL65,AP65))+SQRT(1.2^2+1^2),"")</f>
        <v/>
      </c>
      <c r="O65" s="637">
        <f t="array" ref="O65">IF(R65="",0,10*LOG10(SUM(BG65:BL65)/(COUNT(R65,X65,AB65,AF65,AJ65,AN65))))</f>
        <v/>
      </c>
      <c r="P65" s="638">
        <f t="array" ref="P65">IF(AND(Y65="",AC65="",AG65="",AK65="",AO65=""),S65,AVERAGE(S65,Y65,AC65,AG65,AK65,AO65)+STDEV(S65,Y65,AC65,AG65,AK65,AO65))</f>
        <v/>
      </c>
      <c r="Q65" s="106" t="n">
        <v>300</v>
      </c>
      <c r="R65" s="639" t="n">
        <v>81.09999999999999</v>
      </c>
      <c r="S65" s="640" t="n">
        <v>83.90000000000001</v>
      </c>
      <c r="T65" s="641" t="n">
        <v>109.9</v>
      </c>
      <c r="U65" s="642" t="n">
        <v>81.2</v>
      </c>
      <c r="V65" s="642" t="n">
        <v>84.3</v>
      </c>
      <c r="W65" s="106" t="n">
        <v>300</v>
      </c>
      <c r="X65" s="639" t="n">
        <v>80.09999999999999</v>
      </c>
      <c r="Y65" s="640" t="n">
        <v>81.2</v>
      </c>
      <c r="Z65" s="641" t="n">
        <v>103.1</v>
      </c>
      <c r="AA65" s="106" t="n">
        <v>300</v>
      </c>
      <c r="AB65" s="639" t="n">
        <v>83.09999999999999</v>
      </c>
      <c r="AC65" s="640" t="n">
        <v>84.2</v>
      </c>
      <c r="AD65" s="641" t="n">
        <v>107.9</v>
      </c>
      <c r="AE65" s="106" t="n">
        <v>300</v>
      </c>
      <c r="AF65" s="639" t="n">
        <v>83.40000000000001</v>
      </c>
      <c r="AG65" s="640" t="n">
        <v>84.5</v>
      </c>
      <c r="AH65" s="641" t="n">
        <v>109.1</v>
      </c>
      <c r="AI65" s="106" t="n">
        <v>300</v>
      </c>
      <c r="AJ65" s="639" t="n">
        <v>81.2</v>
      </c>
      <c r="AK65" s="640" t="n">
        <v>81.8</v>
      </c>
      <c r="AL65" s="641" t="n">
        <v>108.5</v>
      </c>
      <c r="AM65" s="106" t="n">
        <v>300</v>
      </c>
      <c r="AN65" s="639" t="n">
        <v>82.59999999999999</v>
      </c>
      <c r="AO65" s="640" t="n">
        <v>83.8</v>
      </c>
      <c r="AP65" s="641" t="n">
        <v>111.2</v>
      </c>
      <c r="AQ65" s="111">
        <f t="array" ref="AQ65">IF(AND((O65)&lt;85,N65&lt;137),"NO","SI")</f>
        <v/>
      </c>
      <c r="AR65" s="112">
        <f t="array" ref="AR65">IF((480*(10^(7.95-(O65/10))))&lt;480,480*(10^(7.95-(O65/10))),480)</f>
        <v/>
      </c>
      <c r="AS65" s="113">
        <f t="array" ref="AS65">IF((480*(10^(8.45-(O65/10))))&lt;480,480*(10^(8.45-(O65/10))),480)</f>
        <v/>
      </c>
      <c r="AT65" s="114">
        <f t="array" ref="AT65">IF((480*(10^(8.65-(O65/10))))&lt;480,480*(10^(8.65-(O65/10))),480)</f>
        <v/>
      </c>
      <c r="AU65" s="644">
        <f t="array" ref="AU65">IF(O65&lt;80,"0",IF((P65-O65)&lt;=2,('DPI art.191'!$G$3-(('DPI art.191'!$F$3-'DPI art.191'!$G$3)/4)*(P65-O65-2)),('DPI art.191'!$G$3-(('DPI art.191'!$G$3-'DPI art.191'!$H$3)/8)*(P65-O65-2))))</f>
        <v/>
      </c>
      <c r="AV65" s="644">
        <f t="array" ref="AV65">O65-AU65</f>
        <v/>
      </c>
      <c r="AW65" s="644">
        <f t="array" ref="AW65">IF(N65&lt;135,N65,N65-'DPI art.191'!$I$3)</f>
        <v/>
      </c>
      <c r="AX65" s="644">
        <f t="array" ref="AX65">IF(I65&lt;80,"0",IF((J65-I65)&lt;=2,('DPI art.191'!$G$7-(('DPI art.191'!$F$7-'DPI art.191'!$G$7)/4)*(I65-J65-2)),('DPI art.191'!$G$7-(('DPI art.191'!$G$7-'DPI art.191'!$H$7)/8)*(J65-I65-2))))</f>
        <v/>
      </c>
      <c r="AY65" s="644">
        <f t="array" ref="AY65">I65-AX65</f>
        <v/>
      </c>
      <c r="AZ65" s="644">
        <f t="array" ref="AZ65">IF(H65&lt;135,H65,H65-'DPI art.191'!$I$7)</f>
        <v/>
      </c>
      <c r="BA65" s="644">
        <f t="array" ref="BA65">IF(O65&lt;80,"0",IF((P65-O65)&lt;=2,('DPI art.191'!$G$5-(('DPI art.191'!$F$5-'DPI art.191'!$G$5)/4)*(P65-O65-2)),('DPI art.191'!$G$5-(('DPI art.191'!$G$5-'DPI art.191'!$H$5)/8)*(P65-O65-2))))</f>
        <v/>
      </c>
      <c r="BB65" s="644">
        <f t="array" ref="BB65">R65-BA65</f>
        <v/>
      </c>
      <c r="BC65" s="644">
        <f t="array" ref="BC65">IF(N65&lt;135,N65,N65-'DPI art.191'!$I$5)</f>
        <v/>
      </c>
      <c r="BD65" s="644">
        <f t="array" ref="BD65">IF(O65&lt;80,"0",IF((P65-O65)&lt;=2,('DPI art.191'!$G$7-(('DPI art.191'!$F$7-'DPI art.191'!$G$7)/4)*(O65-P65-2)),('DPI art.191'!$G$7-(('DPI art.191'!$G$7-'DPI art.191'!$H$7)/8)*(P65-O65-2))))</f>
        <v/>
      </c>
      <c r="BE65" s="644">
        <f t="array" ref="BE65">O65-BD65</f>
        <v/>
      </c>
      <c r="BF65" s="644">
        <f t="array" ref="BF65">IF(N65&lt;135,N65,N65-'DPI art.191'!$I$7)</f>
        <v/>
      </c>
      <c r="BG65" s="645">
        <f t="array" ref="BG65">10^(0.1*R65)</f>
        <v/>
      </c>
      <c r="BH65" s="645">
        <f t="array" ref="BH65">10^(0.1*X65)</f>
        <v/>
      </c>
      <c r="BI65" s="645">
        <f t="array" ref="BI65">10^(0.1*AB65)</f>
        <v/>
      </c>
      <c r="BJ65" s="645">
        <f t="array" ref="BJ65">10^(0.1*AF65)</f>
        <v/>
      </c>
      <c r="BK65" s="645">
        <f t="array" ref="BK65">10^(0.1*AJ65)</f>
        <v/>
      </c>
      <c r="BL65" s="645">
        <f t="array" ref="BL65">10^(0.1*AN65)</f>
        <v/>
      </c>
      <c r="BM65" s="645">
        <f t="array" ref="BM65">IF(R65&gt;0,(O65-R65),"")</f>
        <v/>
      </c>
      <c r="BN65" s="645">
        <f t="array" ref="BN65">IF(X65&gt;0,(O65-X65),"")</f>
        <v/>
      </c>
      <c r="BO65" s="645">
        <f t="array" ref="BO65">IF(AB65&gt;0,(O65-AB65),"")</f>
        <v/>
      </c>
      <c r="BP65" s="645">
        <f t="array" ref="BP65">IF(AF65&gt;0,(O65-AF65),"")</f>
        <v/>
      </c>
      <c r="BQ65" s="645">
        <f t="array" ref="BQ65">IF(AJ65&gt;0,(O65-AJ65),"")</f>
        <v/>
      </c>
      <c r="BR65" s="645">
        <f t="array" ref="BR65">IF(AN65&gt;0,(O65-AN65),"")</f>
        <v/>
      </c>
      <c r="BS65" s="645">
        <f t="array" ref="BS65">COUNT(BM65:BR65)</f>
        <v/>
      </c>
      <c r="BT65" s="646">
        <f t="array" ref="BT65">IF(BS65=0,0,IF(BS65=1,0,1/(BS65*(BS65-1))))</f>
        <v/>
      </c>
      <c r="BU65" s="647">
        <f t="array" ref="BU65">IF(R65&gt;0,(BM65^2),"")</f>
        <v/>
      </c>
      <c r="BV65" s="647">
        <f t="array" ref="BV65">IF(X65&gt;0,(BN65^2),"")</f>
        <v/>
      </c>
      <c r="BW65" s="647">
        <f t="array" ref="BW65">IF(AB65&gt;0,(BO65^2),"")</f>
        <v/>
      </c>
      <c r="BX65" s="647">
        <f t="array" ref="BX65">IF(AF65&gt;0,(BP65^2),"")</f>
        <v/>
      </c>
      <c r="BY65" s="647">
        <f t="array" ref="BY65">IF(AJ65&gt;0,(BQ65^2),"")</f>
        <v/>
      </c>
      <c r="BZ65" s="647">
        <f t="array" ref="BZ65">IF(AN65&gt;0,(BR65^2),"")</f>
        <v/>
      </c>
      <c r="CA65" s="121" t="n"/>
    </row>
    <row r="66" ht="18.75" customHeight="1" s="621">
      <c r="A66" s="47" t="inlineStr">
        <is>
          <t>266/01</t>
        </is>
      </c>
      <c r="B66" s="47" t="inlineStr">
        <is>
          <t>F4</t>
        </is>
      </c>
      <c r="C66" s="99" t="inlineStr">
        <is>
          <t>Pressa</t>
        </is>
      </c>
      <c r="D66" s="99" t="inlineStr">
        <is>
          <t xml:space="preserve">PARESA </t>
        </is>
      </c>
      <c r="E66" s="99" t="inlineStr">
        <is>
          <t>800 t</t>
        </is>
      </c>
      <c r="F66" s="99" t="inlineStr">
        <is>
          <t>Pressa</t>
        </is>
      </c>
      <c r="G66" s="100" t="n">
        <v>45996</v>
      </c>
      <c r="H66" s="99" t="inlineStr">
        <is>
          <t>Compito</t>
        </is>
      </c>
      <c r="I66" s="101">
        <f t="array" ref="I66">IF((V66-R66)&gt;3,"SI","")</f>
        <v/>
      </c>
      <c r="J66" s="99" t="inlineStr">
        <is>
          <t>SI</t>
        </is>
      </c>
      <c r="K66" s="100" t="n"/>
      <c r="L66" s="100" t="n"/>
      <c r="M66" s="635">
        <f t="array" ref="M66">IF(R66&gt;0,(SQRT(BT66*(SUM(BU66:BZ66)))),"")</f>
        <v/>
      </c>
      <c r="N66" s="636">
        <f t="array" ref="N66">IF(T66&gt;0,(MAX(T66,Z66,AD66,AH66,AL66,AP66))+SQRT(1.2^2+1^2),"")</f>
        <v/>
      </c>
      <c r="O66" s="637">
        <f t="array" ref="O66">IF(R66="",0,10*LOG10(SUM(BG66:BL66)/(COUNT(R66,X66,AB66,AF66,AJ66,AN66))))</f>
        <v/>
      </c>
      <c r="P66" s="638">
        <f t="array" ref="P66">IF(AND(Y66="",AC66="",AG66="",AK66="",AO66=""),S66,AVERAGE(S66,Y66,AC66,AG66,AK66,AO66)+STDEV(S66,Y66,AC66,AG66,AK66,AO66))</f>
        <v/>
      </c>
      <c r="Q66" s="106" t="n">
        <v>300</v>
      </c>
      <c r="R66" s="639" t="n">
        <v>83.5</v>
      </c>
      <c r="S66" s="640" t="n">
        <v>83.8</v>
      </c>
      <c r="T66" s="641" t="n">
        <v>105.2</v>
      </c>
      <c r="U66" s="642" t="n">
        <v>83.5</v>
      </c>
      <c r="V66" s="642" t="n">
        <v>85.40000000000001</v>
      </c>
      <c r="W66" s="106" t="n">
        <v>300</v>
      </c>
      <c r="X66" s="639" t="n">
        <v>82.40000000000001</v>
      </c>
      <c r="Y66" s="640" t="n">
        <v>84.90000000000001</v>
      </c>
      <c r="Z66" s="641" t="n">
        <v>112</v>
      </c>
      <c r="AA66" s="106" t="n">
        <v>300</v>
      </c>
      <c r="AB66" s="639" t="n">
        <v>83.5</v>
      </c>
      <c r="AC66" s="640" t="n">
        <v>86</v>
      </c>
      <c r="AD66" s="641" t="n">
        <v>115.9</v>
      </c>
      <c r="AE66" s="106" t="n">
        <v>300</v>
      </c>
      <c r="AF66" s="639" t="n">
        <v>86.09999999999999</v>
      </c>
      <c r="AG66" s="640" t="n">
        <v>88.40000000000001</v>
      </c>
      <c r="AH66" s="641" t="n">
        <v>120.8</v>
      </c>
      <c r="AI66" s="106" t="n">
        <v>300</v>
      </c>
      <c r="AJ66" s="639" t="n">
        <v>87.09999999999999</v>
      </c>
      <c r="AK66" s="640" t="n">
        <v>87.2</v>
      </c>
      <c r="AL66" s="641" t="n">
        <v>110.9</v>
      </c>
      <c r="AM66" s="106" t="n">
        <v>300</v>
      </c>
      <c r="AN66" s="639" t="n">
        <v>87.09999999999999</v>
      </c>
      <c r="AO66" s="640" t="n">
        <v>87.40000000000001</v>
      </c>
      <c r="AP66" s="641" t="n">
        <v>111.2</v>
      </c>
      <c r="AQ66" s="111">
        <f t="array" ref="AQ66">IF(AND((O66)&lt;85,N66&lt;137),"NO","SI")</f>
        <v/>
      </c>
      <c r="AR66" s="112">
        <f t="array" ref="AR66">IF((480*(10^(7.95-(O66/10))))&lt;480,480*(10^(7.95-(O66/10))),480)</f>
        <v/>
      </c>
      <c r="AS66" s="113">
        <f t="array" ref="AS66">IF((480*(10^(8.45-(O66/10))))&lt;480,480*(10^(8.45-(O66/10))),480)</f>
        <v/>
      </c>
      <c r="AT66" s="114">
        <f t="array" ref="AT66">IF((480*(10^(8.65-(O66/10))))&lt;480,480*(10^(8.65-(O66/10))),480)</f>
        <v/>
      </c>
      <c r="AU66" s="644">
        <f t="array" ref="AU66">IF(O66&lt;80,"0",IF((P66-O66)&lt;=2,('DPI art.191'!$G$3-(('DPI art.191'!$F$3-'DPI art.191'!$G$3)/4)*(P66-O66-2)),('DPI art.191'!$G$3-(('DPI art.191'!$G$3-'DPI art.191'!$H$3)/8)*(P66-O66-2))))</f>
        <v/>
      </c>
      <c r="AV66" s="644">
        <f t="array" ref="AV66">O66-AU66</f>
        <v/>
      </c>
      <c r="AW66" s="644">
        <f t="array" ref="AW66">IF(N66&lt;135,N66,N66-'DPI art.191'!$I$3)</f>
        <v/>
      </c>
      <c r="AX66" s="644">
        <f t="array" ref="AX66">IF(I66&lt;80,"0",IF((J66-I66)&lt;=2,('DPI art.191'!$G$7-(('DPI art.191'!$F$7-'DPI art.191'!$G$7)/4)*(I66-J66-2)),('DPI art.191'!$G$7-(('DPI art.191'!$G$7-'DPI art.191'!$H$7)/8)*(J66-I66-2))))</f>
        <v/>
      </c>
      <c r="AY66" s="644">
        <f t="array" ref="AY66">I66-AX66</f>
        <v/>
      </c>
      <c r="AZ66" s="644">
        <f t="array" ref="AZ66">IF(H66&lt;135,H66,H66-'DPI art.191'!$I$7)</f>
        <v/>
      </c>
      <c r="BA66" s="644">
        <f t="array" ref="BA66">IF(O66&lt;80,"0",IF((P66-O66)&lt;=2,('DPI art.191'!$G$5-(('DPI art.191'!$F$5-'DPI art.191'!$G$5)/4)*(P66-O66-2)),('DPI art.191'!$G$5-(('DPI art.191'!$G$5-'DPI art.191'!$H$5)/8)*(P66-O66-2))))</f>
        <v/>
      </c>
      <c r="BB66" s="644">
        <f t="array" ref="BB66">R66-BA66</f>
        <v/>
      </c>
      <c r="BC66" s="644">
        <f t="array" ref="BC66">IF(N66&lt;135,N66,N66-'DPI art.191'!$I$5)</f>
        <v/>
      </c>
      <c r="BD66" s="644">
        <f t="array" ref="BD66">IF(O66&lt;80,"0",IF((P66-O66)&lt;=2,('DPI art.191'!$G$7-(('DPI art.191'!$F$7-'DPI art.191'!$G$7)/4)*(O66-P66-2)),('DPI art.191'!$G$7-(('DPI art.191'!$G$7-'DPI art.191'!$H$7)/8)*(P66-O66-2))))</f>
        <v/>
      </c>
      <c r="BE66" s="644">
        <f t="array" ref="BE66">O66-BD66</f>
        <v/>
      </c>
      <c r="BF66" s="644">
        <f t="array" ref="BF66">IF(N66&lt;135,N66,N66-'DPI art.191'!$I$7)</f>
        <v/>
      </c>
      <c r="BG66" s="645">
        <f t="array" ref="BG66">10^(0.1*R66)</f>
        <v/>
      </c>
      <c r="BH66" s="645">
        <f t="array" ref="BH66">10^(0.1*X66)</f>
        <v/>
      </c>
      <c r="BI66" s="645">
        <f t="array" ref="BI66">10^(0.1*AB66)</f>
        <v/>
      </c>
      <c r="BJ66" s="645">
        <f t="array" ref="BJ66">10^(0.1*AF66)</f>
        <v/>
      </c>
      <c r="BK66" s="645">
        <f t="array" ref="BK66">10^(0.1*AJ66)</f>
        <v/>
      </c>
      <c r="BL66" s="645">
        <f t="array" ref="BL66">10^(0.1*AN66)</f>
        <v/>
      </c>
      <c r="BM66" s="645">
        <f t="array" ref="BM66">IF(R66&gt;0,(O66-R66),"")</f>
        <v/>
      </c>
      <c r="BN66" s="645">
        <f t="array" ref="BN66">IF(X66&gt;0,(O66-X66),"")</f>
        <v/>
      </c>
      <c r="BO66" s="645">
        <f t="array" ref="BO66">IF(AB66&gt;0,(O66-AB66),"")</f>
        <v/>
      </c>
      <c r="BP66" s="645">
        <f t="array" ref="BP66">IF(AF66&gt;0,(O66-AF66),"")</f>
        <v/>
      </c>
      <c r="BQ66" s="645">
        <f t="array" ref="BQ66">IF(AJ66&gt;0,(O66-AJ66),"")</f>
        <v/>
      </c>
      <c r="BR66" s="645">
        <f t="array" ref="BR66">IF(AN66&gt;0,(O66-AN66),"")</f>
        <v/>
      </c>
      <c r="BS66" s="645">
        <f t="array" ref="BS66">COUNT(BM66:BR66)</f>
        <v/>
      </c>
      <c r="BT66" s="646">
        <f t="array" ref="BT66">IF(BS66=0,0,IF(BS66=1,0,1/(BS66*(BS66-1))))</f>
        <v/>
      </c>
      <c r="BU66" s="647">
        <f t="array" ref="BU66">IF(R66&gt;0,(BM66^2),"")</f>
        <v/>
      </c>
      <c r="BV66" s="647">
        <f t="array" ref="BV66">IF(X66&gt;0,(BN66^2),"")</f>
        <v/>
      </c>
      <c r="BW66" s="647">
        <f t="array" ref="BW66">IF(AB66&gt;0,(BO66^2),"")</f>
        <v/>
      </c>
      <c r="BX66" s="647">
        <f t="array" ref="BX66">IF(AF66&gt;0,(BP66^2),"")</f>
        <v/>
      </c>
      <c r="BY66" s="647">
        <f t="array" ref="BY66">IF(AJ66&gt;0,(BQ66^2),"")</f>
        <v/>
      </c>
      <c r="BZ66" s="647">
        <f t="array" ref="BZ66">IF(AN66&gt;0,(BR66^2),"")</f>
        <v/>
      </c>
      <c r="CA66" s="121" t="n"/>
    </row>
    <row r="67" ht="25.5" customHeight="1" s="621">
      <c r="A67" s="47" t="inlineStr">
        <is>
          <t>Gualdo 1</t>
        </is>
      </c>
      <c r="B67" s="47" t="inlineStr">
        <is>
          <t>F5</t>
        </is>
      </c>
      <c r="C67" s="99" t="inlineStr">
        <is>
          <t>Ufficio tecnico interno produzione</t>
        </is>
      </c>
      <c r="D67" s="99" t="inlineStr">
        <is>
          <t>/</t>
        </is>
      </c>
      <c r="E67" s="99" t="inlineStr">
        <is>
          <t>/</t>
        </is>
      </c>
      <c r="F67" s="99" t="inlineStr">
        <is>
          <t>Attività ufficio tecnico interno produzione</t>
        </is>
      </c>
      <c r="G67" s="100" t="n">
        <v>45996</v>
      </c>
      <c r="H67" s="99" t="inlineStr">
        <is>
          <t>Compito</t>
        </is>
      </c>
      <c r="I67" s="100" t="n"/>
      <c r="J67" s="101">
        <f t="array" ref="J67">IF((U67-R67)&gt;3,"SI","")</f>
        <v/>
      </c>
      <c r="K67" s="100" t="n"/>
      <c r="L67" s="100" t="n"/>
      <c r="M67" s="635">
        <f t="array" ref="M67">IF(R67&gt;0,(SQRT(BT67*(SUM(BU67:BZ67)))),"")</f>
        <v/>
      </c>
      <c r="N67" s="636">
        <f t="array" ref="N67">IF(T67&gt;0,(MAX(T67,Z67,AD67,AH67,AL67,AP67))+SQRT(1.2^2+1^2),"")</f>
        <v/>
      </c>
      <c r="O67" s="637">
        <f t="array" ref="O67">IF(R67="",0,10*LOG10(SUM(BG67:BL67)/(COUNT(R67,X67,AB67,AF67,AJ67,AN67))))</f>
        <v/>
      </c>
      <c r="P67" s="638">
        <f t="array" ref="P67">IF(AND(Y67="",AC67="",AG67="",AK67="",AO67=""),S67,AVERAGE(S67,Y67,AC67,AG67,AK67,AO67)+STDEV(S67,Y67,AC67,AG67,AK67,AO67))</f>
        <v/>
      </c>
      <c r="Q67" s="106" t="n">
        <v>300</v>
      </c>
      <c r="R67" s="639" t="n">
        <v>48.9</v>
      </c>
      <c r="S67" s="640" t="n">
        <v>69.2</v>
      </c>
      <c r="T67" s="641" t="n">
        <v>90.5</v>
      </c>
      <c r="U67" s="642" t="n">
        <v>54.1</v>
      </c>
      <c r="V67" s="642" t="n">
        <v>65.90000000000001</v>
      </c>
      <c r="W67" s="106" t="n">
        <v>300</v>
      </c>
      <c r="X67" s="639" t="n">
        <v>48.1</v>
      </c>
      <c r="Y67" s="640" t="n">
        <v>65.90000000000001</v>
      </c>
      <c r="Z67" s="641" t="n">
        <v>87.40000000000001</v>
      </c>
      <c r="AA67" s="106" t="n">
        <v>300</v>
      </c>
      <c r="AB67" s="639" t="n">
        <v>46.5</v>
      </c>
      <c r="AC67" s="640" t="n">
        <v>66.59999999999999</v>
      </c>
      <c r="AD67" s="641" t="n">
        <v>87.09999999999999</v>
      </c>
      <c r="AE67" s="106" t="n">
        <v>300</v>
      </c>
      <c r="AF67" s="639" t="n">
        <v>47.6</v>
      </c>
      <c r="AG67" s="640" t="n">
        <v>64.2</v>
      </c>
      <c r="AH67" s="641" t="n">
        <v>83.90000000000001</v>
      </c>
      <c r="AI67" s="106" t="n">
        <v>300</v>
      </c>
      <c r="AJ67" s="639" t="n">
        <v>49.2</v>
      </c>
      <c r="AK67" s="640" t="n">
        <v>66.09999999999999</v>
      </c>
      <c r="AL67" s="641" t="n">
        <v>84.3</v>
      </c>
      <c r="AM67" s="106" t="n">
        <v>300</v>
      </c>
      <c r="AN67" s="639" t="n">
        <v>66.90000000000001</v>
      </c>
      <c r="AO67" s="640" t="n">
        <v>76.8</v>
      </c>
      <c r="AP67" s="641" t="n">
        <v>110.1</v>
      </c>
      <c r="AQ67" s="111">
        <f t="array" ref="AQ67">IF(AND((O67)&lt;85,N67&lt;137),"NO","SI")</f>
        <v/>
      </c>
      <c r="AR67" s="112">
        <f t="array" ref="AR67">IF((480*(10^(7.95-(O67/10))))&lt;480,480*(10^(7.95-(O67/10))),480)</f>
        <v/>
      </c>
      <c r="AS67" s="113">
        <f t="array" ref="AS67">IF((480*(10^(8.45-(O67/10))))&lt;480,480*(10^(8.45-(O67/10))),480)</f>
        <v/>
      </c>
      <c r="AT67" s="114">
        <f t="array" ref="AT67">IF((480*(10^(8.65-(O67/10))))&lt;480,480*(10^(8.65-(O67/10))),480)</f>
        <v/>
      </c>
      <c r="AU67" s="137">
        <f t="array" ref="AU67">IF(O67&lt;80,"0",IF((P67-O67)&lt;=2,('DPI art.191'!$G$3-(('DPI art.191'!$F$3-'DPI art.191'!$G$3)/4)*(P67-O67-2)),('DPI art.191'!$G$3-(('DPI art.191'!$G$3-'DPI art.191'!$H$3)/8)*(P67-O67-2))))</f>
        <v/>
      </c>
      <c r="AV67" s="644">
        <f t="array" ref="AV67">O67-AU67</f>
        <v/>
      </c>
      <c r="AW67" s="644">
        <f t="array" ref="AW67">IF(N67&lt;135,N67,N67-'DPI art.191'!$I$3)</f>
        <v/>
      </c>
      <c r="AX67" s="137">
        <f t="array" ref="AX67">IF(I67&lt;80,"0",IF((J67-I67)&lt;=2,('DPI art.191'!$G$7-(('DPI art.191'!$F$7-'DPI art.191'!$G$7)/4)*(I67-J67-2)),('DPI art.191'!$G$7-(('DPI art.191'!$G$7-'DPI art.191'!$H$7)/8)*(J67-I67-2))))</f>
        <v/>
      </c>
      <c r="AY67" s="644">
        <f t="array" ref="AY67">I67-AX67</f>
        <v/>
      </c>
      <c r="AZ67" s="644">
        <f t="array" ref="AZ67">IF(H67&lt;135,H67,H67-'DPI art.191'!$I$7)</f>
        <v/>
      </c>
      <c r="BA67" s="137">
        <f t="array" ref="BA67">IF(O67&lt;80,"0",IF((P67-O67)&lt;=2,('DPI art.191'!$G$5-(('DPI art.191'!$F$5-'DPI art.191'!$G$5)/4)*(P67-O67-2)),('DPI art.191'!$G$5-(('DPI art.191'!$G$5-'DPI art.191'!$H$5)/8)*(P67-O67-2))))</f>
        <v/>
      </c>
      <c r="BB67" s="644">
        <f t="array" ref="BB67">R67-BA67</f>
        <v/>
      </c>
      <c r="BC67" s="644">
        <f t="array" ref="BC67">IF(N67&lt;135,N67,N67-'DPI art.191'!$I$5)</f>
        <v/>
      </c>
      <c r="BD67" s="137">
        <f t="array" ref="BD67">IF(O67&lt;80,"0",IF((P67-O67)&lt;=2,('DPI art.191'!$G$7-(('DPI art.191'!$F$7-'DPI art.191'!$G$7)/4)*(O67-P67-2)),('DPI art.191'!$G$7-(('DPI art.191'!$G$7-'DPI art.191'!$H$7)/8)*(P67-O67-2))))</f>
        <v/>
      </c>
      <c r="BE67" s="644">
        <f t="array" ref="BE67">O67-BD67</f>
        <v/>
      </c>
      <c r="BF67" s="644">
        <f t="array" ref="BF67">IF(N67&lt;135,N67,N67-'DPI art.191'!$I$7)</f>
        <v/>
      </c>
      <c r="BG67" s="645">
        <f t="array" ref="BG67">10^(0.1*R67)</f>
        <v/>
      </c>
      <c r="BH67" s="645">
        <f t="array" ref="BH67">10^(0.1*X67)</f>
        <v/>
      </c>
      <c r="BI67" s="645">
        <f t="array" ref="BI67">10^(0.1*AB67)</f>
        <v/>
      </c>
      <c r="BJ67" s="645">
        <f t="array" ref="BJ67">10^(0.1*AF67)</f>
        <v/>
      </c>
      <c r="BK67" s="645">
        <f t="array" ref="BK67">10^(0.1*AJ67)</f>
        <v/>
      </c>
      <c r="BL67" s="645">
        <f t="array" ref="BL67">10^(0.1*AN67)</f>
        <v/>
      </c>
      <c r="BM67" s="645">
        <f t="array" ref="BM67">IF(R67&gt;0,(O67-R67),"")</f>
        <v/>
      </c>
      <c r="BN67" s="645">
        <f t="array" ref="BN67">IF(X67&gt;0,(O67-X67),"")</f>
        <v/>
      </c>
      <c r="BO67" s="645">
        <f t="array" ref="BO67">IF(AB67&gt;0,(O67-AB67),"")</f>
        <v/>
      </c>
      <c r="BP67" s="645">
        <f t="array" ref="BP67">IF(AF67&gt;0,(O67-AF67),"")</f>
        <v/>
      </c>
      <c r="BQ67" s="645">
        <f t="array" ref="BQ67">IF(AJ67&gt;0,(O67-AJ67),"")</f>
        <v/>
      </c>
      <c r="BR67" s="645">
        <f t="array" ref="BR67">IF(AN67&gt;0,(O67-AN67),"")</f>
        <v/>
      </c>
      <c r="BS67" s="645">
        <f t="array" ref="BS67">COUNT(BM67:BR67)</f>
        <v/>
      </c>
      <c r="BT67" s="646">
        <f t="array" ref="BT67">IF(BS67=0,0,IF(BS67=1,0,1/(BS67*(BS67-1))))</f>
        <v/>
      </c>
      <c r="BU67" s="647">
        <f t="array" ref="BU67">IF(R67&gt;0,(BM67^2),"")</f>
        <v/>
      </c>
      <c r="BV67" s="647">
        <f t="array" ref="BV67">IF(X67&gt;0,(BN67^2),"")</f>
        <v/>
      </c>
      <c r="BW67" s="647">
        <f t="array" ref="BW67">IF(AB67&gt;0,(BO67^2),"")</f>
        <v/>
      </c>
      <c r="BX67" s="647">
        <f t="array" ref="BX67">IF(AF67&gt;0,(BP67^2),"")</f>
        <v/>
      </c>
      <c r="BY67" s="647">
        <f t="array" ref="BY67">IF(AJ67&gt;0,(BQ67^2),"")</f>
        <v/>
      </c>
      <c r="BZ67" s="647">
        <f t="array" ref="BZ67">IF(AN67&gt;0,(BR67^2),"")</f>
        <v/>
      </c>
      <c r="CA67" s="121" t="n"/>
    </row>
    <row r="68" ht="38.25" customHeight="1" s="621">
      <c r="A68" s="47" t="inlineStr">
        <is>
          <t>260/05</t>
        </is>
      </c>
      <c r="B68" s="47" t="inlineStr">
        <is>
          <t>F6</t>
        </is>
      </c>
      <c r="C68" s="99" t="inlineStr">
        <is>
          <t xml:space="preserve">Pantografo CN </t>
        </is>
      </c>
      <c r="D68" s="99" t="inlineStr">
        <is>
          <t>ESAB</t>
        </is>
      </c>
      <c r="E68" s="99" t="inlineStr">
        <is>
          <t>SXE-P2 4500 - 2500 x 21000 mm</t>
        </is>
      </c>
      <c r="F68" s="99" t="inlineStr">
        <is>
          <t>Scarico perzzi da pantografo</t>
        </is>
      </c>
      <c r="G68" s="100" t="n">
        <v>45996</v>
      </c>
      <c r="H68" s="99" t="inlineStr">
        <is>
          <t>Compito</t>
        </is>
      </c>
      <c r="I68" s="101">
        <f t="array" ref="I68">IF((V68-R68)&gt;3,"SI","")</f>
        <v/>
      </c>
      <c r="J68" s="101">
        <f t="array" ref="J68">IF((U68-R68)&gt;3,"SI","")</f>
        <v/>
      </c>
      <c r="K68" s="100" t="n"/>
      <c r="L68" s="100" t="n"/>
      <c r="M68" s="635">
        <f t="array" ref="M68">IF(R68&gt;0,(SQRT(BT68*(SUM(BU68:BZ68)))),"")</f>
        <v/>
      </c>
      <c r="N68" s="636">
        <f t="array" ref="N68">IF(T68&gt;0,(MAX(T68,Z68,AD68,AH68,AL68,AP68))+SQRT(1.2^2+1^2),"")</f>
        <v/>
      </c>
      <c r="O68" s="637">
        <f t="array" ref="O68">IF(R68="",0,10*LOG10(SUM(BG68:BL68)/(COUNT(R68,X68,AB68,AF68,AJ68,AN68))))</f>
        <v/>
      </c>
      <c r="P68" s="638">
        <f t="array" ref="P68">IF(AND(Y68="",AC68="",AG68="",AK68="",AO68=""),S68,AVERAGE(S68,Y68,AC68,AG68,AK68,AO68)+STDEV(S68,Y68,AC68,AG68,AK68,AO68))</f>
        <v/>
      </c>
      <c r="Q68" s="106" t="n">
        <v>300</v>
      </c>
      <c r="R68" s="639" t="n">
        <v>82.40000000000001</v>
      </c>
      <c r="S68" s="640" t="n">
        <v>83.90000000000001</v>
      </c>
      <c r="T68" s="641" t="n">
        <v>112.4</v>
      </c>
      <c r="U68" s="642" t="n">
        <v>82.40000000000001</v>
      </c>
      <c r="V68" s="642" t="n">
        <v>86.3</v>
      </c>
      <c r="W68" s="106" t="n">
        <v>300</v>
      </c>
      <c r="X68" s="639" t="n">
        <v>78.2</v>
      </c>
      <c r="Y68" s="640" t="n">
        <v>80.7</v>
      </c>
      <c r="Z68" s="641" t="n">
        <v>103</v>
      </c>
      <c r="AA68" s="106" t="n">
        <v>300</v>
      </c>
      <c r="AB68" s="639" t="n">
        <v>75.59999999999999</v>
      </c>
      <c r="AC68" s="640" t="n">
        <v>79.3</v>
      </c>
      <c r="AD68" s="641" t="n">
        <v>104.4</v>
      </c>
      <c r="AE68" s="106" t="n">
        <v>300</v>
      </c>
      <c r="AF68" s="639" t="n">
        <v>78.90000000000001</v>
      </c>
      <c r="AG68" s="640" t="n">
        <v>81.5</v>
      </c>
      <c r="AH68" s="641" t="n">
        <v>103.1</v>
      </c>
      <c r="AI68" s="106" t="n">
        <v>300</v>
      </c>
      <c r="AJ68" s="639" t="n">
        <v>79.7</v>
      </c>
      <c r="AK68" s="640" t="n">
        <v>82.09999999999999</v>
      </c>
      <c r="AL68" s="641" t="n">
        <v>103.7</v>
      </c>
      <c r="AM68" s="106" t="n">
        <v>300</v>
      </c>
      <c r="AN68" s="639" t="n">
        <v>78.09999999999999</v>
      </c>
      <c r="AO68" s="640" t="n">
        <v>80.59999999999999</v>
      </c>
      <c r="AP68" s="641" t="n">
        <v>103.5</v>
      </c>
      <c r="AQ68" s="111">
        <f t="array" ref="AQ68">IF(AND((O68)&lt;85,N68&lt;137),"NO","SI")</f>
        <v/>
      </c>
      <c r="AR68" s="112">
        <f t="array" ref="AR68">IF((480*(10^(7.95-(O68/10))))&lt;480,480*(10^(7.95-(O68/10))),480)</f>
        <v/>
      </c>
      <c r="AS68" s="113">
        <f t="array" ref="AS68">IF((480*(10^(8.45-(O68/10))))&lt;480,480*(10^(8.45-(O68/10))),480)</f>
        <v/>
      </c>
      <c r="AT68" s="114">
        <f t="array" ref="AT68">IF((480*(10^(8.65-(O68/10))))&lt;480,480*(10^(8.65-(O68/10))),480)</f>
        <v/>
      </c>
      <c r="AU68" s="137">
        <f t="array" ref="AU68">IF(O68&lt;80,"0",IF((P68-O68)&lt;=2,('DPI art.191'!$G$3-(('DPI art.191'!$F$3-'DPI art.191'!$G$3)/4)*(P68-O68-2)),('DPI art.191'!$G$3-(('DPI art.191'!$G$3-'DPI art.191'!$H$3)/8)*(P68-O68-2))))</f>
        <v/>
      </c>
      <c r="AV68" s="644">
        <f t="array" ref="AV68">O68-AU68</f>
        <v/>
      </c>
      <c r="AW68" s="644">
        <f t="array" ref="AW68">IF(N68&lt;135,N68,N68-'DPI art.191'!$I$3)</f>
        <v/>
      </c>
      <c r="AX68" s="644">
        <f t="array" ref="AX68">IF(I68&lt;80,"0",IF((J68-I68)&lt;=2,('DPI art.191'!$G$7-(('DPI art.191'!$F$7-'DPI art.191'!$G$7)/4)*(I68-J68-2)),('DPI art.191'!$G$7-(('DPI art.191'!$G$7-'DPI art.191'!$H$7)/8)*(J68-I68-2))))</f>
        <v/>
      </c>
      <c r="AY68" s="644">
        <f t="array" ref="AY68">I68-AX68</f>
        <v/>
      </c>
      <c r="AZ68" s="644">
        <f t="array" ref="AZ68">IF(H68&lt;135,H68,H68-'DPI art.191'!$I$7)</f>
        <v/>
      </c>
      <c r="BA68" s="137">
        <f t="array" ref="BA68">IF(O68&lt;80,"0",IF((P68-O68)&lt;=2,('DPI art.191'!$G$5-(('DPI art.191'!$F$5-'DPI art.191'!$G$5)/4)*(P68-O68-2)),('DPI art.191'!$G$5-(('DPI art.191'!$G$5-'DPI art.191'!$H$5)/8)*(P68-O68-2))))</f>
        <v/>
      </c>
      <c r="BB68" s="644">
        <f t="array" ref="BB68">R68-BA68</f>
        <v/>
      </c>
      <c r="BC68" s="644">
        <f t="array" ref="BC68">IF(N68&lt;135,N68,N68-'DPI art.191'!$I$5)</f>
        <v/>
      </c>
      <c r="BD68" s="137">
        <f t="array" ref="BD68">IF(O68&lt;80,"0",IF((P68-O68)&lt;=2,('DPI art.191'!$G$7-(('DPI art.191'!$F$7-'DPI art.191'!$G$7)/4)*(O68-P68-2)),('DPI art.191'!$G$7-(('DPI art.191'!$G$7-'DPI art.191'!$H$7)/8)*(P68-O68-2))))</f>
        <v/>
      </c>
      <c r="BE68" s="644">
        <f t="array" ref="BE68">O68-BD68</f>
        <v/>
      </c>
      <c r="BF68" s="644">
        <f t="array" ref="BF68">IF(N68&lt;135,N68,N68-'DPI art.191'!$I$7)</f>
        <v/>
      </c>
      <c r="BG68" s="645">
        <f t="array" ref="BG68">10^(0.1*R68)</f>
        <v/>
      </c>
      <c r="BH68" s="645">
        <f t="array" ref="BH68">10^(0.1*X68)</f>
        <v/>
      </c>
      <c r="BI68" s="645">
        <f t="array" ref="BI68">10^(0.1*AB68)</f>
        <v/>
      </c>
      <c r="BJ68" s="645">
        <f t="array" ref="BJ68">10^(0.1*AF68)</f>
        <v/>
      </c>
      <c r="BK68" s="645">
        <f t="array" ref="BK68">10^(0.1*AJ68)</f>
        <v/>
      </c>
      <c r="BL68" s="645">
        <f t="array" ref="BL68">10^(0.1*AN68)</f>
        <v/>
      </c>
      <c r="BM68" s="645">
        <f t="array" ref="BM68">IF(R68&gt;0,(O68-R68),"")</f>
        <v/>
      </c>
      <c r="BN68" s="645">
        <f t="array" ref="BN68">IF(X68&gt;0,(O68-X68),"")</f>
        <v/>
      </c>
      <c r="BO68" s="645">
        <f t="array" ref="BO68">IF(AB68&gt;0,(O68-AB68),"")</f>
        <v/>
      </c>
      <c r="BP68" s="645">
        <f t="array" ref="BP68">IF(AF68&gt;0,(O68-AF68),"")</f>
        <v/>
      </c>
      <c r="BQ68" s="645">
        <f t="array" ref="BQ68">IF(AJ68&gt;0,(O68-AJ68),"")</f>
        <v/>
      </c>
      <c r="BR68" s="645">
        <f t="array" ref="BR68">IF(AN68&gt;0,(O68-AN68),"")</f>
        <v/>
      </c>
      <c r="BS68" s="645">
        <f t="array" ref="BS68">COUNT(BM68:BR68)</f>
        <v/>
      </c>
      <c r="BT68" s="646">
        <f t="array" ref="BT68">IF(BS68=0,0,IF(BS68=1,0,1/(BS68*(BS68-1))))</f>
        <v/>
      </c>
      <c r="BU68" s="647">
        <f t="array" ref="BU68">IF(R68&gt;0,(BM68^2),"")</f>
        <v/>
      </c>
      <c r="BV68" s="647">
        <f t="array" ref="BV68">IF(X68&gt;0,(BN68^2),"")</f>
        <v/>
      </c>
      <c r="BW68" s="647">
        <f t="array" ref="BW68">IF(AB68&gt;0,(BO68^2),"")</f>
        <v/>
      </c>
      <c r="BX68" s="647">
        <f t="array" ref="BX68">IF(AF68&gt;0,(BP68^2),"")</f>
        <v/>
      </c>
      <c r="BY68" s="647">
        <f t="array" ref="BY68">IF(AJ68&gt;0,(BQ68^2),"")</f>
        <v/>
      </c>
      <c r="BZ68" s="647">
        <f t="array" ref="BZ68">IF(AN68&gt;0,(BR68^2),"")</f>
        <v/>
      </c>
      <c r="CA68" s="121" t="n"/>
    </row>
    <row r="69" ht="38.25" customHeight="1" s="621">
      <c r="A69" s="47" t="inlineStr">
        <is>
          <t>262/01</t>
        </is>
      </c>
      <c r="B69" s="47" t="inlineStr">
        <is>
          <t>F7</t>
        </is>
      </c>
      <c r="C69" s="99" t="inlineStr">
        <is>
          <t>Piegatrice</t>
        </is>
      </c>
      <c r="D69" s="99" t="inlineStr">
        <is>
          <t>ERMAKSAN</t>
        </is>
      </c>
      <c r="E69" s="99" t="inlineStr">
        <is>
          <t>CNCAP 6100-400 - 6000 x 15mm</t>
        </is>
      </c>
      <c r="F69" s="99" t="inlineStr">
        <is>
          <t>Piegatura</t>
        </is>
      </c>
      <c r="G69" s="100" t="n">
        <v>45996</v>
      </c>
      <c r="H69" s="99" t="inlineStr">
        <is>
          <t>Compito</t>
        </is>
      </c>
      <c r="I69" s="101">
        <f t="array" ref="I69">IF((V69-R69)&gt;3,"SI","")</f>
        <v/>
      </c>
      <c r="J69" s="101">
        <f t="array" ref="J69">IF((U69-R69)&gt;3,"SI","")</f>
        <v/>
      </c>
      <c r="K69" s="100" t="n"/>
      <c r="L69" s="100" t="n"/>
      <c r="M69" s="635">
        <f t="array" ref="M69">IF(R69&gt;0,(SQRT(BT69*(SUM(BU69:BZ69)))),"")</f>
        <v/>
      </c>
      <c r="N69" s="636">
        <f t="array" ref="N69">IF(T69&gt;0,(MAX(T69,Z69,AD69,AH69,AL69,AP69))+SQRT(1.2^2+1^2),"")</f>
        <v/>
      </c>
      <c r="O69" s="637">
        <f t="array" ref="O69">IF(R69="",0,10*LOG10(SUM(BG69:BL69)/(COUNT(R69,X69,AB69,AF69,AJ69,AN69))))</f>
        <v/>
      </c>
      <c r="P69" s="638">
        <f t="array" ref="P69">IF(AND(Y69="",AC69="",AG69="",AK69="",AO69=""),S69,AVERAGE(S69,Y69,AC69,AG69,AK69,AO69)+STDEV(S69,Y69,AC69,AG69,AK69,AO69))</f>
        <v/>
      </c>
      <c r="Q69" s="106" t="n">
        <v>300</v>
      </c>
      <c r="R69" s="639" t="n">
        <v>82.40000000000001</v>
      </c>
      <c r="S69" s="640" t="n">
        <v>82.5</v>
      </c>
      <c r="T69" s="641" t="n">
        <v>99.8</v>
      </c>
      <c r="U69" s="642" t="n">
        <v>83.5</v>
      </c>
      <c r="V69" s="642" t="n">
        <v>87.59999999999999</v>
      </c>
      <c r="W69" s="106" t="n">
        <v>300</v>
      </c>
      <c r="X69" s="639" t="n">
        <v>81.7</v>
      </c>
      <c r="Y69" s="640" t="n">
        <v>83.09999999999999</v>
      </c>
      <c r="Z69" s="641" t="n">
        <v>106.8</v>
      </c>
      <c r="AA69" s="106" t="n">
        <v>300</v>
      </c>
      <c r="AB69" s="639" t="n">
        <v>83.40000000000001</v>
      </c>
      <c r="AC69" s="640" t="n">
        <v>84</v>
      </c>
      <c r="AD69" s="641" t="n">
        <v>105</v>
      </c>
      <c r="AE69" s="106" t="n">
        <v>300</v>
      </c>
      <c r="AF69" s="639" t="n">
        <v>83.59999999999999</v>
      </c>
      <c r="AG69" s="640" t="n">
        <v>84</v>
      </c>
      <c r="AH69" s="641" t="n">
        <v>109.5</v>
      </c>
      <c r="AI69" s="106" t="n">
        <v>300</v>
      </c>
      <c r="AJ69" s="639" t="n">
        <v>84</v>
      </c>
      <c r="AK69" s="640" t="n">
        <v>84.5</v>
      </c>
      <c r="AL69" s="641" t="n">
        <v>115.1</v>
      </c>
      <c r="AM69" s="106" t="n">
        <v>300</v>
      </c>
      <c r="AN69" s="639" t="n">
        <v>83.3</v>
      </c>
      <c r="AO69" s="640" t="n">
        <v>83.5</v>
      </c>
      <c r="AP69" s="641" t="n">
        <v>108.8</v>
      </c>
      <c r="AQ69" s="111">
        <f t="array" ref="AQ69">IF(AND((O69)&lt;85,N69&lt;137),"NO","SI")</f>
        <v/>
      </c>
      <c r="AR69" s="112">
        <f t="array" ref="AR69">IF((480*(10^(7.95-(O69/10))))&lt;480,480*(10^(7.95-(O69/10))),480)</f>
        <v/>
      </c>
      <c r="AS69" s="113">
        <f t="array" ref="AS69">IF((480*(10^(8.45-(O69/10))))&lt;480,480*(10^(8.45-(O69/10))),480)</f>
        <v/>
      </c>
      <c r="AT69" s="114">
        <f t="array" ref="AT69">IF((480*(10^(8.65-(O69/10))))&lt;480,480*(10^(8.65-(O69/10))),480)</f>
        <v/>
      </c>
      <c r="AU69" s="644">
        <f t="array" ref="AU69">IF(O69&lt;80,"0",IF((P69-O69)&lt;=2,('DPI art.191'!$G$3-(('DPI art.191'!$F$3-'DPI art.191'!$G$3)/4)*(P69-O69-2)),('DPI art.191'!$G$3-(('DPI art.191'!$G$3-'DPI art.191'!$H$3)/8)*(P69-O69-2))))</f>
        <v/>
      </c>
      <c r="AV69" s="644">
        <f t="array" ref="AV69">O69-AU69</f>
        <v/>
      </c>
      <c r="AW69" s="644">
        <f t="array" ref="AW69">IF(N69&lt;135,N69,N69-'DPI art.191'!$I$3)</f>
        <v/>
      </c>
      <c r="AX69" s="644">
        <f t="array" ref="AX69">IF(I69&lt;80,"0",IF((J69-I69)&lt;=2,('DPI art.191'!$G$7-(('DPI art.191'!$F$7-'DPI art.191'!$G$7)/4)*(I69-J69-2)),('DPI art.191'!$G$7-(('DPI art.191'!$G$7-'DPI art.191'!$H$7)/8)*(J69-I69-2))))</f>
        <v/>
      </c>
      <c r="AY69" s="644">
        <f t="array" ref="AY69">I69-AX69</f>
        <v/>
      </c>
      <c r="AZ69" s="644">
        <f t="array" ref="AZ69">IF(H69&lt;135,H69,H69-'DPI art.191'!$I$7)</f>
        <v/>
      </c>
      <c r="BA69" s="644">
        <f t="array" ref="BA69">IF(O69&lt;80,"0",IF((P69-O69)&lt;=2,('DPI art.191'!$G$5-(('DPI art.191'!$F$5-'DPI art.191'!$G$5)/4)*(P69-O69-2)),('DPI art.191'!$G$5-(('DPI art.191'!$G$5-'DPI art.191'!$H$5)/8)*(P69-O69-2))))</f>
        <v/>
      </c>
      <c r="BB69" s="644">
        <f t="array" ref="BB69">R69-BA69</f>
        <v/>
      </c>
      <c r="BC69" s="644">
        <f t="array" ref="BC69">IF(N69&lt;135,N69,N69-'DPI art.191'!$I$5)</f>
        <v/>
      </c>
      <c r="BD69" s="644">
        <f t="array" ref="BD69">IF(O69&lt;80,"0",IF((P69-O69)&lt;=2,('DPI art.191'!$G$7-(('DPI art.191'!$F$7-'DPI art.191'!$G$7)/4)*(O69-P69-2)),('DPI art.191'!$G$7-(('DPI art.191'!$G$7-'DPI art.191'!$H$7)/8)*(P69-O69-2))))</f>
        <v/>
      </c>
      <c r="BE69" s="644">
        <f t="array" ref="BE69">O69-BD69</f>
        <v/>
      </c>
      <c r="BF69" s="644">
        <f t="array" ref="BF69">IF(N69&lt;135,N69,N69-'DPI art.191'!$I$7)</f>
        <v/>
      </c>
      <c r="BG69" s="645">
        <f t="array" ref="BG69">10^(0.1*R69)</f>
        <v/>
      </c>
      <c r="BH69" s="645">
        <f t="array" ref="BH69">10^(0.1*X69)</f>
        <v/>
      </c>
      <c r="BI69" s="645">
        <f t="array" ref="BI69">10^(0.1*AB69)</f>
        <v/>
      </c>
      <c r="BJ69" s="645">
        <f t="array" ref="BJ69">10^(0.1*AF69)</f>
        <v/>
      </c>
      <c r="BK69" s="645">
        <f t="array" ref="BK69">10^(0.1*AJ69)</f>
        <v/>
      </c>
      <c r="BL69" s="645">
        <f t="array" ref="BL69">10^(0.1*AN69)</f>
        <v/>
      </c>
      <c r="BM69" s="645">
        <f t="array" ref="BM69">IF(R69&gt;0,(O69-R69),"")</f>
        <v/>
      </c>
      <c r="BN69" s="645">
        <f t="array" ref="BN69">IF(X69&gt;0,(O69-X69),"")</f>
        <v/>
      </c>
      <c r="BO69" s="645">
        <f t="array" ref="BO69">IF(AB69&gt;0,(O69-AB69),"")</f>
        <v/>
      </c>
      <c r="BP69" s="645">
        <f t="array" ref="BP69">IF(AF69&gt;0,(O69-AF69),"")</f>
        <v/>
      </c>
      <c r="BQ69" s="645">
        <f t="array" ref="BQ69">IF(AJ69&gt;0,(O69-AJ69),"")</f>
        <v/>
      </c>
      <c r="BR69" s="645">
        <f t="array" ref="BR69">IF(AN69&gt;0,(O69-AN69),"")</f>
        <v/>
      </c>
      <c r="BS69" s="645">
        <f t="array" ref="BS69">COUNT(BM69:BR69)</f>
        <v/>
      </c>
      <c r="BT69" s="646">
        <f t="array" ref="BT69">IF(BS69=0,0,IF(BS69=1,0,1/(BS69*(BS69-1))))</f>
        <v/>
      </c>
      <c r="BU69" s="647">
        <f t="array" ref="BU69">IF(R69&gt;0,(BM69^2),"")</f>
        <v/>
      </c>
      <c r="BV69" s="647">
        <f t="array" ref="BV69">IF(X69&gt;0,(BN69^2),"")</f>
        <v/>
      </c>
      <c r="BW69" s="647">
        <f t="array" ref="BW69">IF(AB69&gt;0,(BO69^2),"")</f>
        <v/>
      </c>
      <c r="BX69" s="647">
        <f t="array" ref="BX69">IF(AF69&gt;0,(BP69^2),"")</f>
        <v/>
      </c>
      <c r="BY69" s="647">
        <f t="array" ref="BY69">IF(AJ69&gt;0,(BQ69^2),"")</f>
        <v/>
      </c>
      <c r="BZ69" s="647">
        <f t="array" ref="BZ69">IF(AN69&gt;0,(BR69^2),"")</f>
        <v/>
      </c>
      <c r="CA69" s="121" t="n"/>
    </row>
    <row r="70" ht="51" customHeight="1" s="621">
      <c r="A70" s="47" t="inlineStr">
        <is>
          <t>024/B/PRS757</t>
        </is>
      </c>
      <c r="B70" s="47" t="inlineStr">
        <is>
          <t>F8</t>
        </is>
      </c>
      <c r="C70" s="99" t="inlineStr">
        <is>
          <t>Saldatrice a filo</t>
        </is>
      </c>
      <c r="D70" s="99" t="inlineStr">
        <is>
          <t>MILLER</t>
        </is>
      </c>
      <c r="E70" s="99" t="inlineStr">
        <is>
          <t>Pipeworx 400 Power - Pipeworx Dual Bench Feeder</t>
        </is>
      </c>
      <c r="F70" s="99" t="inlineStr">
        <is>
          <t>Saldatura</t>
        </is>
      </c>
      <c r="G70" s="100" t="n">
        <v>45996</v>
      </c>
      <c r="H70" s="99" t="inlineStr">
        <is>
          <t>Compito</t>
        </is>
      </c>
      <c r="I70" s="101">
        <f t="array" ref="I70">IF((V70-R70)&gt;3,"SI","")</f>
        <v/>
      </c>
      <c r="J70" s="101">
        <f t="array" ref="J70">IF((U70-R70)&gt;3,"SI","")</f>
        <v/>
      </c>
      <c r="K70" s="100" t="n"/>
      <c r="L70" s="100" t="n"/>
      <c r="M70" s="635">
        <f t="array" ref="M70">IF(R70&gt;0,(SQRT(BT70*(SUM(BU70:BZ70)))),"")</f>
        <v/>
      </c>
      <c r="N70" s="636">
        <f t="array" ref="N70">IF(T70&gt;0,(MAX(T70,Z70,AD70,AH70,AL70,AP70))+SQRT(1.2^2+1^2),"")</f>
        <v/>
      </c>
      <c r="O70" s="637">
        <f t="array" ref="O70">IF(R70="",0,10*LOG10(SUM(BG70:BL70)/(COUNT(R70,X70,AB70,AF70,AJ70,AN70))))</f>
        <v/>
      </c>
      <c r="P70" s="638">
        <f t="array" ref="P70">IF(AND(Y70="",AC70="",AG70="",AK70="",AO70=""),S70,AVERAGE(S70,Y70,AC70,AG70,AK70,AO70)+STDEV(S70,Y70,AC70,AG70,AK70,AO70))</f>
        <v/>
      </c>
      <c r="Q70" s="106" t="n">
        <v>300</v>
      </c>
      <c r="R70" s="639" t="n">
        <v>89.3</v>
      </c>
      <c r="S70" s="640" t="n">
        <v>88.5</v>
      </c>
      <c r="T70" s="641" t="n">
        <v>126.1</v>
      </c>
      <c r="U70" s="642" t="n">
        <v>89.40000000000001</v>
      </c>
      <c r="V70" s="642" t="n">
        <v>97.7</v>
      </c>
      <c r="W70" s="106" t="n">
        <v>300</v>
      </c>
      <c r="X70" s="639" t="n">
        <v>96.59999999999999</v>
      </c>
      <c r="Y70" s="640" t="n">
        <v>95.8</v>
      </c>
      <c r="Z70" s="641" t="n">
        <v>134.8</v>
      </c>
      <c r="AA70" s="106" t="n">
        <v>300</v>
      </c>
      <c r="AB70" s="639" t="n">
        <v>82.5</v>
      </c>
      <c r="AC70" s="640" t="n">
        <v>83.2</v>
      </c>
      <c r="AD70" s="641" t="n">
        <v>116.1</v>
      </c>
      <c r="AE70" s="106" t="n">
        <v>300</v>
      </c>
      <c r="AF70" s="639" t="n">
        <v>82.59999999999999</v>
      </c>
      <c r="AG70" s="640" t="n">
        <v>82.90000000000001</v>
      </c>
      <c r="AH70" s="641" t="n">
        <v>112.9</v>
      </c>
      <c r="AI70" s="106" t="n">
        <v>300</v>
      </c>
      <c r="AJ70" s="639" t="n">
        <v>92.09999999999999</v>
      </c>
      <c r="AK70" s="640" t="n">
        <v>91.3</v>
      </c>
      <c r="AL70" s="641" t="n">
        <v>128.4</v>
      </c>
      <c r="AM70" s="106" t="n">
        <v>300</v>
      </c>
      <c r="AN70" s="639" t="n">
        <v>82</v>
      </c>
      <c r="AO70" s="640" t="n">
        <v>82.90000000000001</v>
      </c>
      <c r="AP70" s="641" t="n">
        <v>114</v>
      </c>
      <c r="AQ70" s="111">
        <f t="array" ref="AQ70">IF(AND((O70)&lt;85,N70&lt;137),"NO","SI")</f>
        <v/>
      </c>
      <c r="AR70" s="112">
        <f t="array" ref="AR70">IF((480*(10^(7.95-(O70/10))))&lt;480,480*(10^(7.95-(O70/10))),480)</f>
        <v/>
      </c>
      <c r="AS70" s="113">
        <f t="array" ref="AS70">IF((480*(10^(8.45-(O70/10))))&lt;480,480*(10^(8.45-(O70/10))),480)</f>
        <v/>
      </c>
      <c r="AT70" s="114">
        <f t="array" ref="AT70">IF((480*(10^(8.65-(O70/10))))&lt;480,480*(10^(8.65-(O70/10))),480)</f>
        <v/>
      </c>
      <c r="AU70" s="644">
        <f t="array" ref="AU70">IF(O70&lt;80,"0",IF((P70-O70)&lt;=2,('DPI art.191'!$G$3-(('DPI art.191'!$F$3-'DPI art.191'!$G$3)/4)*(P70-O70-2)),('DPI art.191'!$G$3-(('DPI art.191'!$G$3-'DPI art.191'!$H$3)/8)*(P70-O70-2))))</f>
        <v/>
      </c>
      <c r="AV70" s="644">
        <f t="array" ref="AV70">O70-AU70</f>
        <v/>
      </c>
      <c r="AW70" s="644">
        <f t="array" ref="AW70">IF(N70&lt;135,N70,N70-'DPI art.191'!$I$3)</f>
        <v/>
      </c>
      <c r="AX70" s="644">
        <f t="array" ref="AX70">IF(I70&lt;80,"0",IF((J70-I70)&lt;=2,('DPI art.191'!$G$7-(('DPI art.191'!$F$7-'DPI art.191'!$G$7)/4)*(I70-J70-2)),('DPI art.191'!$G$7-(('DPI art.191'!$G$7-'DPI art.191'!$H$7)/8)*(J70-I70-2))))</f>
        <v/>
      </c>
      <c r="AY70" s="644">
        <f t="array" ref="AY70">I70-AX70</f>
        <v/>
      </c>
      <c r="AZ70" s="644">
        <f t="array" ref="AZ70">IF(H70&lt;135,H70,H70-'DPI art.191'!$I$7)</f>
        <v/>
      </c>
      <c r="BA70" s="644">
        <f t="array" ref="BA70">IF(O70&lt;80,"0",IF((P70-O70)&lt;=2,('DPI art.191'!$G$5-(('DPI art.191'!$F$5-'DPI art.191'!$G$5)/4)*(P70-O70-2)),('DPI art.191'!$G$5-(('DPI art.191'!$G$5-'DPI art.191'!$H$5)/8)*(P70-O70-2))))</f>
        <v/>
      </c>
      <c r="BB70" s="644">
        <f t="array" ref="BB70">R70-BA70</f>
        <v/>
      </c>
      <c r="BC70" s="644">
        <f t="array" ref="BC70">IF(N70&lt;135,N70,N70-'DPI art.191'!$I$5)</f>
        <v/>
      </c>
      <c r="BD70" s="644">
        <f t="array" ref="BD70">IF(O70&lt;80,"0",IF((P70-O70)&lt;=2,('DPI art.191'!$G$7-(('DPI art.191'!$F$7-'DPI art.191'!$G$7)/4)*(O70-P70-2)),('DPI art.191'!$G$7-(('DPI art.191'!$G$7-'DPI art.191'!$H$7)/8)*(P70-O70-2))))</f>
        <v/>
      </c>
      <c r="BE70" s="644">
        <f t="array" ref="BE70">O70-BD70</f>
        <v/>
      </c>
      <c r="BF70" s="644">
        <f t="array" ref="BF70">IF(N70&lt;135,N70,N70-'DPI art.191'!$I$7)</f>
        <v/>
      </c>
      <c r="BG70" s="645">
        <f t="array" ref="BG70">10^(0.1*R70)</f>
        <v/>
      </c>
      <c r="BH70" s="645">
        <f t="array" ref="BH70">10^(0.1*X70)</f>
        <v/>
      </c>
      <c r="BI70" s="645">
        <f t="array" ref="BI70">10^(0.1*AB70)</f>
        <v/>
      </c>
      <c r="BJ70" s="645">
        <f t="array" ref="BJ70">10^(0.1*AF70)</f>
        <v/>
      </c>
      <c r="BK70" s="645">
        <f t="array" ref="BK70">10^(0.1*AJ70)</f>
        <v/>
      </c>
      <c r="BL70" s="645">
        <f t="array" ref="BL70">10^(0.1*AN70)</f>
        <v/>
      </c>
      <c r="BM70" s="645">
        <f t="array" ref="BM70">IF(R70&gt;0,(O70-R70),"")</f>
        <v/>
      </c>
      <c r="BN70" s="645">
        <f t="array" ref="BN70">IF(X70&gt;0,(O70-X70),"")</f>
        <v/>
      </c>
      <c r="BO70" s="645">
        <f t="array" ref="BO70">IF(AB70&gt;0,(O70-AB70),"")</f>
        <v/>
      </c>
      <c r="BP70" s="645">
        <f t="array" ref="BP70">IF(AF70&gt;0,(O70-AF70),"")</f>
        <v/>
      </c>
      <c r="BQ70" s="645">
        <f t="array" ref="BQ70">IF(AJ70&gt;0,(O70-AJ70),"")</f>
        <v/>
      </c>
      <c r="BR70" s="645">
        <f t="array" ref="BR70">IF(AN70&gt;0,(O70-AN70),"")</f>
        <v/>
      </c>
      <c r="BS70" s="645">
        <f t="array" ref="BS70">COUNT(BM70:BR70)</f>
        <v/>
      </c>
      <c r="BT70" s="646">
        <f t="array" ref="BT70">IF(BS70=0,0,IF(BS70=1,0,1/(BS70*(BS70-1))))</f>
        <v/>
      </c>
      <c r="BU70" s="647">
        <f t="array" ref="BU70">IF(R70&gt;0,(BM70^2),"")</f>
        <v/>
      </c>
      <c r="BV70" s="647">
        <f t="array" ref="BV70">IF(X70&gt;0,(BN70^2),"")</f>
        <v/>
      </c>
      <c r="BW70" s="647">
        <f t="array" ref="BW70">IF(AB70&gt;0,(BO70^2),"")</f>
        <v/>
      </c>
      <c r="BX70" s="647">
        <f t="array" ref="BX70">IF(AF70&gt;0,(BP70^2),"")</f>
        <v/>
      </c>
      <c r="BY70" s="647">
        <f t="array" ref="BY70">IF(AJ70&gt;0,(BQ70^2),"")</f>
        <v/>
      </c>
      <c r="BZ70" s="647">
        <f t="array" ref="BZ70">IF(AN70&gt;0,(BR70^2),"")</f>
        <v/>
      </c>
      <c r="CA70" s="121" t="n"/>
    </row>
    <row r="71" ht="25.5" customHeight="1" s="621">
      <c r="A71" s="47" t="inlineStr">
        <is>
          <t>Gualdo 1</t>
        </is>
      </c>
      <c r="B71" s="47" t="inlineStr">
        <is>
          <t>F9</t>
        </is>
      </c>
      <c r="C71" s="99" t="inlineStr">
        <is>
          <t>Movimentazioni esterne in prossimità di autogru</t>
        </is>
      </c>
      <c r="D71" s="99" t="inlineStr">
        <is>
          <t>/</t>
        </is>
      </c>
      <c r="E71" s="99" t="inlineStr">
        <is>
          <t>/</t>
        </is>
      </c>
      <c r="F71" s="99" t="inlineStr">
        <is>
          <t>Assistenza alle movimentazioni esterne in prossimità di autogru</t>
        </is>
      </c>
      <c r="G71" s="100" t="n">
        <v>45996</v>
      </c>
      <c r="H71" s="99" t="inlineStr">
        <is>
          <t>Compito</t>
        </is>
      </c>
      <c r="I71" s="101">
        <f t="array" ref="I71">IF((V71-R71)&gt;3,"SI","")</f>
        <v/>
      </c>
      <c r="J71" s="99" t="inlineStr">
        <is>
          <t>SI</t>
        </is>
      </c>
      <c r="K71" s="100" t="n"/>
      <c r="L71" s="100" t="n"/>
      <c r="M71" s="635">
        <f t="array" ref="M71">IF(R71&gt;0,(SQRT(BT71*(SUM(BU71:BZ71)))),"")</f>
        <v/>
      </c>
      <c r="N71" s="636">
        <f t="array" ref="N71">IF(T71&gt;0,(MAX(T71,Z71,AD71,AH71,AL71,AP71))+SQRT(1.2^2+1^2),"")</f>
        <v/>
      </c>
      <c r="O71" s="637">
        <f t="array" ref="O71">IF(R71="",0,10*LOG10(SUM(BG71:BL71)/(COUNT(R71,X71,AB71,AF71,AJ71,AN71))))</f>
        <v/>
      </c>
      <c r="P71" s="638">
        <f t="array" ref="P71">IF(AND(Y71="",AC71="",AG71="",AK71="",AO71=""),S71,AVERAGE(S71,Y71,AC71,AG71,AK71,AO71)+STDEV(S71,Y71,AC71,AG71,AK71,AO71))</f>
        <v/>
      </c>
      <c r="Q71" s="106" t="n">
        <v>300</v>
      </c>
      <c r="R71" s="639" t="n">
        <v>80</v>
      </c>
      <c r="S71" s="640" t="n">
        <v>81</v>
      </c>
      <c r="T71" s="641" t="n">
        <v>95.5</v>
      </c>
      <c r="U71" s="642" t="n">
        <v>66.09999999999999</v>
      </c>
      <c r="V71" s="642" t="n">
        <v>70.40000000000001</v>
      </c>
      <c r="W71" s="106" t="n">
        <v>300</v>
      </c>
      <c r="X71" s="639" t="n">
        <v>78.5</v>
      </c>
      <c r="Y71" s="640" t="n">
        <v>87.8</v>
      </c>
      <c r="Z71" s="641" t="n">
        <v>119.4</v>
      </c>
      <c r="AA71" s="106" t="n">
        <v>300</v>
      </c>
      <c r="AB71" s="639" t="n">
        <v>83</v>
      </c>
      <c r="AC71" s="640" t="n">
        <v>92.59999999999999</v>
      </c>
      <c r="AD71" s="641" t="n">
        <v>109.9</v>
      </c>
      <c r="AE71" s="106" t="n">
        <v>300</v>
      </c>
      <c r="AF71" s="639" t="n">
        <v>81.8</v>
      </c>
      <c r="AG71" s="640" t="n">
        <v>91.8</v>
      </c>
      <c r="AH71" s="641" t="n">
        <v>113.1</v>
      </c>
      <c r="AI71" s="106" t="n">
        <v>300</v>
      </c>
      <c r="AJ71" s="639" t="n">
        <v>83.7</v>
      </c>
      <c r="AK71" s="640" t="n">
        <v>93.5</v>
      </c>
      <c r="AL71" s="641" t="n">
        <v>107.8</v>
      </c>
      <c r="AM71" s="106" t="n">
        <v>300</v>
      </c>
      <c r="AN71" s="639" t="n">
        <v>84</v>
      </c>
      <c r="AO71" s="640" t="n">
        <v>94.09999999999999</v>
      </c>
      <c r="AP71" s="641" t="n">
        <v>115.4</v>
      </c>
      <c r="AQ71" s="111">
        <f t="array" ref="AQ71">IF(AND((O71)&lt;85,N71&lt;137),"NO","SI")</f>
        <v/>
      </c>
      <c r="AR71" s="112">
        <f t="array" ref="AR71">IF((480*(10^(7.95-(O71/10))))&lt;480,480*(10^(7.95-(O71/10))),480)</f>
        <v/>
      </c>
      <c r="AS71" s="113">
        <f t="array" ref="AS71">IF((480*(10^(8.45-(O71/10))))&lt;480,480*(10^(8.45-(O71/10))),480)</f>
        <v/>
      </c>
      <c r="AT71" s="114">
        <f t="array" ref="AT71">IF((480*(10^(8.65-(O71/10))))&lt;480,480*(10^(8.65-(O71/10))),480)</f>
        <v/>
      </c>
      <c r="AU71" s="644">
        <f t="array" ref="AU71">IF(O71&lt;80,"0",IF((P71-O71)&lt;=2,('DPI art.191'!$G$3-(('DPI art.191'!$F$3-'DPI art.191'!$G$3)/4)*(P71-O71-2)),('DPI art.191'!$G$3-(('DPI art.191'!$G$3-'DPI art.191'!$H$3)/8)*(P71-O71-2))))</f>
        <v/>
      </c>
      <c r="AV71" s="644">
        <f t="array" ref="AV71">O71-AU71</f>
        <v/>
      </c>
      <c r="AW71" s="644">
        <f t="array" ref="AW71">IF(N71&lt;135,N71,N71-'DPI art.191'!$I$3)</f>
        <v/>
      </c>
      <c r="AX71" s="644">
        <f t="array" ref="AX71">IF(I71&lt;80,"0",IF((J71-I71)&lt;=2,('DPI art.191'!$G$7-(('DPI art.191'!$F$7-'DPI art.191'!$G$7)/4)*(I71-J71-2)),('DPI art.191'!$G$7-(('DPI art.191'!$G$7-'DPI art.191'!$H$7)/8)*(J71-I71-2))))</f>
        <v/>
      </c>
      <c r="AY71" s="644">
        <f t="array" ref="AY71">I71-AX71</f>
        <v/>
      </c>
      <c r="AZ71" s="644">
        <f t="array" ref="AZ71">IF(H71&lt;135,H71,H71-'DPI art.191'!$I$7)</f>
        <v/>
      </c>
      <c r="BA71" s="644">
        <f t="array" ref="BA71">IF(O71&lt;80,"0",IF((P71-O71)&lt;=2,('DPI art.191'!$G$5-(('DPI art.191'!$F$5-'DPI art.191'!$G$5)/4)*(P71-O71-2)),('DPI art.191'!$G$5-(('DPI art.191'!$G$5-'DPI art.191'!$H$5)/8)*(P71-O71-2))))</f>
        <v/>
      </c>
      <c r="BB71" s="644">
        <f t="array" ref="BB71">R71-BA71</f>
        <v/>
      </c>
      <c r="BC71" s="644">
        <f t="array" ref="BC71">IF(N71&lt;135,N71,N71-'DPI art.191'!$I$5)</f>
        <v/>
      </c>
      <c r="BD71" s="644">
        <f t="array" ref="BD71">IF(O71&lt;80,"0",IF((P71-O71)&lt;=2,('DPI art.191'!$G$7-(('DPI art.191'!$F$7-'DPI art.191'!$G$7)/4)*(O71-P71-2)),('DPI art.191'!$G$7-(('DPI art.191'!$G$7-'DPI art.191'!$H$7)/8)*(P71-O71-2))))</f>
        <v/>
      </c>
      <c r="BE71" s="644">
        <f t="array" ref="BE71">O71-BD71</f>
        <v/>
      </c>
      <c r="BF71" s="644">
        <f t="array" ref="BF71">IF(N71&lt;135,N71,N71-'DPI art.191'!$I$7)</f>
        <v/>
      </c>
      <c r="BG71" s="645">
        <f t="array" ref="BG71">10^(0.1*R71)</f>
        <v/>
      </c>
      <c r="BH71" s="645">
        <f t="array" ref="BH71">10^(0.1*X71)</f>
        <v/>
      </c>
      <c r="BI71" s="645">
        <f t="array" ref="BI71">10^(0.1*AB71)</f>
        <v/>
      </c>
      <c r="BJ71" s="645">
        <f t="array" ref="BJ71">10^(0.1*AF71)</f>
        <v/>
      </c>
      <c r="BK71" s="645">
        <f t="array" ref="BK71">10^(0.1*AJ71)</f>
        <v/>
      </c>
      <c r="BL71" s="645">
        <f t="array" ref="BL71">10^(0.1*AN71)</f>
        <v/>
      </c>
      <c r="BM71" s="645">
        <f t="array" ref="BM71">IF(R71&gt;0,(O71-R71),"")</f>
        <v/>
      </c>
      <c r="BN71" s="645">
        <f t="array" ref="BN71">IF(X71&gt;0,(O71-X71),"")</f>
        <v/>
      </c>
      <c r="BO71" s="645">
        <f t="array" ref="BO71">IF(AB71&gt;0,(O71-AB71),"")</f>
        <v/>
      </c>
      <c r="BP71" s="645">
        <f t="array" ref="BP71">IF(AF71&gt;0,(O71-AF71),"")</f>
        <v/>
      </c>
      <c r="BQ71" s="645">
        <f t="array" ref="BQ71">IF(AJ71&gt;0,(O71-AJ71),"")</f>
        <v/>
      </c>
      <c r="BR71" s="645">
        <f t="array" ref="BR71">IF(AN71&gt;0,(O71-AN71),"")</f>
        <v/>
      </c>
      <c r="BS71" s="645">
        <f t="array" ref="BS71">COUNT(BM71:BR71)</f>
        <v/>
      </c>
      <c r="BT71" s="646">
        <f t="array" ref="BT71">IF(BS71=0,0,IF(BS71=1,0,1/(BS71*(BS71-1))))</f>
        <v/>
      </c>
      <c r="BU71" s="647">
        <f t="array" ref="BU71">IF(R71&gt;0,(BM71^2),"")</f>
        <v/>
      </c>
      <c r="BV71" s="647">
        <f t="array" ref="BV71">IF(X71&gt;0,(BN71^2),"")</f>
        <v/>
      </c>
      <c r="BW71" s="647">
        <f t="array" ref="BW71">IF(AB71&gt;0,(BO71^2),"")</f>
        <v/>
      </c>
      <c r="BX71" s="647">
        <f t="array" ref="BX71">IF(AF71&gt;0,(BP71^2),"")</f>
        <v/>
      </c>
      <c r="BY71" s="647">
        <f t="array" ref="BY71">IF(AJ71&gt;0,(BQ71^2),"")</f>
        <v/>
      </c>
      <c r="BZ71" s="647">
        <f t="array" ref="BZ71">IF(AN71&gt;0,(BR71^2),"")</f>
        <v/>
      </c>
      <c r="CA71" s="121" t="n"/>
    </row>
    <row r="72" ht="18.75" customHeight="1" s="621">
      <c r="A72" s="47" t="inlineStr">
        <is>
          <t>Gualdo 1</t>
        </is>
      </c>
      <c r="B72" s="47" t="inlineStr">
        <is>
          <t>F10</t>
        </is>
      </c>
      <c r="C72" s="99" t="inlineStr">
        <is>
          <t>Box esterno pausa ristoro</t>
        </is>
      </c>
      <c r="D72" s="99" t="inlineStr">
        <is>
          <t>/</t>
        </is>
      </c>
      <c r="E72" s="99" t="inlineStr">
        <is>
          <t>/</t>
        </is>
      </c>
      <c r="F72" s="99" t="inlineStr">
        <is>
          <t>Box esterno pausa ristoro</t>
        </is>
      </c>
      <c r="G72" s="100" t="n">
        <v>45996</v>
      </c>
      <c r="H72" s="99" t="inlineStr">
        <is>
          <t>Compito</t>
        </is>
      </c>
      <c r="I72" s="101">
        <f t="array" ref="I72">IF((V72-R72)&gt;3,"SI","")</f>
        <v/>
      </c>
      <c r="J72" s="101">
        <f t="array" ref="J72">IF((U72-R72)&gt;3,"SI","")</f>
        <v/>
      </c>
      <c r="K72" s="100" t="n"/>
      <c r="L72" s="100" t="n"/>
      <c r="M72" s="635">
        <f t="array" ref="M72">IF(R72&gt;0,(SQRT(BT72*(SUM(BU72:BZ72)))),"")</f>
        <v/>
      </c>
      <c r="N72" s="636">
        <f t="array" ref="N72">IF(T72&gt;0,(MAX(T72,Z72,AD72,AH72,AL72,AP72))+SQRT(1.2^2+1^2),"")</f>
        <v/>
      </c>
      <c r="O72" s="637">
        <f t="array" ref="O72">IF(R72="",0,10*LOG10(SUM(BG72:BL72)/(COUNT(R72,X72,AB72,AF72,AJ72,AN72))))</f>
        <v/>
      </c>
      <c r="P72" s="638">
        <f t="array" ref="P72">IF(AND(Y72="",AC72="",AG72="",AK72="",AO72=""),S72,AVERAGE(S72,Y72,AC72,AG72,AK72,AO72)+STDEV(S72,Y72,AC72,AG72,AK72,AO72))</f>
        <v/>
      </c>
      <c r="Q72" s="106" t="n">
        <v>300</v>
      </c>
      <c r="R72" s="639" t="n">
        <v>79.7</v>
      </c>
      <c r="S72" s="640" t="n">
        <v>82.5</v>
      </c>
      <c r="T72" s="641" t="n">
        <v>107.8</v>
      </c>
      <c r="U72" s="642" t="n">
        <v>79.8</v>
      </c>
      <c r="V72" s="642" t="n">
        <v>86.40000000000001</v>
      </c>
      <c r="W72" s="106" t="n">
        <v>300</v>
      </c>
      <c r="X72" s="639" t="n">
        <v>72.2</v>
      </c>
      <c r="Y72" s="640" t="n">
        <v>78</v>
      </c>
      <c r="Z72" s="641" t="n">
        <v>100.2</v>
      </c>
      <c r="AA72" s="106" t="n">
        <v>300</v>
      </c>
      <c r="AB72" s="639" t="n">
        <v>70.09999999999999</v>
      </c>
      <c r="AC72" s="640" t="n">
        <v>74.40000000000001</v>
      </c>
      <c r="AD72" s="641" t="n">
        <v>99.40000000000001</v>
      </c>
      <c r="AE72" s="106" t="n">
        <v>300</v>
      </c>
      <c r="AF72" s="639" t="n">
        <v>71</v>
      </c>
      <c r="AG72" s="640" t="n">
        <v>75.09999999999999</v>
      </c>
      <c r="AH72" s="641" t="n">
        <v>104.2</v>
      </c>
      <c r="AI72" s="106" t="n">
        <v>300</v>
      </c>
      <c r="AJ72" s="639" t="n">
        <v>74.59999999999999</v>
      </c>
      <c r="AK72" s="640" t="n">
        <v>77.7</v>
      </c>
      <c r="AL72" s="641" t="n">
        <v>108.4</v>
      </c>
      <c r="AM72" s="106" t="n">
        <v>300</v>
      </c>
      <c r="AN72" s="639" t="n">
        <v>71.2</v>
      </c>
      <c r="AO72" s="640" t="n">
        <v>74.90000000000001</v>
      </c>
      <c r="AP72" s="641" t="n">
        <v>97.59999999999999</v>
      </c>
      <c r="AQ72" s="111">
        <f t="array" ref="AQ72">IF(AND((O72)&lt;85,N72&lt;137),"NO","SI")</f>
        <v/>
      </c>
      <c r="AR72" s="112">
        <f t="array" ref="AR72">IF((480*(10^(7.95-(O72/10))))&lt;480,480*(10^(7.95-(O72/10))),480)</f>
        <v/>
      </c>
      <c r="AS72" s="113">
        <f t="array" ref="AS72">IF((480*(10^(8.45-(O72/10))))&lt;480,480*(10^(8.45-(O72/10))),480)</f>
        <v/>
      </c>
      <c r="AT72" s="114">
        <f t="array" ref="AT72">IF((480*(10^(8.65-(O72/10))))&lt;480,480*(10^(8.65-(O72/10))),480)</f>
        <v/>
      </c>
      <c r="AU72" s="137">
        <f t="array" ref="AU72">IF(O72&lt;80,"0",IF((P72-O72)&lt;=2,('DPI art.191'!$G$3-(('DPI art.191'!$F$3-'DPI art.191'!$G$3)/4)*(P72-O72-2)),('DPI art.191'!$G$3-(('DPI art.191'!$G$3-'DPI art.191'!$H$3)/8)*(P72-O72-2))))</f>
        <v/>
      </c>
      <c r="AV72" s="644">
        <f t="array" ref="AV72">O72-AU72</f>
        <v/>
      </c>
      <c r="AW72" s="644">
        <f t="array" ref="AW72">IF(N72&lt;135,N72,N72-'DPI art.191'!$I$3)</f>
        <v/>
      </c>
      <c r="AX72" s="644">
        <f t="array" ref="AX72">IF(I72&lt;80,"0",IF((J72-I72)&lt;=2,('DPI art.191'!$G$7-(('DPI art.191'!$F$7-'DPI art.191'!$G$7)/4)*(I72-J72-2)),('DPI art.191'!$G$7-(('DPI art.191'!$G$7-'DPI art.191'!$H$7)/8)*(J72-I72-2))))</f>
        <v/>
      </c>
      <c r="AY72" s="644">
        <f t="array" ref="AY72">I72-AX72</f>
        <v/>
      </c>
      <c r="AZ72" s="644">
        <f t="array" ref="AZ72">IF(H72&lt;135,H72,H72-'DPI art.191'!$I$7)</f>
        <v/>
      </c>
      <c r="BA72" s="137">
        <f t="array" ref="BA72">IF(O72&lt;80,"0",IF((P72-O72)&lt;=2,('DPI art.191'!$G$5-(('DPI art.191'!$F$5-'DPI art.191'!$G$5)/4)*(P72-O72-2)),('DPI art.191'!$G$5-(('DPI art.191'!$G$5-'DPI art.191'!$H$5)/8)*(P72-O72-2))))</f>
        <v/>
      </c>
      <c r="BB72" s="644">
        <f t="array" ref="BB72">R72-BA72</f>
        <v/>
      </c>
      <c r="BC72" s="644">
        <f t="array" ref="BC72">IF(N72&lt;135,N72,N72-'DPI art.191'!$I$5)</f>
        <v/>
      </c>
      <c r="BD72" s="137">
        <f t="array" ref="BD72">IF(O72&lt;80,"0",IF((P72-O72)&lt;=2,('DPI art.191'!$G$7-(('DPI art.191'!$F$7-'DPI art.191'!$G$7)/4)*(O72-P72-2)),('DPI art.191'!$G$7-(('DPI art.191'!$G$7-'DPI art.191'!$H$7)/8)*(P72-O72-2))))</f>
        <v/>
      </c>
      <c r="BE72" s="644">
        <f t="array" ref="BE72">O72-BD72</f>
        <v/>
      </c>
      <c r="BF72" s="644">
        <f t="array" ref="BF72">IF(N72&lt;135,N72,N72-'DPI art.191'!$I$7)</f>
        <v/>
      </c>
      <c r="BG72" s="645">
        <f t="array" ref="BG72">10^(0.1*R72)</f>
        <v/>
      </c>
      <c r="BH72" s="645">
        <f t="array" ref="BH72">10^(0.1*X72)</f>
        <v/>
      </c>
      <c r="BI72" s="645">
        <f t="array" ref="BI72">10^(0.1*AB72)</f>
        <v/>
      </c>
      <c r="BJ72" s="645">
        <f t="array" ref="BJ72">10^(0.1*AF72)</f>
        <v/>
      </c>
      <c r="BK72" s="645">
        <f t="array" ref="BK72">10^(0.1*AJ72)</f>
        <v/>
      </c>
      <c r="BL72" s="645">
        <f t="array" ref="BL72">10^(0.1*AN72)</f>
        <v/>
      </c>
      <c r="BM72" s="645">
        <f t="array" ref="BM72">IF(R72&gt;0,(O72-R72),"")</f>
        <v/>
      </c>
      <c r="BN72" s="645">
        <f t="array" ref="BN72">IF(X72&gt;0,(O72-X72),"")</f>
        <v/>
      </c>
      <c r="BO72" s="645">
        <f t="array" ref="BO72">IF(AB72&gt;0,(O72-AB72),"")</f>
        <v/>
      </c>
      <c r="BP72" s="645">
        <f t="array" ref="BP72">IF(AF72&gt;0,(O72-AF72),"")</f>
        <v/>
      </c>
      <c r="BQ72" s="645">
        <f t="array" ref="BQ72">IF(AJ72&gt;0,(O72-AJ72),"")</f>
        <v/>
      </c>
      <c r="BR72" s="645">
        <f t="array" ref="BR72">IF(AN72&gt;0,(O72-AN72),"")</f>
        <v/>
      </c>
      <c r="BS72" s="645">
        <f t="array" ref="BS72">COUNT(BM72:BR72)</f>
        <v/>
      </c>
      <c r="BT72" s="646">
        <f t="array" ref="BT72">IF(BS72=0,0,IF(BS72=1,0,1/(BS72*(BS72-1))))</f>
        <v/>
      </c>
      <c r="BU72" s="647">
        <f t="array" ref="BU72">IF(R72&gt;0,(BM72^2),"")</f>
        <v/>
      </c>
      <c r="BV72" s="647">
        <f t="array" ref="BV72">IF(X72&gt;0,(BN72^2),"")</f>
        <v/>
      </c>
      <c r="BW72" s="647">
        <f t="array" ref="BW72">IF(AB72&gt;0,(BO72^2),"")</f>
        <v/>
      </c>
      <c r="BX72" s="647">
        <f t="array" ref="BX72">IF(AF72&gt;0,(BP72^2),"")</f>
        <v/>
      </c>
      <c r="BY72" s="647">
        <f t="array" ref="BY72">IF(AJ72&gt;0,(BQ72^2),"")</f>
        <v/>
      </c>
      <c r="BZ72" s="647">
        <f t="array" ref="BZ72">IF(AN72&gt;0,(BR72^2),"")</f>
        <v/>
      </c>
      <c r="CA72" s="121" t="n"/>
    </row>
    <row r="73" ht="25.5" customHeight="1" s="621">
      <c r="A73" s="47" t="inlineStr">
        <is>
          <t>037/ED14</t>
        </is>
      </c>
      <c r="B73" s="47" t="inlineStr">
        <is>
          <t>F11</t>
        </is>
      </c>
      <c r="C73" s="99" t="inlineStr">
        <is>
          <t>Gru a torre</t>
        </is>
      </c>
      <c r="D73" s="99" t="inlineStr">
        <is>
          <t>TEREX-COMEDIL</t>
        </is>
      </c>
      <c r="E73" s="99" t="inlineStr">
        <is>
          <t>CTT 141/A</t>
        </is>
      </c>
      <c r="F73" s="99" t="inlineStr">
        <is>
          <t>Movimentazioni in piazzale esterno con gru a torre</t>
        </is>
      </c>
      <c r="G73" s="100" t="n">
        <v>45996</v>
      </c>
      <c r="H73" s="99" t="inlineStr">
        <is>
          <t>Compito</t>
        </is>
      </c>
      <c r="I73" s="101">
        <f t="array" ref="I73">IF((V73-R73)&gt;3,"SI","")</f>
        <v/>
      </c>
      <c r="J73" s="101">
        <f t="array" ref="J73">IF((U73-R73)&gt;3,"SI","")</f>
        <v/>
      </c>
      <c r="K73" s="100" t="n"/>
      <c r="L73" s="100" t="n"/>
      <c r="M73" s="635">
        <f t="array" ref="M73">IF(R73&gt;0,(SQRT(BT73*(SUM(BU73:BZ73)))),"")</f>
        <v/>
      </c>
      <c r="N73" s="636">
        <f t="array" ref="N73">IF(T73&gt;0,(MAX(T73,Z73,AD73,AH73,AL73,AP73))+SQRT(1.2^2+1^2),"")</f>
        <v/>
      </c>
      <c r="O73" s="637">
        <f t="array" ref="O73">IF(R73="",0,10*LOG10(SUM(BG73:BL73)/(COUNT(R73,X73,AB73,AF73,AJ73,AN73))))</f>
        <v/>
      </c>
      <c r="P73" s="638">
        <f t="array" ref="P73">IF(AND(Y73="",AC73="",AG73="",AK73="",AO73=""),S73,AVERAGE(S73,Y73,AC73,AG73,AK73,AO73)+STDEV(S73,Y73,AC73,AG73,AK73,AO73))</f>
        <v/>
      </c>
      <c r="Q73" s="106" t="n">
        <v>300</v>
      </c>
      <c r="R73" s="639" t="n">
        <v>62.8</v>
      </c>
      <c r="S73" s="640" t="n">
        <v>70.5</v>
      </c>
      <c r="T73" s="641" t="n">
        <v>98.2</v>
      </c>
      <c r="U73" s="642" t="n">
        <v>62.7</v>
      </c>
      <c r="V73" s="642" t="n">
        <v>69.59999999999999</v>
      </c>
      <c r="W73" s="106" t="n">
        <v>300</v>
      </c>
      <c r="X73" s="639" t="n">
        <v>64.2</v>
      </c>
      <c r="Y73" s="640" t="n">
        <v>71.90000000000001</v>
      </c>
      <c r="Z73" s="641" t="n">
        <v>91.7</v>
      </c>
      <c r="AA73" s="106" t="n">
        <v>300</v>
      </c>
      <c r="AB73" s="639" t="n">
        <v>59.9</v>
      </c>
      <c r="AC73" s="640" t="n">
        <v>67.7</v>
      </c>
      <c r="AD73" s="641" t="n">
        <v>91.2</v>
      </c>
      <c r="AE73" s="106" t="n">
        <v>300</v>
      </c>
      <c r="AF73" s="639" t="n">
        <v>57.9</v>
      </c>
      <c r="AG73" s="640" t="n">
        <v>64.7</v>
      </c>
      <c r="AH73" s="641" t="n">
        <v>90.09999999999999</v>
      </c>
      <c r="AI73" s="106" t="n">
        <v>300</v>
      </c>
      <c r="AJ73" s="639" t="n">
        <v>58.6</v>
      </c>
      <c r="AK73" s="640" t="n">
        <v>67.59999999999999</v>
      </c>
      <c r="AL73" s="641" t="n">
        <v>89.2</v>
      </c>
      <c r="AM73" s="106" t="n">
        <v>300</v>
      </c>
      <c r="AN73" s="639" t="n">
        <v>60.9</v>
      </c>
      <c r="AO73" s="640" t="n">
        <v>67.40000000000001</v>
      </c>
      <c r="AP73" s="641" t="n">
        <v>96.59999999999999</v>
      </c>
      <c r="AQ73" s="111">
        <f t="array" ref="AQ73">IF(AND((O73)&lt;85,N73&lt;137),"NO","SI")</f>
        <v/>
      </c>
      <c r="AR73" s="112">
        <f t="array" ref="AR73">IF((480*(10^(7.95-(O73/10))))&lt;480,480*(10^(7.95-(O73/10))),480)</f>
        <v/>
      </c>
      <c r="AS73" s="113">
        <f t="array" ref="AS73">IF((480*(10^(8.45-(O73/10))))&lt;480,480*(10^(8.45-(O73/10))),480)</f>
        <v/>
      </c>
      <c r="AT73" s="114">
        <f t="array" ref="AT73">IF((480*(10^(8.65-(O73/10))))&lt;480,480*(10^(8.65-(O73/10))),480)</f>
        <v/>
      </c>
      <c r="AU73" s="137">
        <f t="array" ref="AU73">IF(O73&lt;80,"0",IF((P73-O73)&lt;=2,('DPI art.191'!$G$3-(('DPI art.191'!$F$3-'DPI art.191'!$G$3)/4)*(P73-O73-2)),('DPI art.191'!$G$3-(('DPI art.191'!$G$3-'DPI art.191'!$H$3)/8)*(P73-O73-2))))</f>
        <v/>
      </c>
      <c r="AV73" s="644">
        <f t="array" ref="AV73">O73-AU73</f>
        <v/>
      </c>
      <c r="AW73" s="644">
        <f t="array" ref="AW73">IF(N73&lt;135,N73,N73-'DPI art.191'!$I$3)</f>
        <v/>
      </c>
      <c r="AX73" s="644">
        <f t="array" ref="AX73">IF(I73&lt;80,"0",IF((J73-I73)&lt;=2,('DPI art.191'!$G$7-(('DPI art.191'!$F$7-'DPI art.191'!$G$7)/4)*(I73-J73-2)),('DPI art.191'!$G$7-(('DPI art.191'!$G$7-'DPI art.191'!$H$7)/8)*(J73-I73-2))))</f>
        <v/>
      </c>
      <c r="AY73" s="644">
        <f t="array" ref="AY73">I73-AX73</f>
        <v/>
      </c>
      <c r="AZ73" s="644">
        <f t="array" ref="AZ73">IF(H73&lt;135,H73,H73-'DPI art.191'!$I$7)</f>
        <v/>
      </c>
      <c r="BA73" s="137">
        <f t="array" ref="BA73">IF(O73&lt;80,"0",IF((P73-O73)&lt;=2,('DPI art.191'!$G$5-(('DPI art.191'!$F$5-'DPI art.191'!$G$5)/4)*(P73-O73-2)),('DPI art.191'!$G$5-(('DPI art.191'!$G$5-'DPI art.191'!$H$5)/8)*(P73-O73-2))))</f>
        <v/>
      </c>
      <c r="BB73" s="644">
        <f t="array" ref="BB73">R73-BA73</f>
        <v/>
      </c>
      <c r="BC73" s="644">
        <f t="array" ref="BC73">IF(N73&lt;135,N73,N73-'DPI art.191'!$I$5)</f>
        <v/>
      </c>
      <c r="BD73" s="137">
        <f t="array" ref="BD73">IF(O73&lt;80,"0",IF((P73-O73)&lt;=2,('DPI art.191'!$G$7-(('DPI art.191'!$F$7-'DPI art.191'!$G$7)/4)*(O73-P73-2)),('DPI art.191'!$G$7-(('DPI art.191'!$G$7-'DPI art.191'!$H$7)/8)*(P73-O73-2))))</f>
        <v/>
      </c>
      <c r="BE73" s="644">
        <f t="array" ref="BE73">O73-BD73</f>
        <v/>
      </c>
      <c r="BF73" s="644">
        <f t="array" ref="BF73">IF(N73&lt;135,N73,N73-'DPI art.191'!$I$7)</f>
        <v/>
      </c>
      <c r="BG73" s="645">
        <f t="array" ref="BG73">10^(0.1*R73)</f>
        <v/>
      </c>
      <c r="BH73" s="645">
        <f t="array" ref="BH73">10^(0.1*X73)</f>
        <v/>
      </c>
      <c r="BI73" s="645">
        <f t="array" ref="BI73">10^(0.1*AB73)</f>
        <v/>
      </c>
      <c r="BJ73" s="645">
        <f t="array" ref="BJ73">10^(0.1*AF73)</f>
        <v/>
      </c>
      <c r="BK73" s="645">
        <f t="array" ref="BK73">10^(0.1*AJ73)</f>
        <v/>
      </c>
      <c r="BL73" s="645">
        <f t="array" ref="BL73">10^(0.1*AN73)</f>
        <v/>
      </c>
      <c r="BM73" s="645">
        <f t="array" ref="BM73">IF(R73&gt;0,(O73-R73),"")</f>
        <v/>
      </c>
      <c r="BN73" s="645">
        <f t="array" ref="BN73">IF(X73&gt;0,(O73-X73),"")</f>
        <v/>
      </c>
      <c r="BO73" s="645">
        <f t="array" ref="BO73">IF(AB73&gt;0,(O73-AB73),"")</f>
        <v/>
      </c>
      <c r="BP73" s="645">
        <f t="array" ref="BP73">IF(AF73&gt;0,(O73-AF73),"")</f>
        <v/>
      </c>
      <c r="BQ73" s="645">
        <f t="array" ref="BQ73">IF(AJ73&gt;0,(O73-AJ73),"")</f>
        <v/>
      </c>
      <c r="BR73" s="645">
        <f t="array" ref="BR73">IF(AN73&gt;0,(O73-AN73),"")</f>
        <v/>
      </c>
      <c r="BS73" s="645">
        <f t="array" ref="BS73">COUNT(BM73:BR73)</f>
        <v/>
      </c>
      <c r="BT73" s="646">
        <f t="array" ref="BT73">IF(BS73=0,0,IF(BS73=1,0,1/(BS73*(BS73-1))))</f>
        <v/>
      </c>
      <c r="BU73" s="647">
        <f t="array" ref="BU73">IF(R73&gt;0,(BM73^2),"")</f>
        <v/>
      </c>
      <c r="BV73" s="647">
        <f t="array" ref="BV73">IF(X73&gt;0,(BN73^2),"")</f>
        <v/>
      </c>
      <c r="BW73" s="647">
        <f t="array" ref="BW73">IF(AB73&gt;0,(BO73^2),"")</f>
        <v/>
      </c>
      <c r="BX73" s="647">
        <f t="array" ref="BX73">IF(AF73&gt;0,(BP73^2),"")</f>
        <v/>
      </c>
      <c r="BY73" s="647">
        <f t="array" ref="BY73">IF(AJ73&gt;0,(BQ73^2),"")</f>
        <v/>
      </c>
      <c r="BZ73" s="647">
        <f t="array" ref="BZ73">IF(AN73&gt;0,(BR73^2),"")</f>
        <v/>
      </c>
      <c r="CA73" s="121" t="n"/>
    </row>
    <row r="74" ht="26.25" customHeight="1" s="621">
      <c r="A74" s="47" t="inlineStr">
        <is>
          <t>Gualdo 1</t>
        </is>
      </c>
      <c r="B74" s="47" t="inlineStr">
        <is>
          <t>F12</t>
        </is>
      </c>
      <c r="C74" s="99" t="inlineStr">
        <is>
          <t>Zona manutenzioni</t>
        </is>
      </c>
      <c r="D74" s="99" t="inlineStr">
        <is>
          <t>/</t>
        </is>
      </c>
      <c r="E74" s="99" t="inlineStr">
        <is>
          <t>/</t>
        </is>
      </c>
      <c r="F74" s="99" t="inlineStr">
        <is>
          <t>Manutenzioni</t>
        </is>
      </c>
      <c r="G74" s="100" t="n">
        <v>46003</v>
      </c>
      <c r="H74" s="99" t="inlineStr">
        <is>
          <t>Compito</t>
        </is>
      </c>
      <c r="I74" s="101">
        <f t="array" ref="I74">IF((V74-R74)&gt;3,"SI","")</f>
        <v/>
      </c>
      <c r="J74" s="99" t="inlineStr">
        <is>
          <t>SI</t>
        </is>
      </c>
      <c r="K74" s="100" t="n"/>
      <c r="L74" s="100" t="n"/>
      <c r="M74" s="635">
        <f t="array" ref="M74">IF(R74&gt;0,(SQRT(BT74*(SUM(BU74:BZ74)))),"")</f>
        <v/>
      </c>
      <c r="N74" s="636">
        <f t="array" ref="N74">IF(T74&gt;0,(MAX(T74,Z74,AD74,AH74,AL74,AP74))+SQRT(1.2^2+1^2),"")</f>
        <v/>
      </c>
      <c r="O74" s="637">
        <f t="array" ref="O74">IF(R74="",0,10*LOG10(SUM(BG74:BL74)/(COUNT(R74,X74,AB74,AF74,AJ74,AN74))))</f>
        <v/>
      </c>
      <c r="P74" s="638">
        <f t="array" ref="P74">IF(AND(Y74="",AC74="",AG74="",AK74="",AO74=""),S74,AVERAGE(S74,Y74,AC74,AG74,AK74,AO74)+STDEV(S74,Y74,AC74,AG74,AK74,AO74))</f>
        <v/>
      </c>
      <c r="Q74" s="106" t="n">
        <v>300</v>
      </c>
      <c r="R74" s="639" t="n">
        <v>73.5</v>
      </c>
      <c r="S74" s="640" t="n">
        <v>76.5</v>
      </c>
      <c r="T74" s="641" t="n">
        <v>96.7</v>
      </c>
      <c r="U74" s="642" t="n">
        <v>73.40000000000001</v>
      </c>
      <c r="V74" s="642" t="n">
        <v>76.09999999999999</v>
      </c>
      <c r="W74" s="106" t="n">
        <v>300</v>
      </c>
      <c r="X74" s="639" t="n">
        <v>74</v>
      </c>
      <c r="Y74" s="640" t="n">
        <v>76.3</v>
      </c>
      <c r="Z74" s="641" t="n">
        <v>105</v>
      </c>
      <c r="AA74" s="106" t="n">
        <v>300</v>
      </c>
      <c r="AB74" s="639" t="n">
        <v>73.40000000000001</v>
      </c>
      <c r="AC74" s="640" t="n">
        <v>76</v>
      </c>
      <c r="AD74" s="641" t="n">
        <v>98.8</v>
      </c>
      <c r="AE74" s="106" t="n">
        <v>300</v>
      </c>
      <c r="AF74" s="639" t="n">
        <v>72.59999999999999</v>
      </c>
      <c r="AG74" s="640" t="n">
        <v>76</v>
      </c>
      <c r="AH74" s="641" t="n">
        <v>99.3</v>
      </c>
      <c r="AI74" s="106" t="n">
        <v>300</v>
      </c>
      <c r="AJ74" s="639" t="n">
        <v>72.3</v>
      </c>
      <c r="AK74" s="640" t="n">
        <v>76</v>
      </c>
      <c r="AL74" s="641" t="n">
        <v>104.2</v>
      </c>
      <c r="AM74" s="106" t="n">
        <v>300</v>
      </c>
      <c r="AN74" s="639" t="n">
        <v>73.09999999999999</v>
      </c>
      <c r="AO74" s="640" t="n">
        <v>77</v>
      </c>
      <c r="AP74" s="641" t="n">
        <v>99.40000000000001</v>
      </c>
      <c r="AQ74" s="111">
        <f t="array" ref="AQ74">IF(AND((O74)&lt;85,N74&lt;137),"NO","SI")</f>
        <v/>
      </c>
      <c r="AR74" s="112">
        <f t="array" ref="AR74">IF((480*(10^(7.95-(O74/10))))&lt;480,480*(10^(7.95-(O74/10))),480)</f>
        <v/>
      </c>
      <c r="AS74" s="113">
        <f t="array" ref="AS74">IF((480*(10^(8.45-(O74/10))))&lt;480,480*(10^(8.45-(O74/10))),480)</f>
        <v/>
      </c>
      <c r="AT74" s="114">
        <f t="array" ref="AT74">IF((480*(10^(8.65-(O74/10))))&lt;480,480*(10^(8.65-(O74/10))),480)</f>
        <v/>
      </c>
      <c r="AU74" s="137">
        <f t="array" ref="AU74">IF(O74&lt;80,"0",IF((P74-O74)&lt;=2,('DPI art.191'!$G$3-(('DPI art.191'!$F$3-'DPI art.191'!$G$3)/4)*(P74-O74-2)),('DPI art.191'!$G$3-(('DPI art.191'!$G$3-'DPI art.191'!$H$3)/8)*(P74-O74-2))))</f>
        <v/>
      </c>
      <c r="AV74" s="644">
        <f t="array" ref="AV74">O74-AU74</f>
        <v/>
      </c>
      <c r="AW74" s="644">
        <f t="array" ref="AW74">IF(N74&lt;135,N74,N74-'DPI art.191'!$I$3)</f>
        <v/>
      </c>
      <c r="AX74" s="644">
        <f t="array" ref="AX74">IF(I74&lt;80,"0",IF((J74-I74)&lt;=2,('DPI art.191'!$G$7-(('DPI art.191'!$F$7-'DPI art.191'!$G$7)/4)*(I74-J74-2)),('DPI art.191'!$G$7-(('DPI art.191'!$G$7-'DPI art.191'!$H$7)/8)*(J74-I74-2))))</f>
        <v/>
      </c>
      <c r="AY74" s="644">
        <f t="array" ref="AY74">I74-AX74</f>
        <v/>
      </c>
      <c r="AZ74" s="644">
        <f t="array" ref="AZ74">IF(H74&lt;135,H74,H74-'DPI art.191'!$I$7)</f>
        <v/>
      </c>
      <c r="BA74" s="137">
        <f t="array" ref="BA74">IF(O74&lt;80,"0",IF((P74-O74)&lt;=2,('DPI art.191'!$G$5-(('DPI art.191'!$F$5-'DPI art.191'!$G$5)/4)*(P74-O74-2)),('DPI art.191'!$G$5-(('DPI art.191'!$G$5-'DPI art.191'!$H$5)/8)*(P74-O74-2))))</f>
        <v/>
      </c>
      <c r="BB74" s="644">
        <f t="array" ref="BB74">R74-BA74</f>
        <v/>
      </c>
      <c r="BC74" s="644">
        <f t="array" ref="BC74">IF(N74&lt;135,N74,N74-'DPI art.191'!$I$5)</f>
        <v/>
      </c>
      <c r="BD74" s="137">
        <f t="array" ref="BD74">IF(O74&lt;80,"0",IF((P74-O74)&lt;=2,('DPI art.191'!$G$7-(('DPI art.191'!$F$7-'DPI art.191'!$G$7)/4)*(O74-P74-2)),('DPI art.191'!$G$7-(('DPI art.191'!$G$7-'DPI art.191'!$H$7)/8)*(P74-O74-2))))</f>
        <v/>
      </c>
      <c r="BE74" s="644">
        <f t="array" ref="BE74">O74-BD74</f>
        <v/>
      </c>
      <c r="BF74" s="644">
        <f t="array" ref="BF74">IF(N74&lt;135,N74,N74-'DPI art.191'!$I$7)</f>
        <v/>
      </c>
      <c r="BG74" s="645">
        <f t="array" ref="BG74">10^(0.1*R74)</f>
        <v/>
      </c>
      <c r="BH74" s="645">
        <f t="array" ref="BH74">10^(0.1*X74)</f>
        <v/>
      </c>
      <c r="BI74" s="645">
        <f t="array" ref="BI74">10^(0.1*AB74)</f>
        <v/>
      </c>
      <c r="BJ74" s="645">
        <f t="array" ref="BJ74">10^(0.1*AF74)</f>
        <v/>
      </c>
      <c r="BK74" s="645">
        <f t="array" ref="BK74">10^(0.1*AJ74)</f>
        <v/>
      </c>
      <c r="BL74" s="645">
        <f t="array" ref="BL74">10^(0.1*AN74)</f>
        <v/>
      </c>
      <c r="BM74" s="645">
        <f t="array" ref="BM74">IF(R74&gt;0,(O74-R74),"")</f>
        <v/>
      </c>
      <c r="BN74" s="645">
        <f t="array" ref="BN74">IF(X74&gt;0,(O74-X74),"")</f>
        <v/>
      </c>
      <c r="BO74" s="645">
        <f t="array" ref="BO74">IF(AB74&gt;0,(O74-AB74),"")</f>
        <v/>
      </c>
      <c r="BP74" s="645">
        <f t="array" ref="BP74">IF(AF74&gt;0,(O74-AF74),"")</f>
        <v/>
      </c>
      <c r="BQ74" s="645">
        <f t="array" ref="BQ74">IF(AJ74&gt;0,(O74-AJ74),"")</f>
        <v/>
      </c>
      <c r="BR74" s="645">
        <f t="array" ref="BR74">IF(AN74&gt;0,(O74-AN74),"")</f>
        <v/>
      </c>
      <c r="BS74" s="645">
        <f t="array" ref="BS74">COUNT(BM74:BR74)</f>
        <v/>
      </c>
      <c r="BT74" s="646">
        <f t="array" ref="BT74">IF(BS74=0,0,IF(BS74=1,0,1/(BS74*(BS74-1))))</f>
        <v/>
      </c>
      <c r="BU74" s="647">
        <f t="array" ref="BU74">IF(R74&gt;0,(BM74^2),"")</f>
        <v/>
      </c>
      <c r="BV74" s="647">
        <f t="array" ref="BV74">IF(X74&gt;0,(BN74^2),"")</f>
        <v/>
      </c>
      <c r="BW74" s="647">
        <f t="array" ref="BW74">IF(AB74&gt;0,(BO74^2),"")</f>
        <v/>
      </c>
      <c r="BX74" s="647">
        <f t="array" ref="BX74">IF(AF74&gt;0,(BP74^2),"")</f>
        <v/>
      </c>
      <c r="BY74" s="647">
        <f t="array" ref="BY74">IF(AJ74&gt;0,(BQ74^2),"")</f>
        <v/>
      </c>
      <c r="BZ74" s="647">
        <f t="array" ref="BZ74">IF(AN74&gt;0,(BR74^2),"")</f>
        <v/>
      </c>
      <c r="CA74" s="121" t="n"/>
    </row>
    <row r="75" ht="18.75" customHeight="1" s="621">
      <c r="A75" s="47" t="inlineStr">
        <is>
          <t>Gualdo 2</t>
        </is>
      </c>
      <c r="B75" s="47" t="inlineStr">
        <is>
          <t>F13</t>
        </is>
      </c>
      <c r="C75" s="99" t="inlineStr">
        <is>
          <t>Uffici primo piano</t>
        </is>
      </c>
      <c r="D75" s="99" t="inlineStr">
        <is>
          <t>/</t>
        </is>
      </c>
      <c r="E75" s="99" t="inlineStr">
        <is>
          <t>/</t>
        </is>
      </c>
      <c r="F75" s="99" t="inlineStr">
        <is>
          <t>Attività di ufficio</t>
        </is>
      </c>
      <c r="G75" s="100" t="n">
        <v>46003</v>
      </c>
      <c r="H75" s="99" t="inlineStr">
        <is>
          <t>Compito</t>
        </is>
      </c>
      <c r="I75" s="101">
        <f t="array" ref="I75">IF((V75-R75)&gt;3,"SI","")</f>
        <v/>
      </c>
      <c r="J75" s="101">
        <f t="array" ref="J75">IF((U75-R75)&gt;3,"SI","")</f>
        <v/>
      </c>
      <c r="K75" s="100" t="n"/>
      <c r="L75" s="100" t="n"/>
      <c r="M75" s="635">
        <f t="array" ref="M75">IF(R75&gt;0,(SQRT(BT75*(SUM(BU75:BZ75)))),"")</f>
        <v/>
      </c>
      <c r="N75" s="636">
        <f t="array" ref="N75">IF(T75&gt;0,(MAX(T75,Z75,AD75,AH75,AL75,AP75))+SQRT(1.2^2+1^2),"")</f>
        <v/>
      </c>
      <c r="O75" s="637">
        <f t="array" ref="O75">IF(R75="",0,10*LOG10(SUM(BG75:BL75)/(COUNT(R75,X75,AB75,AF75,AJ75,AN75))))</f>
        <v/>
      </c>
      <c r="P75" s="638">
        <f t="array" ref="P75">IF(AND(Y75="",AC75="",AG75="",AK75="",AO75=""),S75,AVERAGE(S75,Y75,AC75,AG75,AK75,AO75)+STDEV(S75,Y75,AC75,AG75,AK75,AO75))</f>
        <v/>
      </c>
      <c r="Q75" s="106" t="n">
        <v>300</v>
      </c>
      <c r="R75" s="639" t="n">
        <v>50.1</v>
      </c>
      <c r="S75" s="640" t="n">
        <v>55.3</v>
      </c>
      <c r="T75" s="641" t="n">
        <v>91.40000000000001</v>
      </c>
      <c r="U75" s="642" t="n">
        <v>50.1</v>
      </c>
      <c r="V75" s="642" t="n">
        <v>57.8</v>
      </c>
      <c r="W75" s="106" t="n">
        <v>300</v>
      </c>
      <c r="X75" s="639" t="n">
        <v>51.2</v>
      </c>
      <c r="Y75" s="640" t="n">
        <v>55.9</v>
      </c>
      <c r="Z75" s="641" t="n">
        <v>89.40000000000001</v>
      </c>
      <c r="AA75" s="106" t="n">
        <v>300</v>
      </c>
      <c r="AB75" s="639" t="n">
        <v>56.1</v>
      </c>
      <c r="AC75" s="640" t="n">
        <v>60.5</v>
      </c>
      <c r="AD75" s="641" t="n">
        <v>104.9</v>
      </c>
      <c r="AE75" s="106" t="n">
        <v>300</v>
      </c>
      <c r="AF75" s="639" t="n">
        <v>47.8</v>
      </c>
      <c r="AG75" s="640" t="n">
        <v>54.6</v>
      </c>
      <c r="AH75" s="641" t="n">
        <v>88.90000000000001</v>
      </c>
      <c r="AI75" s="106" t="n">
        <v>300</v>
      </c>
      <c r="AJ75" s="639" t="n">
        <v>47.4</v>
      </c>
      <c r="AK75" s="640" t="n">
        <v>54.3</v>
      </c>
      <c r="AL75" s="641" t="n">
        <v>91.90000000000001</v>
      </c>
      <c r="AM75" s="106" t="n">
        <v>300</v>
      </c>
      <c r="AN75" s="639" t="n">
        <v>44.7</v>
      </c>
      <c r="AO75" s="640" t="n">
        <v>55.4</v>
      </c>
      <c r="AP75" s="641" t="n">
        <v>90.90000000000001</v>
      </c>
      <c r="AQ75" s="111">
        <f t="array" ref="AQ75">IF(AND((O75)&lt;85,N75&lt;137),"NO","SI")</f>
        <v/>
      </c>
      <c r="AR75" s="112">
        <f t="array" ref="AR75">IF((480*(10^(7.95-(O75/10))))&lt;480,480*(10^(7.95-(O75/10))),480)</f>
        <v/>
      </c>
      <c r="AS75" s="113">
        <f t="array" ref="AS75">IF((480*(10^(8.45-(O75/10))))&lt;480,480*(10^(8.45-(O75/10))),480)</f>
        <v/>
      </c>
      <c r="AT75" s="114">
        <f t="array" ref="AT75">IF((480*(10^(8.65-(O75/10))))&lt;480,480*(10^(8.65-(O75/10))),480)</f>
        <v/>
      </c>
      <c r="AU75" s="137">
        <f t="array" ref="AU75">IF(O75&lt;80,"0",IF((P75-O75)&lt;=2,('DPI art.191'!$G$3-(('DPI art.191'!$F$3-'DPI art.191'!$G$3)/4)*(P75-O75-2)),('DPI art.191'!$G$3-(('DPI art.191'!$G$3-'DPI art.191'!$H$3)/8)*(P75-O75-2))))</f>
        <v/>
      </c>
      <c r="AV75" s="644">
        <f t="array" ref="AV75">O75-AU75</f>
        <v/>
      </c>
      <c r="AW75" s="644">
        <f t="array" ref="AW75">IF(N75&lt;135,N75,N75-'DPI art.191'!$I$3)</f>
        <v/>
      </c>
      <c r="AX75" s="644">
        <f t="array" ref="AX75">IF(I75&lt;80,"0",IF((J75-I75)&lt;=2,('DPI art.191'!$G$7-(('DPI art.191'!$F$7-'DPI art.191'!$G$7)/4)*(I75-J75-2)),('DPI art.191'!$G$7-(('DPI art.191'!$G$7-'DPI art.191'!$H$7)/8)*(J75-I75-2))))</f>
        <v/>
      </c>
      <c r="AY75" s="644">
        <f t="array" ref="AY75">I75-AX75</f>
        <v/>
      </c>
      <c r="AZ75" s="644">
        <f t="array" ref="AZ75">IF(H75&lt;135,H75,H75-'DPI art.191'!$I$7)</f>
        <v/>
      </c>
      <c r="BA75" s="137">
        <f t="array" ref="BA75">IF(O75&lt;80,"0",IF((P75-O75)&lt;=2,('DPI art.191'!$G$5-(('DPI art.191'!$F$5-'DPI art.191'!$G$5)/4)*(P75-O75-2)),('DPI art.191'!$G$5-(('DPI art.191'!$G$5-'DPI art.191'!$H$5)/8)*(P75-O75-2))))</f>
        <v/>
      </c>
      <c r="BB75" s="644">
        <f t="array" ref="BB75">R75-BA75</f>
        <v/>
      </c>
      <c r="BC75" s="644">
        <f t="array" ref="BC75">IF(N75&lt;135,N75,N75-'DPI art.191'!$I$5)</f>
        <v/>
      </c>
      <c r="BD75" s="137">
        <f t="array" ref="BD75">IF(O75&lt;80,"0",IF((P75-O75)&lt;=2,('DPI art.191'!$G$7-(('DPI art.191'!$F$7-'DPI art.191'!$G$7)/4)*(O75-P75-2)),('DPI art.191'!$G$7-(('DPI art.191'!$G$7-'DPI art.191'!$H$7)/8)*(P75-O75-2))))</f>
        <v/>
      </c>
      <c r="BE75" s="644">
        <f t="array" ref="BE75">O75-BD75</f>
        <v/>
      </c>
      <c r="BF75" s="644">
        <f t="array" ref="BF75">IF(N75&lt;135,N75,N75-'DPI art.191'!$I$7)</f>
        <v/>
      </c>
      <c r="BG75" s="645">
        <f t="array" ref="BG75">10^(0.1*R75)</f>
        <v/>
      </c>
      <c r="BH75" s="645">
        <f t="array" ref="BH75">10^(0.1*X75)</f>
        <v/>
      </c>
      <c r="BI75" s="645">
        <f t="array" ref="BI75">10^(0.1*AB75)</f>
        <v/>
      </c>
      <c r="BJ75" s="645">
        <f t="array" ref="BJ75">10^(0.1*AF75)</f>
        <v/>
      </c>
      <c r="BK75" s="645">
        <f t="array" ref="BK75">10^(0.1*AJ75)</f>
        <v/>
      </c>
      <c r="BL75" s="645">
        <f t="array" ref="BL75">10^(0.1*AN75)</f>
        <v/>
      </c>
      <c r="BM75" s="645">
        <f t="array" ref="BM75">IF(R75&gt;0,(O75-R75),"")</f>
        <v/>
      </c>
      <c r="BN75" s="645">
        <f t="array" ref="BN75">IF(X75&gt;0,(O75-X75),"")</f>
        <v/>
      </c>
      <c r="BO75" s="645">
        <f t="array" ref="BO75">IF(AB75&gt;0,(O75-AB75),"")</f>
        <v/>
      </c>
      <c r="BP75" s="645">
        <f t="array" ref="BP75">IF(AF75&gt;0,(O75-AF75),"")</f>
        <v/>
      </c>
      <c r="BQ75" s="645">
        <f t="array" ref="BQ75">IF(AJ75&gt;0,(O75-AJ75),"")</f>
        <v/>
      </c>
      <c r="BR75" s="645">
        <f t="array" ref="BR75">IF(AN75&gt;0,(O75-AN75),"")</f>
        <v/>
      </c>
      <c r="BS75" s="645">
        <f t="array" ref="BS75">COUNT(BM75:BR75)</f>
        <v/>
      </c>
      <c r="BT75" s="646">
        <f t="array" ref="BT75">IF(BS75=0,0,IF(BS75=1,0,1/(BS75*(BS75-1))))</f>
        <v/>
      </c>
      <c r="BU75" s="647">
        <f t="array" ref="BU75">IF(R75&gt;0,(BM75^2),"")</f>
        <v/>
      </c>
      <c r="BV75" s="647">
        <f t="array" ref="BV75">IF(X75&gt;0,(BN75^2),"")</f>
        <v/>
      </c>
      <c r="BW75" s="647">
        <f t="array" ref="BW75">IF(AB75&gt;0,(BO75^2),"")</f>
        <v/>
      </c>
      <c r="BX75" s="647">
        <f t="array" ref="BX75">IF(AF75&gt;0,(BP75^2),"")</f>
        <v/>
      </c>
      <c r="BY75" s="647">
        <f t="array" ref="BY75">IF(AJ75&gt;0,(BQ75^2),"")</f>
        <v/>
      </c>
      <c r="BZ75" s="647">
        <f t="array" ref="BZ75">IF(AN75&gt;0,(BR75^2),"")</f>
        <v/>
      </c>
      <c r="CA75" s="121" t="n"/>
    </row>
    <row r="76" ht="18.75" customHeight="1" s="621">
      <c r="A76" s="47" t="inlineStr">
        <is>
          <t>024/B/PRS805</t>
        </is>
      </c>
      <c r="B76" s="47" t="inlineStr">
        <is>
          <t>F14</t>
        </is>
      </c>
      <c r="C76" s="99" t="inlineStr">
        <is>
          <t>Saldatrice a filo</t>
        </is>
      </c>
      <c r="D76" s="99" t="inlineStr">
        <is>
          <t>ESAB</t>
        </is>
      </c>
      <c r="E76" s="99" t="inlineStr">
        <is>
          <t>ARISTO 500X</t>
        </is>
      </c>
      <c r="F76" s="99" t="inlineStr">
        <is>
          <t>Saldatura</t>
        </is>
      </c>
      <c r="G76" s="100" t="n">
        <v>46003</v>
      </c>
      <c r="H76" s="99" t="inlineStr">
        <is>
          <t>Compito</t>
        </is>
      </c>
      <c r="I76" s="101">
        <f t="array" ref="I76">IF((V76-R76)&gt;3,"SI","")</f>
        <v/>
      </c>
      <c r="J76" s="101">
        <f t="array" ref="J76">IF((U76-R76)&gt;3,"SI","")</f>
        <v/>
      </c>
      <c r="K76" s="100" t="n"/>
      <c r="L76" s="100" t="n"/>
      <c r="M76" s="635">
        <f t="array" ref="M76">IF(R76&gt;0,(SQRT(BT76*(SUM(BU76:BZ76)))),"")</f>
        <v/>
      </c>
      <c r="N76" s="636">
        <f t="array" ref="N76">IF(T76&gt;0,(MAX(T76,Z76,AD76,AH76,AL76,AP76))+SQRT(1.2^2+1^2),"")</f>
        <v/>
      </c>
      <c r="O76" s="637">
        <f t="array" ref="O76">IF(R76="",0,10*LOG10(SUM(BG76:BL76)/(COUNT(R76,X76,AB76,AF76,AJ76,AN76))))</f>
        <v/>
      </c>
      <c r="P76" s="638">
        <f t="array" ref="P76">IF(AND(Y76="",AC76="",AG76="",AK76="",AO76=""),S76,AVERAGE(S76,Y76,AC76,AG76,AK76,AO76)+STDEV(S76,Y76,AC76,AG76,AK76,AO76))</f>
        <v/>
      </c>
      <c r="Q76" s="106" t="n">
        <v>300</v>
      </c>
      <c r="R76" s="639" t="n">
        <v>80</v>
      </c>
      <c r="S76" s="640" t="n">
        <v>81</v>
      </c>
      <c r="T76" s="641" t="n">
        <v>115</v>
      </c>
      <c r="U76" s="642" t="n">
        <v>80</v>
      </c>
      <c r="V76" s="642" t="n">
        <v>83.09999999999999</v>
      </c>
      <c r="W76" s="106" t="n">
        <v>300</v>
      </c>
      <c r="X76" s="639" t="n">
        <v>83</v>
      </c>
      <c r="Y76" s="640" t="n">
        <v>83</v>
      </c>
      <c r="Z76" s="641" t="n">
        <v>118.4</v>
      </c>
      <c r="AA76" s="106" t="n">
        <v>300</v>
      </c>
      <c r="AB76" s="639" t="n">
        <v>83.7</v>
      </c>
      <c r="AC76" s="640" t="n">
        <v>83.40000000000001</v>
      </c>
      <c r="AD76" s="641" t="n">
        <v>115.1</v>
      </c>
      <c r="AE76" s="106" t="n">
        <v>300</v>
      </c>
      <c r="AF76" s="639" t="n">
        <v>83.3</v>
      </c>
      <c r="AG76" s="640" t="n">
        <v>83</v>
      </c>
      <c r="AH76" s="641" t="n">
        <v>113.2</v>
      </c>
      <c r="AI76" s="106" t="n">
        <v>300</v>
      </c>
      <c r="AJ76" s="639" t="n">
        <v>81.8</v>
      </c>
      <c r="AK76" s="640" t="n">
        <v>81.90000000000001</v>
      </c>
      <c r="AL76" s="641" t="n">
        <v>116</v>
      </c>
      <c r="AM76" s="106" t="n">
        <v>300</v>
      </c>
      <c r="AN76" s="639" t="n">
        <v>82.09999999999999</v>
      </c>
      <c r="AO76" s="640" t="n">
        <v>81.59999999999999</v>
      </c>
      <c r="AP76" s="641" t="n">
        <v>114.5</v>
      </c>
      <c r="AQ76" s="111">
        <f t="array" ref="AQ76">IF(AND((O76)&lt;85,N76&lt;137),"NO","SI")</f>
        <v/>
      </c>
      <c r="AR76" s="112">
        <f t="array" ref="AR76">IF((480*(10^(7.95-(O76/10))))&lt;480,480*(10^(7.95-(O76/10))),480)</f>
        <v/>
      </c>
      <c r="AS76" s="113">
        <f t="array" ref="AS76">IF((480*(10^(8.45-(O76/10))))&lt;480,480*(10^(8.45-(O76/10))),480)</f>
        <v/>
      </c>
      <c r="AT76" s="114">
        <f t="array" ref="AT76">IF((480*(10^(8.65-(O76/10))))&lt;480,480*(10^(8.65-(O76/10))),480)</f>
        <v/>
      </c>
      <c r="AU76" s="644">
        <f t="array" ref="AU76">IF(O76&lt;80,"0",IF((P76-O76)&lt;=2,('DPI art.191'!$G$3-(('DPI art.191'!$F$3-'DPI art.191'!$G$3)/4)*(P76-O76-2)),('DPI art.191'!$G$3-(('DPI art.191'!$G$3-'DPI art.191'!$H$3)/8)*(P76-O76-2))))</f>
        <v/>
      </c>
      <c r="AV76" s="644">
        <f t="array" ref="AV76">O76-AU76</f>
        <v/>
      </c>
      <c r="AW76" s="644">
        <f t="array" ref="AW76">IF(N76&lt;135,N76,N76-'DPI art.191'!$I$3)</f>
        <v/>
      </c>
      <c r="AX76" s="644">
        <f t="array" ref="AX76">IF(I76&lt;80,"0",IF((J76-I76)&lt;=2,('DPI art.191'!$G$7-(('DPI art.191'!$F$7-'DPI art.191'!$G$7)/4)*(I76-J76-2)),('DPI art.191'!$G$7-(('DPI art.191'!$G$7-'DPI art.191'!$H$7)/8)*(J76-I76-2))))</f>
        <v/>
      </c>
      <c r="AY76" s="644">
        <f t="array" ref="AY76">I76-AX76</f>
        <v/>
      </c>
      <c r="AZ76" s="644">
        <f t="array" ref="AZ76">IF(H76&lt;135,H76,H76-'DPI art.191'!$I$7)</f>
        <v/>
      </c>
      <c r="BA76" s="644">
        <f t="array" ref="BA76">IF(O76&lt;80,"0",IF((P76-O76)&lt;=2,('DPI art.191'!$G$5-(('DPI art.191'!$F$5-'DPI art.191'!$G$5)/4)*(P76-O76-2)),('DPI art.191'!$G$5-(('DPI art.191'!$G$5-'DPI art.191'!$H$5)/8)*(P76-O76-2))))</f>
        <v/>
      </c>
      <c r="BB76" s="644">
        <f t="array" ref="BB76">R76-BA76</f>
        <v/>
      </c>
      <c r="BC76" s="644">
        <f t="array" ref="BC76">IF(N76&lt;135,N76,N76-'DPI art.191'!$I$5)</f>
        <v/>
      </c>
      <c r="BD76" s="644">
        <f t="array" ref="BD76">IF(O76&lt;80,"0",IF((P76-O76)&lt;=2,('DPI art.191'!$G$7-(('DPI art.191'!$F$7-'DPI art.191'!$G$7)/4)*(O76-P76-2)),('DPI art.191'!$G$7-(('DPI art.191'!$G$7-'DPI art.191'!$H$7)/8)*(P76-O76-2))))</f>
        <v/>
      </c>
      <c r="BE76" s="644">
        <f t="array" ref="BE76">O76-BD76</f>
        <v/>
      </c>
      <c r="BF76" s="644">
        <f t="array" ref="BF76">IF(N76&lt;135,N76,N76-'DPI art.191'!$I$7)</f>
        <v/>
      </c>
      <c r="BG76" s="645">
        <f t="array" ref="BG76">10^(0.1*R76)</f>
        <v/>
      </c>
      <c r="BH76" s="645">
        <f t="array" ref="BH76">10^(0.1*X76)</f>
        <v/>
      </c>
      <c r="BI76" s="645">
        <f t="array" ref="BI76">10^(0.1*AB76)</f>
        <v/>
      </c>
      <c r="BJ76" s="645">
        <f t="array" ref="BJ76">10^(0.1*AF76)</f>
        <v/>
      </c>
      <c r="BK76" s="645">
        <f t="array" ref="BK76">10^(0.1*AJ76)</f>
        <v/>
      </c>
      <c r="BL76" s="645">
        <f t="array" ref="BL76">10^(0.1*AN76)</f>
        <v/>
      </c>
      <c r="BM76" s="645">
        <f t="array" ref="BM76">IF(R76&gt;0,(O76-R76),"")</f>
        <v/>
      </c>
      <c r="BN76" s="645">
        <f t="array" ref="BN76">IF(X76&gt;0,(O76-X76),"")</f>
        <v/>
      </c>
      <c r="BO76" s="645">
        <f t="array" ref="BO76">IF(AB76&gt;0,(O76-AB76),"")</f>
        <v/>
      </c>
      <c r="BP76" s="645">
        <f t="array" ref="BP76">IF(AF76&gt;0,(O76-AF76),"")</f>
        <v/>
      </c>
      <c r="BQ76" s="645">
        <f t="array" ref="BQ76">IF(AJ76&gt;0,(O76-AJ76),"")</f>
        <v/>
      </c>
      <c r="BR76" s="645">
        <f t="array" ref="BR76">IF(AN76&gt;0,(O76-AN76),"")</f>
        <v/>
      </c>
      <c r="BS76" s="645">
        <f t="array" ref="BS76">COUNT(BM76:BR76)</f>
        <v/>
      </c>
      <c r="BT76" s="646">
        <f t="array" ref="BT76">IF(BS76=0,0,IF(BS76=1,0,1/(BS76*(BS76-1))))</f>
        <v/>
      </c>
      <c r="BU76" s="647">
        <f t="array" ref="BU76">IF(R76&gt;0,(BM76^2),"")</f>
        <v/>
      </c>
      <c r="BV76" s="647">
        <f t="array" ref="BV76">IF(X76&gt;0,(BN76^2),"")</f>
        <v/>
      </c>
      <c r="BW76" s="647">
        <f t="array" ref="BW76">IF(AB76&gt;0,(BO76^2),"")</f>
        <v/>
      </c>
      <c r="BX76" s="647">
        <f t="array" ref="BX76">IF(AF76&gt;0,(BP76^2),"")</f>
        <v/>
      </c>
      <c r="BY76" s="647">
        <f t="array" ref="BY76">IF(AJ76&gt;0,(BQ76^2),"")</f>
        <v/>
      </c>
      <c r="BZ76" s="647">
        <f t="array" ref="BZ76">IF(AN76&gt;0,(BR76^2),"")</f>
        <v/>
      </c>
      <c r="CA76" s="121" t="n"/>
    </row>
    <row r="77" ht="25.5" customHeight="1" s="621">
      <c r="A77" s="47" t="inlineStr">
        <is>
          <t>024/B/PRS736</t>
        </is>
      </c>
      <c r="B77" s="47" t="inlineStr">
        <is>
          <t>F15</t>
        </is>
      </c>
      <c r="C77" s="99" t="inlineStr">
        <is>
          <t>Saldatrice a filo</t>
        </is>
      </c>
      <c r="D77" s="99" t="inlineStr">
        <is>
          <t>ESAB</t>
        </is>
      </c>
      <c r="E77" s="99" t="inlineStr">
        <is>
          <t>Mig5000i - Feed3004</t>
        </is>
      </c>
      <c r="F77" s="99" t="inlineStr">
        <is>
          <t>Saldatura</t>
        </is>
      </c>
      <c r="G77" s="100" t="n">
        <v>46003</v>
      </c>
      <c r="H77" s="99" t="inlineStr">
        <is>
          <t>Compito</t>
        </is>
      </c>
      <c r="I77" s="101">
        <f t="array" ref="I77">IF((V77-R77)&gt;3,"SI","")</f>
        <v/>
      </c>
      <c r="J77" s="101">
        <f t="array" ref="J77">IF((U77-R77)&gt;3,"SI","")</f>
        <v/>
      </c>
      <c r="K77" s="100" t="n"/>
      <c r="L77" s="100" t="n"/>
      <c r="M77" s="635">
        <f t="array" ref="M77">IF(R77&gt;0,(SQRT(BT77*(SUM(BU77:BZ77)))),"")</f>
        <v/>
      </c>
      <c r="N77" s="636">
        <f t="array" ref="N77">IF(T77&gt;0,(MAX(T77,Z77,AD77,AH77,AL77,AP77))+SQRT(1.2^2+1^2),"")</f>
        <v/>
      </c>
      <c r="O77" s="637">
        <f t="array" ref="O77">IF(R77="",0,10*LOG10(SUM(BG77:BL77)/(COUNT(R77,X77,AB77,AF77,AJ77,AN77))))</f>
        <v/>
      </c>
      <c r="P77" s="638">
        <f t="array" ref="P77">IF(AND(Y77="",AC77="",AG77="",AK77="",AO77=""),S77,AVERAGE(S77,Y77,AC77,AG77,AK77,AO77)+STDEV(S77,Y77,AC77,AG77,AK77,AO77))</f>
        <v/>
      </c>
      <c r="Q77" s="106" t="n">
        <v>300</v>
      </c>
      <c r="R77" s="639" t="n">
        <v>90.09999999999999</v>
      </c>
      <c r="S77" s="640" t="n">
        <v>88.59999999999999</v>
      </c>
      <c r="T77" s="641" t="n">
        <v>117.9</v>
      </c>
      <c r="U77" s="642" t="n">
        <v>90.09999999999999</v>
      </c>
      <c r="V77" s="642" t="n">
        <v>93.2</v>
      </c>
      <c r="W77" s="106" t="n">
        <v>300</v>
      </c>
      <c r="X77" s="639" t="n">
        <v>93.40000000000001</v>
      </c>
      <c r="Y77" s="640" t="n">
        <v>92</v>
      </c>
      <c r="Z77" s="641" t="n">
        <v>128.6</v>
      </c>
      <c r="AA77" s="106" t="n">
        <v>300</v>
      </c>
      <c r="AB77" s="639" t="n">
        <v>98.7</v>
      </c>
      <c r="AC77" s="640" t="n">
        <v>97.5</v>
      </c>
      <c r="AD77" s="641" t="n">
        <v>136.8</v>
      </c>
      <c r="AE77" s="106" t="n">
        <v>300</v>
      </c>
      <c r="AF77" s="639" t="n">
        <v>94</v>
      </c>
      <c r="AG77" s="640" t="n">
        <v>92.8</v>
      </c>
      <c r="AH77" s="641" t="n">
        <v>136.3</v>
      </c>
      <c r="AI77" s="106" t="n">
        <v>300</v>
      </c>
      <c r="AJ77" s="639" t="n">
        <v>87</v>
      </c>
      <c r="AK77" s="640" t="n">
        <v>86.90000000000001</v>
      </c>
      <c r="AL77" s="641" t="n">
        <v>127.9</v>
      </c>
      <c r="AM77" s="106" t="n">
        <v>300</v>
      </c>
      <c r="AN77" s="639" t="n">
        <v>87.40000000000001</v>
      </c>
      <c r="AO77" s="640" t="n">
        <v>87.2</v>
      </c>
      <c r="AP77" s="641" t="n">
        <v>126.8</v>
      </c>
      <c r="AQ77" s="111">
        <f t="array" ref="AQ77">IF(AND((O77)&lt;85,N77&lt;137),"NO","SI")</f>
        <v/>
      </c>
      <c r="AR77" s="112">
        <f t="array" ref="AR77">IF((480*(10^(7.95-(O77/10))))&lt;480,480*(10^(7.95-(O77/10))),480)</f>
        <v/>
      </c>
      <c r="AS77" s="113">
        <f t="array" ref="AS77">IF((480*(10^(8.45-(O77/10))))&lt;480,480*(10^(8.45-(O77/10))),480)</f>
        <v/>
      </c>
      <c r="AT77" s="114">
        <f t="array" ref="AT77">IF((480*(10^(8.65-(O77/10))))&lt;480,480*(10^(8.65-(O77/10))),480)</f>
        <v/>
      </c>
      <c r="AU77" s="644">
        <f t="array" ref="AU77">IF(O77&lt;80,"0",IF((P77-O77)&lt;=2,('DPI art.191'!$G$3-(('DPI art.191'!$F$3-'DPI art.191'!$G$3)/4)*(P77-O77-2)),('DPI art.191'!$G$3-(('DPI art.191'!$G$3-'DPI art.191'!$H$3)/8)*(P77-O77-2))))</f>
        <v/>
      </c>
      <c r="AV77" s="644">
        <f t="array" ref="AV77">O77-AU77</f>
        <v/>
      </c>
      <c r="AW77" s="644">
        <f t="array" ref="AW77">IF(N77&lt;135,N77,N77-'DPI art.191'!$I$3)</f>
        <v/>
      </c>
      <c r="AX77" s="644">
        <f t="array" ref="AX77">IF(I77&lt;80,"0",IF((J77-I77)&lt;=2,('DPI art.191'!$G$7-(('DPI art.191'!$F$7-'DPI art.191'!$G$7)/4)*(I77-J77-2)),('DPI art.191'!$G$7-(('DPI art.191'!$G$7-'DPI art.191'!$H$7)/8)*(J77-I77-2))))</f>
        <v/>
      </c>
      <c r="AY77" s="644">
        <f t="array" ref="AY77">I77-AX77</f>
        <v/>
      </c>
      <c r="AZ77" s="644">
        <f t="array" ref="AZ77">IF(H77&lt;135,H77,H77-'DPI art.191'!$I$7)</f>
        <v/>
      </c>
      <c r="BA77" s="644">
        <f t="array" ref="BA77">IF(O77&lt;80,"0",IF((P77-O77)&lt;=2,('DPI art.191'!$G$5-(('DPI art.191'!$F$5-'DPI art.191'!$G$5)/4)*(P77-O77-2)),('DPI art.191'!$G$5-(('DPI art.191'!$G$5-'DPI art.191'!$H$5)/8)*(P77-O77-2))))</f>
        <v/>
      </c>
      <c r="BB77" s="644">
        <f t="array" ref="BB77">R77-BA77</f>
        <v/>
      </c>
      <c r="BC77" s="644">
        <f t="array" ref="BC77">IF(N77&lt;135,N77,N77-'DPI art.191'!$I$5)</f>
        <v/>
      </c>
      <c r="BD77" s="644">
        <f t="array" ref="BD77">IF(O77&lt;80,"0",IF((P77-O77)&lt;=2,('DPI art.191'!$G$7-(('DPI art.191'!$F$7-'DPI art.191'!$G$7)/4)*(O77-P77-2)),('DPI art.191'!$G$7-(('DPI art.191'!$G$7-'DPI art.191'!$H$7)/8)*(P77-O77-2))))</f>
        <v/>
      </c>
      <c r="BE77" s="644">
        <f t="array" ref="BE77">O77-BD77</f>
        <v/>
      </c>
      <c r="BF77" s="644">
        <f t="array" ref="BF77">IF(N77&lt;135,N77,N77-'DPI art.191'!$I$7)</f>
        <v/>
      </c>
      <c r="BG77" s="645">
        <f t="array" ref="BG77">10^(0.1*R77)</f>
        <v/>
      </c>
      <c r="BH77" s="645">
        <f t="array" ref="BH77">10^(0.1*X77)</f>
        <v/>
      </c>
      <c r="BI77" s="645">
        <f t="array" ref="BI77">10^(0.1*AB77)</f>
        <v/>
      </c>
      <c r="BJ77" s="645">
        <f t="array" ref="BJ77">10^(0.1*AF77)</f>
        <v/>
      </c>
      <c r="BK77" s="645">
        <f t="array" ref="BK77">10^(0.1*AJ77)</f>
        <v/>
      </c>
      <c r="BL77" s="645">
        <f t="array" ref="BL77">10^(0.1*AN77)</f>
        <v/>
      </c>
      <c r="BM77" s="645">
        <f t="array" ref="BM77">IF(R77&gt;0,(O77-R77),"")</f>
        <v/>
      </c>
      <c r="BN77" s="645">
        <f t="array" ref="BN77">IF(X77&gt;0,(O77-X77),"")</f>
        <v/>
      </c>
      <c r="BO77" s="645">
        <f t="array" ref="BO77">IF(AB77&gt;0,(O77-AB77),"")</f>
        <v/>
      </c>
      <c r="BP77" s="645">
        <f t="array" ref="BP77">IF(AF77&gt;0,(O77-AF77),"")</f>
        <v/>
      </c>
      <c r="BQ77" s="645">
        <f t="array" ref="BQ77">IF(AJ77&gt;0,(O77-AJ77),"")</f>
        <v/>
      </c>
      <c r="BR77" s="645">
        <f t="array" ref="BR77">IF(AN77&gt;0,(O77-AN77),"")</f>
        <v/>
      </c>
      <c r="BS77" s="645">
        <f t="array" ref="BS77">COUNT(BM77:BR77)</f>
        <v/>
      </c>
      <c r="BT77" s="646">
        <f t="array" ref="BT77">IF(BS77=0,0,IF(BS77=1,0,1/(BS77*(BS77-1))))</f>
        <v/>
      </c>
      <c r="BU77" s="647">
        <f t="array" ref="BU77">IF(R77&gt;0,(BM77^2),"")</f>
        <v/>
      </c>
      <c r="BV77" s="647">
        <f t="array" ref="BV77">IF(X77&gt;0,(BN77^2),"")</f>
        <v/>
      </c>
      <c r="BW77" s="647">
        <f t="array" ref="BW77">IF(AB77&gt;0,(BO77^2),"")</f>
        <v/>
      </c>
      <c r="BX77" s="647">
        <f t="array" ref="BX77">IF(AF77&gt;0,(BP77^2),"")</f>
        <v/>
      </c>
      <c r="BY77" s="647">
        <f t="array" ref="BY77">IF(AJ77&gt;0,(BQ77^2),"")</f>
        <v/>
      </c>
      <c r="BZ77" s="647">
        <f t="array" ref="BZ77">IF(AN77&gt;0,(BR77^2),"")</f>
        <v/>
      </c>
      <c r="CA77" s="121" t="n"/>
    </row>
    <row r="78" ht="51" customHeight="1" s="621">
      <c r="A78" s="47" t="inlineStr">
        <is>
          <t>Verniciatura</t>
        </is>
      </c>
      <c r="B78" s="47" t="inlineStr">
        <is>
          <t>F16</t>
        </is>
      </c>
      <c r="C78" s="99" t="inlineStr">
        <is>
          <t>Preparazione verniciatura - operazioni di pulizia pezzi in uscita dalla sabbiatura con aria compressa</t>
        </is>
      </c>
      <c r="D78" s="99" t="inlineStr">
        <is>
          <t>/</t>
        </is>
      </c>
      <c r="E78" s="99" t="inlineStr">
        <is>
          <t>/</t>
        </is>
      </c>
      <c r="F78" s="99" t="inlineStr">
        <is>
          <t>Preparazione verniciatura - operazioni di pulizia pezzi in uscita dalla sabbiatura con aria compressa</t>
        </is>
      </c>
      <c r="G78" s="100" t="n">
        <v>46003</v>
      </c>
      <c r="H78" s="99" t="inlineStr">
        <is>
          <t>Compito</t>
        </is>
      </c>
      <c r="I78" s="101">
        <f t="array" ref="I78">IF((V78-R78)&gt;3,"SI","")</f>
        <v/>
      </c>
      <c r="J78" s="99" t="inlineStr">
        <is>
          <t>SI</t>
        </is>
      </c>
      <c r="K78" s="100" t="n"/>
      <c r="L78" s="100" t="n"/>
      <c r="M78" s="635">
        <f t="array" ref="M78">IF(R78&gt;0,(SQRT(BT78*(SUM(BU78:BZ78)))),"")</f>
        <v/>
      </c>
      <c r="N78" s="636">
        <f t="array" ref="N78">IF(T78&gt;0,(MAX(T78,Z78,AD78,AH78,AL78,AP78))+SQRT(1.2^2+1^2),"")</f>
        <v/>
      </c>
      <c r="O78" s="637">
        <f t="array" ref="O78">IF(R78="",0,10*LOG10(SUM(BG78:BL78)/(COUNT(R78,X78,AB78,AF78,AJ78,AN78))))</f>
        <v/>
      </c>
      <c r="P78" s="638">
        <f t="array" ref="P78">IF(AND(Y78="",AC78="",AG78="",AK78="",AO78=""),S78,AVERAGE(S78,Y78,AC78,AG78,AK78,AO78)+STDEV(S78,Y78,AC78,AG78,AK78,AO78))</f>
        <v/>
      </c>
      <c r="Q78" s="106" t="n">
        <v>300</v>
      </c>
      <c r="R78" s="639" t="n">
        <v>104.3</v>
      </c>
      <c r="S78" s="640" t="n">
        <v>102.8</v>
      </c>
      <c r="T78" s="641" t="n">
        <v>121.9</v>
      </c>
      <c r="U78" s="642" t="n">
        <v>104.3</v>
      </c>
      <c r="V78" s="642" t="n">
        <v>106.2</v>
      </c>
      <c r="W78" s="106" t="n">
        <v>300</v>
      </c>
      <c r="X78" s="639" t="n">
        <v>113.5</v>
      </c>
      <c r="Y78" s="640" t="n">
        <v>111.8</v>
      </c>
      <c r="Z78" s="641" t="n">
        <v>133.4</v>
      </c>
      <c r="AA78" s="106" t="n">
        <v>300</v>
      </c>
      <c r="AB78" s="639" t="n">
        <v>116.3</v>
      </c>
      <c r="AC78" s="640" t="n">
        <v>114.5</v>
      </c>
      <c r="AD78" s="641" t="n">
        <v>133.3</v>
      </c>
      <c r="AE78" s="106" t="n">
        <v>300</v>
      </c>
      <c r="AF78" s="639" t="n">
        <v>116.8</v>
      </c>
      <c r="AG78" s="640" t="n">
        <v>115</v>
      </c>
      <c r="AH78" s="641" t="n">
        <v>134.6</v>
      </c>
      <c r="AI78" s="106" t="n">
        <v>300</v>
      </c>
      <c r="AJ78" s="639" t="n">
        <v>115.2</v>
      </c>
      <c r="AK78" s="640" t="n">
        <v>113.3</v>
      </c>
      <c r="AL78" s="641" t="n">
        <v>133</v>
      </c>
      <c r="AM78" s="106" t="n">
        <v>300</v>
      </c>
      <c r="AN78" s="639" t="n">
        <v>116.1</v>
      </c>
      <c r="AO78" s="640" t="n">
        <v>114.3</v>
      </c>
      <c r="AP78" s="641" t="n">
        <v>133.7</v>
      </c>
      <c r="AQ78" s="111">
        <f t="array" ref="AQ78">IF(AND((O78)&lt;85,N78&lt;137),"NO","SI")</f>
        <v/>
      </c>
      <c r="AR78" s="112">
        <f t="array" ref="AR78">IF((480*(10^(7.95-(O78/10))))&lt;480,480*(10^(7.95-(O78/10))),480)</f>
        <v/>
      </c>
      <c r="AS78" s="113">
        <f t="array" ref="AS78">IF((480*(10^(8.45-(O78/10))))&lt;480,480*(10^(8.45-(O78/10))),480)</f>
        <v/>
      </c>
      <c r="AT78" s="114">
        <f t="array" ref="AT78">IF((480*(10^(8.65-(O78/10))))&lt;480,480*(10^(8.65-(O78/10))),480)</f>
        <v/>
      </c>
      <c r="AU78" s="644">
        <f t="array" ref="AU78">IF(O78&lt;80,"0",IF((P78-O78)&lt;=2,('DPI art.191'!$G$3-(('DPI art.191'!$F$3-'DPI art.191'!$G$3)/4)*(P78-O78-2)),('DPI art.191'!$G$3-(('DPI art.191'!$G$3-'DPI art.191'!$H$3)/8)*(P78-O78-2))))</f>
        <v/>
      </c>
      <c r="AV78" s="644">
        <f t="array" ref="AV78">O78-AU78</f>
        <v/>
      </c>
      <c r="AW78" s="644">
        <f t="array" ref="AW78">IF(N78&lt;135,N78,N78-'DPI art.191'!$I$3)</f>
        <v/>
      </c>
      <c r="AX78" s="644">
        <f t="array" ref="AX78">IF(I78&lt;80,"0",IF((J78-I78)&lt;=2,('DPI art.191'!$G$7-(('DPI art.191'!$F$7-'DPI art.191'!$G$7)/4)*(I78-J78-2)),('DPI art.191'!$G$7-(('DPI art.191'!$G$7-'DPI art.191'!$H$7)/8)*(J78-I78-2))))</f>
        <v/>
      </c>
      <c r="AY78" s="644">
        <f t="array" ref="AY78">I78-AX78</f>
        <v/>
      </c>
      <c r="AZ78" s="644">
        <f t="array" ref="AZ78">IF(H78&lt;135,H78,H78-'DPI art.191'!$I$7)</f>
        <v/>
      </c>
      <c r="BA78" s="644">
        <f t="array" ref="BA78">IF(O78&lt;80,"0",IF((P78-O78)&lt;=2,('DPI art.191'!$G$5-(('DPI art.191'!$F$5-'DPI art.191'!$G$5)/4)*(P78-O78-2)),('DPI art.191'!$G$5-(('DPI art.191'!$G$5-'DPI art.191'!$H$5)/8)*(P78-O78-2))))</f>
        <v/>
      </c>
      <c r="BB78" s="644">
        <f t="array" ref="BB78">R78-BA78</f>
        <v/>
      </c>
      <c r="BC78" s="644">
        <f t="array" ref="BC78">IF(N78&lt;135,N78,N78-'DPI art.191'!$I$5)</f>
        <v/>
      </c>
      <c r="BD78" s="644">
        <f t="array" ref="BD78">IF(O78&lt;80,"0",IF((P78-O78)&lt;=2,('DPI art.191'!$G$7-(('DPI art.191'!$F$7-'DPI art.191'!$G$7)/4)*(O78-P78-2)),('DPI art.191'!$G$7-(('DPI art.191'!$G$7-'DPI art.191'!$H$7)/8)*(P78-O78-2))))</f>
        <v/>
      </c>
      <c r="BE78" s="644">
        <f t="array" ref="BE78">O78-BD78</f>
        <v/>
      </c>
      <c r="BF78" s="644">
        <f t="array" ref="BF78">IF(N78&lt;135,N78,N78-'DPI art.191'!$I$7)</f>
        <v/>
      </c>
      <c r="BG78" s="645">
        <f t="array" ref="BG78">10^(0.1*R78)</f>
        <v/>
      </c>
      <c r="BH78" s="645">
        <f t="array" ref="BH78">10^(0.1*X78)</f>
        <v/>
      </c>
      <c r="BI78" s="645">
        <f t="array" ref="BI78">10^(0.1*AB78)</f>
        <v/>
      </c>
      <c r="BJ78" s="645">
        <f t="array" ref="BJ78">10^(0.1*AF78)</f>
        <v/>
      </c>
      <c r="BK78" s="645">
        <f t="array" ref="BK78">10^(0.1*AJ78)</f>
        <v/>
      </c>
      <c r="BL78" s="645">
        <f t="array" ref="BL78">10^(0.1*AN78)</f>
        <v/>
      </c>
      <c r="BM78" s="645">
        <f t="array" ref="BM78">IF(R78&gt;0,(O78-R78),"")</f>
        <v/>
      </c>
      <c r="BN78" s="645">
        <f t="array" ref="BN78">IF(X78&gt;0,(O78-X78),"")</f>
        <v/>
      </c>
      <c r="BO78" s="645">
        <f t="array" ref="BO78">IF(AB78&gt;0,(O78-AB78),"")</f>
        <v/>
      </c>
      <c r="BP78" s="645">
        <f t="array" ref="BP78">IF(AF78&gt;0,(O78-AF78),"")</f>
        <v/>
      </c>
      <c r="BQ78" s="645">
        <f t="array" ref="BQ78">IF(AJ78&gt;0,(O78-AJ78),"")</f>
        <v/>
      </c>
      <c r="BR78" s="645">
        <f t="array" ref="BR78">IF(AN78&gt;0,(O78-AN78),"")</f>
        <v/>
      </c>
      <c r="BS78" s="645">
        <f t="array" ref="BS78">COUNT(BM78:BR78)</f>
        <v/>
      </c>
      <c r="BT78" s="646">
        <f t="array" ref="BT78">IF(BS78=0,0,IF(BS78=1,0,1/(BS78*(BS78-1))))</f>
        <v/>
      </c>
      <c r="BU78" s="647">
        <f t="array" ref="BU78">IF(R78&gt;0,(BM78^2),"")</f>
        <v/>
      </c>
      <c r="BV78" s="647">
        <f t="array" ref="BV78">IF(X78&gt;0,(BN78^2),"")</f>
        <v/>
      </c>
      <c r="BW78" s="647">
        <f t="array" ref="BW78">IF(AB78&gt;0,(BO78^2),"")</f>
        <v/>
      </c>
      <c r="BX78" s="647">
        <f t="array" ref="BX78">IF(AF78&gt;0,(BP78^2),"")</f>
        <v/>
      </c>
      <c r="BY78" s="647">
        <f t="array" ref="BY78">IF(AJ78&gt;0,(BQ78^2),"")</f>
        <v/>
      </c>
      <c r="BZ78" s="647">
        <f t="array" ref="BZ78">IF(AN78&gt;0,(BR78^2),"")</f>
        <v/>
      </c>
      <c r="CA78" s="121" t="n"/>
    </row>
    <row r="79" ht="38.25" customHeight="1" s="621">
      <c r="A79" s="47" t="inlineStr">
        <is>
          <t>Verniciatura</t>
        </is>
      </c>
      <c r="B79" s="47" t="inlineStr">
        <is>
          <t>F17</t>
        </is>
      </c>
      <c r="C79" s="99" t="inlineStr">
        <is>
          <t>Preparazione verniciatura - operazioni manuali di applicazione nastro adesivo</t>
        </is>
      </c>
      <c r="D79" s="99" t="inlineStr">
        <is>
          <t>/</t>
        </is>
      </c>
      <c r="E79" s="99" t="inlineStr">
        <is>
          <t>/</t>
        </is>
      </c>
      <c r="F79" s="99" t="inlineStr">
        <is>
          <t>Preparazione verniciatura - operazioni manuali di applicazione nastro adesivo</t>
        </is>
      </c>
      <c r="G79" s="100" t="n">
        <v>46003</v>
      </c>
      <c r="H79" s="99" t="inlineStr">
        <is>
          <t>Compito</t>
        </is>
      </c>
      <c r="I79" s="101">
        <f t="array" ref="I79">IF((V79-R79)&gt;3,"SI","")</f>
        <v/>
      </c>
      <c r="J79" s="101">
        <f t="array" ref="J79">IF((U79-R79)&gt;3,"SI","")</f>
        <v/>
      </c>
      <c r="K79" s="100" t="n"/>
      <c r="L79" s="100" t="n"/>
      <c r="M79" s="635">
        <f t="array" ref="M79">IF(R79&gt;0,(SQRT(BT79*(SUM(BU79:BZ79)))),"")</f>
        <v/>
      </c>
      <c r="N79" s="636">
        <f t="array" ref="N79">IF(T79&gt;0,(MAX(T79,Z79,AD79,AH79,AL79,AP79))+SQRT(1.2^2+1^2),"")</f>
        <v/>
      </c>
      <c r="O79" s="637">
        <f t="array" ref="O79">IF(R79="",0,10*LOG10(SUM(BG79:BL79)/(COUNT(R79,X79,AB79,AF79,AJ79,AN79))))</f>
        <v/>
      </c>
      <c r="P79" s="638">
        <f t="array" ref="P79">IF(AND(Y79="",AC79="",AG79="",AK79="",AO79=""),S79,AVERAGE(S79,Y79,AC79,AG79,AK79,AO79)+STDEV(S79,Y79,AC79,AG79,AK79,AO79))</f>
        <v/>
      </c>
      <c r="Q79" s="106" t="n">
        <v>300</v>
      </c>
      <c r="R79" s="639" t="n">
        <v>69</v>
      </c>
      <c r="S79" s="640" t="n">
        <v>73.8</v>
      </c>
      <c r="T79" s="641" t="n">
        <v>95.90000000000001</v>
      </c>
      <c r="U79" s="642" t="n">
        <v>69</v>
      </c>
      <c r="V79" s="642" t="n">
        <v>73.7</v>
      </c>
      <c r="W79" s="106" t="n">
        <v>300</v>
      </c>
      <c r="X79" s="639" t="n">
        <v>72.7</v>
      </c>
      <c r="Y79" s="640" t="n">
        <v>75.40000000000001</v>
      </c>
      <c r="Z79" s="641" t="n">
        <v>108.1</v>
      </c>
      <c r="AA79" s="106" t="n">
        <v>300</v>
      </c>
      <c r="AB79" s="639" t="n">
        <v>76.59999999999999</v>
      </c>
      <c r="AC79" s="640" t="n">
        <v>78.09999999999999</v>
      </c>
      <c r="AD79" s="641" t="n">
        <v>114</v>
      </c>
      <c r="AE79" s="106" t="n">
        <v>300</v>
      </c>
      <c r="AF79" s="639" t="n">
        <v>69.3</v>
      </c>
      <c r="AG79" s="640" t="n">
        <v>74.09999999999999</v>
      </c>
      <c r="AH79" s="641" t="n">
        <v>98.40000000000001</v>
      </c>
      <c r="AI79" s="106" t="n">
        <v>300</v>
      </c>
      <c r="AJ79" s="639" t="n">
        <v>73</v>
      </c>
      <c r="AK79" s="640" t="n">
        <v>75.7</v>
      </c>
      <c r="AL79" s="641" t="n">
        <v>99</v>
      </c>
      <c r="AM79" s="106" t="n">
        <v>300</v>
      </c>
      <c r="AN79" s="639" t="n">
        <v>68.7</v>
      </c>
      <c r="AO79" s="640" t="n">
        <v>73.7</v>
      </c>
      <c r="AP79" s="641" t="n">
        <v>94.7</v>
      </c>
      <c r="AQ79" s="111">
        <f t="array" ref="AQ79">IF(AND((O79)&lt;85,N79&lt;137),"NO","SI")</f>
        <v/>
      </c>
      <c r="AR79" s="112">
        <f t="array" ref="AR79">IF((480*(10^(7.95-(O79/10))))&lt;480,480*(10^(7.95-(O79/10))),480)</f>
        <v/>
      </c>
      <c r="AS79" s="113">
        <f t="array" ref="AS79">IF((480*(10^(8.45-(O79/10))))&lt;480,480*(10^(8.45-(O79/10))),480)</f>
        <v/>
      </c>
      <c r="AT79" s="114">
        <f t="array" ref="AT79">IF((480*(10^(8.65-(O79/10))))&lt;480,480*(10^(8.65-(O79/10))),480)</f>
        <v/>
      </c>
      <c r="AU79" s="137">
        <f t="array" ref="AU79">IF(O79&lt;80,"0",IF((P79-O79)&lt;=2,('DPI art.191'!$G$3-(('DPI art.191'!$F$3-'DPI art.191'!$G$3)/4)*(P79-O79-2)),('DPI art.191'!$G$3-(('DPI art.191'!$G$3-'DPI art.191'!$H$3)/8)*(P79-O79-2))))</f>
        <v/>
      </c>
      <c r="AV79" s="644">
        <f t="array" ref="AV79">O79-AU79</f>
        <v/>
      </c>
      <c r="AW79" s="644">
        <f t="array" ref="AW79">IF(N79&lt;135,N79,N79-'DPI art.191'!$I$3)</f>
        <v/>
      </c>
      <c r="AX79" s="644">
        <f t="array" ref="AX79">IF(I79&lt;80,"0",IF((J79-I79)&lt;=2,('DPI art.191'!$G$7-(('DPI art.191'!$F$7-'DPI art.191'!$G$7)/4)*(I79-J79-2)),('DPI art.191'!$G$7-(('DPI art.191'!$G$7-'DPI art.191'!$H$7)/8)*(J79-I79-2))))</f>
        <v/>
      </c>
      <c r="AY79" s="644">
        <f t="array" ref="AY79">I79-AX79</f>
        <v/>
      </c>
      <c r="AZ79" s="644">
        <f t="array" ref="AZ79">IF(H79&lt;135,H79,H79-'DPI art.191'!$I$7)</f>
        <v/>
      </c>
      <c r="BA79" s="137">
        <f t="array" ref="BA79">IF(O79&lt;80,"0",IF((P79-O79)&lt;=2,('DPI art.191'!$G$5-(('DPI art.191'!$F$5-'DPI art.191'!$G$5)/4)*(P79-O79-2)),('DPI art.191'!$G$5-(('DPI art.191'!$G$5-'DPI art.191'!$H$5)/8)*(P79-O79-2))))</f>
        <v/>
      </c>
      <c r="BB79" s="644">
        <f t="array" ref="BB79">R79-BA79</f>
        <v/>
      </c>
      <c r="BC79" s="644">
        <f t="array" ref="BC79">IF(N79&lt;135,N79,N79-'DPI art.191'!$I$5)</f>
        <v/>
      </c>
      <c r="BD79" s="137">
        <f t="array" ref="BD79">IF(O79&lt;80,"0",IF((P79-O79)&lt;=2,('DPI art.191'!$G$7-(('DPI art.191'!$F$7-'DPI art.191'!$G$7)/4)*(O79-P79-2)),('DPI art.191'!$G$7-(('DPI art.191'!$G$7-'DPI art.191'!$H$7)/8)*(P79-O79-2))))</f>
        <v/>
      </c>
      <c r="BE79" s="644">
        <f t="array" ref="BE79">O79-BD79</f>
        <v/>
      </c>
      <c r="BF79" s="644">
        <f t="array" ref="BF79">IF(N79&lt;135,N79,N79-'DPI art.191'!$I$7)</f>
        <v/>
      </c>
      <c r="BG79" s="645">
        <f t="array" ref="BG79">10^(0.1*R79)</f>
        <v/>
      </c>
      <c r="BH79" s="645">
        <f t="array" ref="BH79">10^(0.1*X79)</f>
        <v/>
      </c>
      <c r="BI79" s="645">
        <f t="array" ref="BI79">10^(0.1*AB79)</f>
        <v/>
      </c>
      <c r="BJ79" s="645">
        <f t="array" ref="BJ79">10^(0.1*AF79)</f>
        <v/>
      </c>
      <c r="BK79" s="645">
        <f t="array" ref="BK79">10^(0.1*AJ79)</f>
        <v/>
      </c>
      <c r="BL79" s="645">
        <f t="array" ref="BL79">10^(0.1*AN79)</f>
        <v/>
      </c>
      <c r="BM79" s="645">
        <f t="array" ref="BM79">IF(R79&gt;0,(O79-R79),"")</f>
        <v/>
      </c>
      <c r="BN79" s="645">
        <f t="array" ref="BN79">IF(X79&gt;0,(O79-X79),"")</f>
        <v/>
      </c>
      <c r="BO79" s="645">
        <f t="array" ref="BO79">IF(AB79&gt;0,(O79-AB79),"")</f>
        <v/>
      </c>
      <c r="BP79" s="645">
        <f t="array" ref="BP79">IF(AF79&gt;0,(O79-AF79),"")</f>
        <v/>
      </c>
      <c r="BQ79" s="645">
        <f t="array" ref="BQ79">IF(AJ79&gt;0,(O79-AJ79),"")</f>
        <v/>
      </c>
      <c r="BR79" s="645">
        <f t="array" ref="BR79">IF(AN79&gt;0,(O79-AN79),"")</f>
        <v/>
      </c>
      <c r="BS79" s="645">
        <f t="array" ref="BS79">COUNT(BM79:BR79)</f>
        <v/>
      </c>
      <c r="BT79" s="646">
        <f t="array" ref="BT79">IF(BS79=0,0,IF(BS79=1,0,1/(BS79*(BS79-1))))</f>
        <v/>
      </c>
      <c r="BU79" s="647">
        <f t="array" ref="BU79">IF(R79&gt;0,(BM79^2),"")</f>
        <v/>
      </c>
      <c r="BV79" s="647">
        <f t="array" ref="BV79">IF(X79&gt;0,(BN79^2),"")</f>
        <v/>
      </c>
      <c r="BW79" s="647">
        <f t="array" ref="BW79">IF(AB79&gt;0,(BO79^2),"")</f>
        <v/>
      </c>
      <c r="BX79" s="647">
        <f t="array" ref="BX79">IF(AF79&gt;0,(BP79^2),"")</f>
        <v/>
      </c>
      <c r="BY79" s="647">
        <f t="array" ref="BY79">IF(AJ79&gt;0,(BQ79^2),"")</f>
        <v/>
      </c>
      <c r="BZ79" s="647">
        <f t="array" ref="BZ79">IF(AN79&gt;0,(BR79^2),"")</f>
        <v/>
      </c>
      <c r="CA79" s="121" t="n"/>
    </row>
    <row r="80" ht="18.75" customHeight="1" s="621">
      <c r="A80" s="47" t="inlineStr">
        <is>
          <t>/</t>
        </is>
      </c>
      <c r="B80" s="47" t="inlineStr">
        <is>
          <t>F18</t>
        </is>
      </c>
      <c r="C80" s="99" t="inlineStr">
        <is>
          <t>Autocarro</t>
        </is>
      </c>
      <c r="D80" s="101" t="n"/>
      <c r="E80" s="101" t="n"/>
      <c r="F80" s="99" t="inlineStr">
        <is>
          <t>Trasferimenti con autocarro</t>
        </is>
      </c>
      <c r="G80" s="100" t="n">
        <v>46003</v>
      </c>
      <c r="H80" s="99" t="inlineStr">
        <is>
          <t>Compito</t>
        </is>
      </c>
      <c r="I80" s="101">
        <f t="array" ref="I80">IF((V80-R80)&gt;3,"SI","")</f>
        <v/>
      </c>
      <c r="J80" s="99" t="inlineStr">
        <is>
          <t>SI</t>
        </is>
      </c>
      <c r="K80" s="100" t="n"/>
      <c r="L80" s="100" t="n"/>
      <c r="M80" s="635">
        <f t="array" ref="M80">IF(R80&gt;0,(SQRT(BT80*(SUM(BU80:BZ80)))),"")</f>
        <v/>
      </c>
      <c r="N80" s="636">
        <f t="array" ref="N80">IF(T80&gt;0,(MAX(T80,Z80,AD80,AH80,AL80,AP80))+SQRT(1.2^2+1^2),"")</f>
        <v/>
      </c>
      <c r="O80" s="637">
        <f t="array" ref="O80">IF(R80="",0,10*LOG10(SUM(BG80:BL80)/(COUNT(R80,X80,AB80,AF80,AJ80,AN80))))</f>
        <v/>
      </c>
      <c r="P80" s="638">
        <f t="array" ref="P80">IF(AND(Y80="",AC80="",AG80="",AK80="",AO80=""),S80,AVERAGE(S80,Y80,AC80,AG80,AK80,AO80)+STDEV(S80,Y80,AC80,AG80,AK80,AO80))</f>
        <v/>
      </c>
      <c r="Q80" s="106" t="n">
        <v>300</v>
      </c>
      <c r="R80" s="639" t="n">
        <v>71</v>
      </c>
      <c r="S80" s="640" t="n">
        <v>94.5</v>
      </c>
      <c r="T80" s="641" t="n">
        <v>108.3</v>
      </c>
      <c r="U80" s="642" t="n"/>
      <c r="V80" s="642" t="n"/>
      <c r="W80" s="106" t="n">
        <v>300</v>
      </c>
      <c r="X80" s="639" t="n">
        <v>71.09999999999999</v>
      </c>
      <c r="Y80" s="640" t="n">
        <v>94.59999999999999</v>
      </c>
      <c r="Z80" s="641" t="n">
        <v>108.4</v>
      </c>
      <c r="AA80" s="106" t="n">
        <v>300</v>
      </c>
      <c r="AB80" s="639" t="n">
        <v>70.90000000000001</v>
      </c>
      <c r="AC80" s="640" t="n">
        <v>94.40000000000001</v>
      </c>
      <c r="AD80" s="641" t="n">
        <v>108.2</v>
      </c>
      <c r="AE80" s="106" t="n"/>
      <c r="AF80" s="639" t="n"/>
      <c r="AG80" s="640" t="n"/>
      <c r="AH80" s="641" t="n"/>
      <c r="AI80" s="106" t="n"/>
      <c r="AJ80" s="639" t="n"/>
      <c r="AK80" s="640" t="n"/>
      <c r="AL80" s="641" t="n"/>
      <c r="AM80" s="106" t="n"/>
      <c r="AN80" s="639" t="n"/>
      <c r="AO80" s="640" t="n"/>
      <c r="AP80" s="641" t="n"/>
      <c r="AQ80" s="111">
        <f t="array" ref="AQ80">IF(AND((O80)&lt;85,N80&lt;137),"NO","SI")</f>
        <v/>
      </c>
      <c r="AR80" s="112">
        <f t="array" ref="AR80">IF((480*(10^(7.95-(O80/10))))&lt;480,480*(10^(7.95-(O80/10))),480)</f>
        <v/>
      </c>
      <c r="AS80" s="113">
        <f t="array" ref="AS80">IF((480*(10^(8.45-(O80/10))))&lt;480,480*(10^(8.45-(O80/10))),480)</f>
        <v/>
      </c>
      <c r="AT80" s="114">
        <f t="array" ref="AT80">IF((480*(10^(8.65-(O80/10))))&lt;480,480*(10^(8.65-(O80/10))),480)</f>
        <v/>
      </c>
      <c r="AU80" s="137">
        <f t="array" ref="AU80">IF(O80&lt;80,"0",IF((P80-O80)&lt;=2,('DPI art.191'!$G$3-(('DPI art.191'!$F$3-'DPI art.191'!$G$3)/4)*(P80-O80-2)),('DPI art.191'!$G$3-(('DPI art.191'!$G$3-'DPI art.191'!$H$3)/8)*(P80-O80-2))))</f>
        <v/>
      </c>
      <c r="AV80" s="644">
        <f t="array" ref="AV80">O80-AU80</f>
        <v/>
      </c>
      <c r="AW80" s="644">
        <f t="array" ref="AW80">IF(N80&lt;135,N80,N80-'DPI art.191'!$I$3)</f>
        <v/>
      </c>
      <c r="AX80" s="644">
        <f t="array" ref="AX80">IF(I80&lt;80,"0",IF((J80-I80)&lt;=2,('DPI art.191'!$G$7-(('DPI art.191'!$F$7-'DPI art.191'!$G$7)/4)*(I80-J80-2)),('DPI art.191'!$G$7-(('DPI art.191'!$G$7-'DPI art.191'!$H$7)/8)*(J80-I80-2))))</f>
        <v/>
      </c>
      <c r="AY80" s="644">
        <f t="array" ref="AY80">I80-AX80</f>
        <v/>
      </c>
      <c r="AZ80" s="644">
        <f t="array" ref="AZ80">IF(H80&lt;135,H80,H80-'DPI art.191'!$I$7)</f>
        <v/>
      </c>
      <c r="BA80" s="137">
        <f t="array" ref="BA80">IF(O80&lt;80,"0",IF((P80-O80)&lt;=2,('DPI art.191'!$G$5-(('DPI art.191'!$F$5-'DPI art.191'!$G$5)/4)*(P80-O80-2)),('DPI art.191'!$G$5-(('DPI art.191'!$G$5-'DPI art.191'!$H$5)/8)*(P80-O80-2))))</f>
        <v/>
      </c>
      <c r="BB80" s="644">
        <f t="array" ref="BB80">R80-BA80</f>
        <v/>
      </c>
      <c r="BC80" s="644">
        <f t="array" ref="BC80">IF(N80&lt;135,N80,N80-'DPI art.191'!$I$5)</f>
        <v/>
      </c>
      <c r="BD80" s="137">
        <f t="array" ref="BD80">IF(O80&lt;80,"0",IF((P80-O80)&lt;=2,('DPI art.191'!$G$7-(('DPI art.191'!$F$7-'DPI art.191'!$G$7)/4)*(O80-P80-2)),('DPI art.191'!$G$7-(('DPI art.191'!$G$7-'DPI art.191'!$H$7)/8)*(P80-O80-2))))</f>
        <v/>
      </c>
      <c r="BE80" s="644">
        <f t="array" ref="BE80">O80-BD80</f>
        <v/>
      </c>
      <c r="BF80" s="644">
        <f t="array" ref="BF80">IF(N80&lt;135,N80,N80-'DPI art.191'!$I$7)</f>
        <v/>
      </c>
      <c r="BG80" s="645">
        <f t="array" ref="BG80">10^(0.1*R80)</f>
        <v/>
      </c>
      <c r="BH80" s="645">
        <f t="array" ref="BH80">10^(0.1*X80)</f>
        <v/>
      </c>
      <c r="BI80" s="645">
        <f t="array" ref="BI80">10^(0.1*AB80)</f>
        <v/>
      </c>
      <c r="BJ80" s="645">
        <f t="array" ref="BJ80">10^(0.1*AF80)</f>
        <v/>
      </c>
      <c r="BK80" s="645">
        <f t="array" ref="BK80">10^(0.1*AJ80)</f>
        <v/>
      </c>
      <c r="BL80" s="645">
        <f t="array" ref="BL80">10^(0.1*AN80)</f>
        <v/>
      </c>
      <c r="BM80" s="645">
        <f t="array" ref="BM80">IF(R80&gt;0,(O80-R80),"")</f>
        <v/>
      </c>
      <c r="BN80" s="645">
        <f t="array" ref="BN80">IF(X80&gt;0,(O80-X80),"")</f>
        <v/>
      </c>
      <c r="BO80" s="645">
        <f t="array" ref="BO80">IF(AB80&gt;0,(O80-AB80),"")</f>
        <v/>
      </c>
      <c r="BP80" s="134">
        <f t="array" ref="BP80">IF(AF80&gt;0,(O80-AF80),"")</f>
        <v/>
      </c>
      <c r="BQ80" s="134">
        <f t="array" ref="BQ80">IF(AJ80&gt;0,(O80-AJ80),"")</f>
        <v/>
      </c>
      <c r="BR80" s="134">
        <f t="array" ref="BR80">IF(AN80&gt;0,(O80-AN80),"")</f>
        <v/>
      </c>
      <c r="BS80" s="645">
        <f t="array" ref="BS80">COUNT(BM80:BR80)</f>
        <v/>
      </c>
      <c r="BT80" s="646">
        <f t="array" ref="BT80">IF(BS80=0,0,IF(BS80=1,0,1/(BS80*(BS80-1))))</f>
        <v/>
      </c>
      <c r="BU80" s="647">
        <f t="array" ref="BU80">IF(R80&gt;0,(BM80^2),"")</f>
        <v/>
      </c>
      <c r="BV80" s="647">
        <f t="array" ref="BV80">IF(X80&gt;0,(BN80^2),"")</f>
        <v/>
      </c>
      <c r="BW80" s="647">
        <f t="array" ref="BW80">IF(AB80&gt;0,(BO80^2),"")</f>
        <v/>
      </c>
      <c r="BX80" s="135">
        <f t="array" ref="BX80">IF(AF80&gt;0,(BP80^2),"")</f>
        <v/>
      </c>
      <c r="BY80" s="135">
        <f t="array" ref="BY80">IF(AJ80&gt;0,(BQ80^2),"")</f>
        <v/>
      </c>
      <c r="BZ80" s="135">
        <f t="array" ref="BZ80">IF(AN80&gt;0,(BR80^2),"")</f>
        <v/>
      </c>
      <c r="CA80" s="121" t="n"/>
    </row>
    <row r="81" ht="18.75" customHeight="1" s="621">
      <c r="A81" s="47" t="inlineStr">
        <is>
          <t>016/1071</t>
        </is>
      </c>
      <c r="B81" s="47" t="inlineStr">
        <is>
          <t>W21</t>
        </is>
      </c>
      <c r="C81" s="99" t="inlineStr">
        <is>
          <t>Mola grande</t>
        </is>
      </c>
      <c r="D81" s="99" t="inlineStr">
        <is>
          <t>Bosch</t>
        </is>
      </c>
      <c r="E81" s="99" t="inlineStr">
        <is>
          <t>gws 22-230 J</t>
        </is>
      </c>
      <c r="F81" s="99" t="inlineStr">
        <is>
          <t>Molatura con mola grande sgrosso</t>
        </is>
      </c>
      <c r="G81" s="100" t="n">
        <v>46003</v>
      </c>
      <c r="H81" s="99" t="inlineStr">
        <is>
          <t>Compito</t>
        </is>
      </c>
      <c r="I81" s="101">
        <f t="array" ref="I81">IF((V81-R81)&gt;3,"SI","")</f>
        <v/>
      </c>
      <c r="J81" s="99" t="inlineStr">
        <is>
          <t>SI</t>
        </is>
      </c>
      <c r="K81" s="100" t="n"/>
      <c r="L81" s="100" t="n"/>
      <c r="M81" s="635">
        <f t="array" ref="M81">IF(R81&gt;0,(SQRT(BT81*(SUM(BU81:BZ81)))),"")</f>
        <v/>
      </c>
      <c r="N81" s="636">
        <f t="array" ref="N81">IF(T81&gt;0,(MAX(T81,Z81,AD81,AH81,AL81,AP81))+SQRT(1.2^2+1^2),"")</f>
        <v/>
      </c>
      <c r="O81" s="637">
        <f t="array" ref="O81">IF(R81="",0,10*LOG10(SUM(BG81:BL81)/(COUNT(R81,X81,AB81,AF81,AJ81,AN81))))</f>
        <v/>
      </c>
      <c r="P81" s="638">
        <f t="array" ref="P81">IF(AND(Y81="",AC81="",AG81="",AK81="",AO81=""),S81,AVERAGE(S81,Y81,AC81,AG81,AK81,AO81)+STDEV(S81,Y81,AC81,AG81,AK81,AO81))</f>
        <v/>
      </c>
      <c r="Q81" s="106" t="n">
        <v>300</v>
      </c>
      <c r="R81" s="639" t="n">
        <v>103.7</v>
      </c>
      <c r="S81" s="640" t="n">
        <v>102.8</v>
      </c>
      <c r="T81" s="641" t="n">
        <v>119.5</v>
      </c>
      <c r="U81" s="642" t="n"/>
      <c r="V81" s="642" t="n"/>
      <c r="W81" s="106" t="n">
        <v>300</v>
      </c>
      <c r="X81" s="639" t="n">
        <v>106.3</v>
      </c>
      <c r="Y81" s="640" t="n">
        <v>106</v>
      </c>
      <c r="Z81" s="641" t="n">
        <v>123.6</v>
      </c>
      <c r="AA81" s="106" t="n">
        <v>300</v>
      </c>
      <c r="AB81" s="639" t="n">
        <v>104.6</v>
      </c>
      <c r="AC81" s="640" t="n">
        <v>104</v>
      </c>
      <c r="AD81" s="641" t="n">
        <v>121</v>
      </c>
      <c r="AE81" s="106" t="n">
        <v>300</v>
      </c>
      <c r="AF81" s="639" t="n">
        <v>102.5</v>
      </c>
      <c r="AG81" s="640" t="n">
        <v>101.9</v>
      </c>
      <c r="AH81" s="641" t="n">
        <v>120.2</v>
      </c>
      <c r="AI81" s="106" t="n">
        <v>300</v>
      </c>
      <c r="AJ81" s="639" t="n">
        <v>105.2</v>
      </c>
      <c r="AK81" s="640" t="n">
        <v>104.6</v>
      </c>
      <c r="AL81" s="641" t="n">
        <v>121.8</v>
      </c>
      <c r="AM81" s="106" t="n">
        <v>300</v>
      </c>
      <c r="AN81" s="639" t="n">
        <v>103.9</v>
      </c>
      <c r="AO81" s="640" t="n">
        <v>103.4</v>
      </c>
      <c r="AP81" s="641" t="n">
        <v>120.2</v>
      </c>
      <c r="AQ81" s="111">
        <f t="array" ref="AQ81">IF(AND((O81)&lt;85,N81&lt;137),"NO","SI")</f>
        <v/>
      </c>
      <c r="AR81" s="112">
        <f t="array" ref="AR81">IF((480*(10^(7.95-(O81/10))))&lt;480,480*(10^(7.95-(O81/10))),480)</f>
        <v/>
      </c>
      <c r="AS81" s="113">
        <f t="array" ref="AS81">IF((480*(10^(8.45-(O81/10))))&lt;480,480*(10^(8.45-(O81/10))),480)</f>
        <v/>
      </c>
      <c r="AT81" s="114">
        <f t="array" ref="AT81">IF((480*(10^(8.65-(O81/10))))&lt;480,480*(10^(8.65-(O81/10))),480)</f>
        <v/>
      </c>
      <c r="AU81" s="644">
        <f t="array" ref="AU81">IF(O81&lt;80,"0",IF((P81-O81)&lt;=2,('DPI art.191'!$G$3-(('DPI art.191'!$F$3-'DPI art.191'!$G$3)/4)*(P81-O81-2)),('DPI art.191'!$G$3-(('DPI art.191'!$G$3-'DPI art.191'!$H$3)/8)*(P81-O81-2))))</f>
        <v/>
      </c>
      <c r="AV81" s="644">
        <f t="array" ref="AV81">O81-AU81</f>
        <v/>
      </c>
      <c r="AW81" s="644">
        <f t="array" ref="AW81">IF(N81&lt;135,N81,N81-'DPI art.191'!$I$3)</f>
        <v/>
      </c>
      <c r="AX81" s="644">
        <f t="array" ref="AX81">IF(I81&lt;80,"0",IF((J81-I81)&lt;=2,('DPI art.191'!$G$7-(('DPI art.191'!$F$7-'DPI art.191'!$G$7)/4)*(I81-J81-2)),('DPI art.191'!$G$7-(('DPI art.191'!$G$7-'DPI art.191'!$H$7)/8)*(J81-I81-2))))</f>
        <v/>
      </c>
      <c r="AY81" s="644">
        <f t="array" ref="AY81">I81-AX81</f>
        <v/>
      </c>
      <c r="AZ81" s="644">
        <f t="array" ref="AZ81">IF(H81&lt;135,H81,H81-'DPI art.191'!$I$7)</f>
        <v/>
      </c>
      <c r="BA81" s="644">
        <f t="array" ref="BA81">IF(O81&lt;80,"0",IF((P81-O81)&lt;=2,('DPI art.191'!$G$5-(('DPI art.191'!$F$5-'DPI art.191'!$G$5)/4)*(P81-O81-2)),('DPI art.191'!$G$5-(('DPI art.191'!$G$5-'DPI art.191'!$H$5)/8)*(P81-O81-2))))</f>
        <v/>
      </c>
      <c r="BB81" s="644">
        <f t="array" ref="BB81">R81-BA81</f>
        <v/>
      </c>
      <c r="BC81" s="644">
        <f t="array" ref="BC81">IF(N81&lt;135,N81,N81-'DPI art.191'!$I$5)</f>
        <v/>
      </c>
      <c r="BD81" s="644">
        <f t="array" ref="BD81">IF(O81&lt;80,"0",IF((P81-O81)&lt;=2,('DPI art.191'!$G$7-(('DPI art.191'!$F$7-'DPI art.191'!$G$7)/4)*(O81-P81-2)),('DPI art.191'!$G$7-(('DPI art.191'!$G$7-'DPI art.191'!$H$7)/8)*(P81-O81-2))))</f>
        <v/>
      </c>
      <c r="BE81" s="644">
        <f t="array" ref="BE81">O81-BD81</f>
        <v/>
      </c>
      <c r="BF81" s="644">
        <f t="array" ref="BF81">IF(N81&lt;135,N81,N81-'DPI art.191'!$I$7)</f>
        <v/>
      </c>
      <c r="BG81" s="645">
        <f t="array" ref="BG81">10^(0.1*R81)</f>
        <v/>
      </c>
      <c r="BH81" s="645">
        <f t="array" ref="BH81">10^(0.1*X81)</f>
        <v/>
      </c>
      <c r="BI81" s="645">
        <f t="array" ref="BI81">10^(0.1*AB81)</f>
        <v/>
      </c>
      <c r="BJ81" s="645">
        <f t="array" ref="BJ81">10^(0.1*AF81)</f>
        <v/>
      </c>
      <c r="BK81" s="645">
        <f t="array" ref="BK81">10^(0.1*AJ81)</f>
        <v/>
      </c>
      <c r="BL81" s="645">
        <f t="array" ref="BL81">10^(0.1*AN81)</f>
        <v/>
      </c>
      <c r="BM81" s="645">
        <f t="array" ref="BM81">IF(R81&gt;0,(O81-R81),"")</f>
        <v/>
      </c>
      <c r="BN81" s="645">
        <f t="array" ref="BN81">IF(X81&gt;0,(O81-X81),"")</f>
        <v/>
      </c>
      <c r="BO81" s="645">
        <f t="array" ref="BO81">IF(AB81&gt;0,(O81-AB81),"")</f>
        <v/>
      </c>
      <c r="BP81" s="645">
        <f t="array" ref="BP81">IF(AF81&gt;0,(O81-AF81),"")</f>
        <v/>
      </c>
      <c r="BQ81" s="645">
        <f t="array" ref="BQ81">IF(AJ81&gt;0,(O81-AJ81),"")</f>
        <v/>
      </c>
      <c r="BR81" s="645">
        <f t="array" ref="BR81">IF(AN81&gt;0,(O81-AN81),"")</f>
        <v/>
      </c>
      <c r="BS81" s="645">
        <f t="array" ref="BS81">COUNT(BM81:BR81)</f>
        <v/>
      </c>
      <c r="BT81" s="646">
        <f t="array" ref="BT81">IF(BS81=0,0,IF(BS81=1,0,1/(BS81*(BS81-1))))</f>
        <v/>
      </c>
      <c r="BU81" s="647">
        <f t="array" ref="BU81">IF(R81&gt;0,(BM81^2),"")</f>
        <v/>
      </c>
      <c r="BV81" s="647">
        <f t="array" ref="BV81">IF(X81&gt;0,(BN81^2),"")</f>
        <v/>
      </c>
      <c r="BW81" s="647">
        <f t="array" ref="BW81">IF(AB81&gt;0,(BO81^2),"")</f>
        <v/>
      </c>
      <c r="BX81" s="647">
        <f t="array" ref="BX81">IF(AF81&gt;0,(BP81^2),"")</f>
        <v/>
      </c>
      <c r="BY81" s="647">
        <f t="array" ref="BY81">IF(AJ81&gt;0,(BQ81^2),"")</f>
        <v/>
      </c>
      <c r="BZ81" s="647">
        <f t="array" ref="BZ81">IF(AN81&gt;0,(BR81^2),"")</f>
        <v/>
      </c>
      <c r="CA81" s="121" t="n"/>
    </row>
    <row r="82" ht="18.75" customHeight="1" s="621">
      <c r="A82" s="47" t="inlineStr">
        <is>
          <t>016/1071</t>
        </is>
      </c>
      <c r="B82" s="47" t="inlineStr">
        <is>
          <t>W22</t>
        </is>
      </c>
      <c r="C82" s="99" t="inlineStr">
        <is>
          <t>Mola grande</t>
        </is>
      </c>
      <c r="D82" s="99" t="inlineStr">
        <is>
          <t>Bosch</t>
        </is>
      </c>
      <c r="E82" s="99" t="inlineStr">
        <is>
          <t>gws 22-230 J</t>
        </is>
      </c>
      <c r="F82" s="99" t="inlineStr">
        <is>
          <t>Taglio  con mola grande</t>
        </is>
      </c>
      <c r="G82" s="100" t="n">
        <v>46003</v>
      </c>
      <c r="H82" s="99" t="inlineStr">
        <is>
          <t>Compito</t>
        </is>
      </c>
      <c r="I82" s="101">
        <f t="array" ref="I82">IF((V82-R82)&gt;3,"SI","")</f>
        <v/>
      </c>
      <c r="J82" s="99" t="inlineStr">
        <is>
          <t>SI</t>
        </is>
      </c>
      <c r="K82" s="100" t="n"/>
      <c r="L82" s="100" t="n"/>
      <c r="M82" s="635">
        <f t="array" ref="M82">IF(R82&gt;0,(SQRT(BT82*(SUM(BU82:BZ82)))),"")</f>
        <v/>
      </c>
      <c r="N82" s="636">
        <f t="array" ref="N82">IF(T82&gt;0,(MAX(T82,Z82,AD82,AH82,AL82,AP82))+SQRT(1.2^2+1^2),"")</f>
        <v/>
      </c>
      <c r="O82" s="637">
        <f t="array" ref="O82">IF(R82="",0,10*LOG10(SUM(BG82:BL82)/(COUNT(R82,X82,AB82,AF82,AJ82,AN82))))</f>
        <v/>
      </c>
      <c r="P82" s="638">
        <f t="array" ref="P82">IF(AND(Y82="",AC82="",AG82="",AK82="",AO82=""),S82,AVERAGE(S82,Y82,AC82,AG82,AK82,AO82)+STDEV(S82,Y82,AC82,AG82,AK82,AO82))</f>
        <v/>
      </c>
      <c r="Q82" s="106" t="n">
        <v>300</v>
      </c>
      <c r="R82" s="639" t="n">
        <v>99.8</v>
      </c>
      <c r="S82" s="640" t="n">
        <v>98.8</v>
      </c>
      <c r="T82" s="641" t="n">
        <v>118.3</v>
      </c>
      <c r="U82" s="642" t="n"/>
      <c r="V82" s="642" t="n"/>
      <c r="W82" s="106" t="n">
        <v>300</v>
      </c>
      <c r="X82" s="639" t="n">
        <v>99.5</v>
      </c>
      <c r="Y82" s="640" t="n">
        <v>98.5</v>
      </c>
      <c r="Z82" s="641" t="n">
        <v>114.6</v>
      </c>
      <c r="AA82" s="106" t="n">
        <v>300</v>
      </c>
      <c r="AB82" s="639" t="n">
        <v>99.8</v>
      </c>
      <c r="AC82" s="640" t="n">
        <v>98.8</v>
      </c>
      <c r="AD82" s="641" t="n">
        <v>117</v>
      </c>
      <c r="AE82" s="106" t="n">
        <v>300</v>
      </c>
      <c r="AF82" s="639" t="n">
        <v>100.9</v>
      </c>
      <c r="AG82" s="640" t="n">
        <v>100.3</v>
      </c>
      <c r="AH82" s="641" t="n">
        <v>118.5</v>
      </c>
      <c r="AI82" s="106" t="n">
        <v>300</v>
      </c>
      <c r="AJ82" s="639" t="n">
        <v>99.7</v>
      </c>
      <c r="AK82" s="640" t="n">
        <v>98.8</v>
      </c>
      <c r="AL82" s="641" t="n">
        <v>117.8</v>
      </c>
      <c r="AM82" s="106" t="n">
        <v>300</v>
      </c>
      <c r="AN82" s="639" t="n">
        <v>102.8</v>
      </c>
      <c r="AO82" s="640" t="n">
        <v>101.9</v>
      </c>
      <c r="AP82" s="641" t="n">
        <v>119.2</v>
      </c>
      <c r="AQ82" s="111">
        <f t="array" ref="AQ82">IF(AND((O82)&lt;85,N82&lt;137),"NO","SI")</f>
        <v/>
      </c>
      <c r="AR82" s="112">
        <f t="array" ref="AR82">IF((480*(10^(7.95-(O82/10))))&lt;480,480*(10^(7.95-(O82/10))),480)</f>
        <v/>
      </c>
      <c r="AS82" s="113">
        <f t="array" ref="AS82">IF((480*(10^(8.45-(O82/10))))&lt;480,480*(10^(8.45-(O82/10))),480)</f>
        <v/>
      </c>
      <c r="AT82" s="114">
        <f t="array" ref="AT82">IF((480*(10^(8.65-(O82/10))))&lt;480,480*(10^(8.65-(O82/10))),480)</f>
        <v/>
      </c>
      <c r="AU82" s="644">
        <f t="array" ref="AU82">IF(O82&lt;80,"0",IF((P82-O82)&lt;=2,('DPI art.191'!$G$3-(('DPI art.191'!$F$3-'DPI art.191'!$G$3)/4)*(P82-O82-2)),('DPI art.191'!$G$3-(('DPI art.191'!$G$3-'DPI art.191'!$H$3)/8)*(P82-O82-2))))</f>
        <v/>
      </c>
      <c r="AV82" s="644">
        <f t="array" ref="AV82">O82-AU82</f>
        <v/>
      </c>
      <c r="AW82" s="644">
        <f t="array" ref="AW82">IF(N82&lt;135,N82,N82-'DPI art.191'!$I$3)</f>
        <v/>
      </c>
      <c r="AX82" s="644">
        <f t="array" ref="AX82">IF(I82&lt;80,"0",IF((J82-I82)&lt;=2,('DPI art.191'!$G$7-(('DPI art.191'!$F$7-'DPI art.191'!$G$7)/4)*(I82-J82-2)),('DPI art.191'!$G$7-(('DPI art.191'!$G$7-'DPI art.191'!$H$7)/8)*(J82-I82-2))))</f>
        <v/>
      </c>
      <c r="AY82" s="644">
        <f t="array" ref="AY82">I82-AX82</f>
        <v/>
      </c>
      <c r="AZ82" s="644">
        <f t="array" ref="AZ82">IF(H82&lt;135,H82,H82-'DPI art.191'!$I$7)</f>
        <v/>
      </c>
      <c r="BA82" s="644">
        <f t="array" ref="BA82">IF(O82&lt;80,"0",IF((P82-O82)&lt;=2,('DPI art.191'!$G$5-(('DPI art.191'!$F$5-'DPI art.191'!$G$5)/4)*(P82-O82-2)),('DPI art.191'!$G$5-(('DPI art.191'!$G$5-'DPI art.191'!$H$5)/8)*(P82-O82-2))))</f>
        <v/>
      </c>
      <c r="BB82" s="644">
        <f t="array" ref="BB82">R82-BA82</f>
        <v/>
      </c>
      <c r="BC82" s="644">
        <f t="array" ref="BC82">IF(N82&lt;135,N82,N82-'DPI art.191'!$I$5)</f>
        <v/>
      </c>
      <c r="BD82" s="644">
        <f t="array" ref="BD82">IF(O82&lt;80,"0",IF((P82-O82)&lt;=2,('DPI art.191'!$G$7-(('DPI art.191'!$F$7-'DPI art.191'!$G$7)/4)*(O82-P82-2)),('DPI art.191'!$G$7-(('DPI art.191'!$G$7-'DPI art.191'!$H$7)/8)*(P82-O82-2))))</f>
        <v/>
      </c>
      <c r="BE82" s="644">
        <f t="array" ref="BE82">O82-BD82</f>
        <v/>
      </c>
      <c r="BF82" s="644">
        <f t="array" ref="BF82">IF(N82&lt;135,N82,N82-'DPI art.191'!$I$7)</f>
        <v/>
      </c>
      <c r="BG82" s="645">
        <f t="array" ref="BG82">10^(0.1*R82)</f>
        <v/>
      </c>
      <c r="BH82" s="645">
        <f t="array" ref="BH82">10^(0.1*X82)</f>
        <v/>
      </c>
      <c r="BI82" s="645">
        <f t="array" ref="BI82">10^(0.1*AB82)</f>
        <v/>
      </c>
      <c r="BJ82" s="645">
        <f t="array" ref="BJ82">10^(0.1*AF82)</f>
        <v/>
      </c>
      <c r="BK82" s="645">
        <f t="array" ref="BK82">10^(0.1*AJ82)</f>
        <v/>
      </c>
      <c r="BL82" s="645">
        <f t="array" ref="BL82">10^(0.1*AN82)</f>
        <v/>
      </c>
      <c r="BM82" s="645">
        <f t="array" ref="BM82">IF(R82&gt;0,(O82-R82),"")</f>
        <v/>
      </c>
      <c r="BN82" s="645">
        <f t="array" ref="BN82">IF(X82&gt;0,(O82-X82),"")</f>
        <v/>
      </c>
      <c r="BO82" s="645">
        <f t="array" ref="BO82">IF(AB82&gt;0,(O82-AB82),"")</f>
        <v/>
      </c>
      <c r="BP82" s="645">
        <f t="array" ref="BP82">IF(AF82&gt;0,(O82-AF82),"")</f>
        <v/>
      </c>
      <c r="BQ82" s="645">
        <f t="array" ref="BQ82">IF(AJ82&gt;0,(O82-AJ82),"")</f>
        <v/>
      </c>
      <c r="BR82" s="645">
        <f t="array" ref="BR82">IF(AN82&gt;0,(O82-AN82),"")</f>
        <v/>
      </c>
      <c r="BS82" s="645">
        <f t="array" ref="BS82">COUNT(BM82:BR82)</f>
        <v/>
      </c>
      <c r="BT82" s="646">
        <f t="array" ref="BT82">IF(BS82=0,0,IF(BS82=1,0,1/(BS82*(BS82-1))))</f>
        <v/>
      </c>
      <c r="BU82" s="647">
        <f t="array" ref="BU82">IF(R82&gt;0,(BM82^2),"")</f>
        <v/>
      </c>
      <c r="BV82" s="647">
        <f t="array" ref="BV82">IF(X82&gt;0,(BN82^2),"")</f>
        <v/>
      </c>
      <c r="BW82" s="647">
        <f t="array" ref="BW82">IF(AB82&gt;0,(BO82^2),"")</f>
        <v/>
      </c>
      <c r="BX82" s="647">
        <f t="array" ref="BX82">IF(AF82&gt;0,(BP82^2),"")</f>
        <v/>
      </c>
      <c r="BY82" s="647">
        <f t="array" ref="BY82">IF(AJ82&gt;0,(BQ82^2),"")</f>
        <v/>
      </c>
      <c r="BZ82" s="647">
        <f t="array" ref="BZ82">IF(AN82&gt;0,(BR82^2),"")</f>
        <v/>
      </c>
      <c r="CA82" s="121" t="n"/>
    </row>
    <row r="83" ht="18.75" customHeight="1" s="621">
      <c r="A83" s="47" t="inlineStr">
        <is>
          <t>016/1071</t>
        </is>
      </c>
      <c r="B83" s="47" t="inlineStr">
        <is>
          <t>W23</t>
        </is>
      </c>
      <c r="C83" s="99" t="inlineStr">
        <is>
          <t>Mola grande</t>
        </is>
      </c>
      <c r="D83" s="99" t="inlineStr">
        <is>
          <t>Bosch</t>
        </is>
      </c>
      <c r="E83" s="99" t="inlineStr">
        <is>
          <t>gws 22-230 J</t>
        </is>
      </c>
      <c r="F83" s="99" t="inlineStr">
        <is>
          <t>Lucidatura grossa con mola grande</t>
        </is>
      </c>
      <c r="G83" s="100" t="n">
        <v>46003</v>
      </c>
      <c r="H83" s="99" t="inlineStr">
        <is>
          <t>Compito</t>
        </is>
      </c>
      <c r="I83" s="101">
        <f t="array" ref="I83">IF((V83-R83)&gt;3,"SI","")</f>
        <v/>
      </c>
      <c r="J83" s="99" t="inlineStr">
        <is>
          <t>SI</t>
        </is>
      </c>
      <c r="K83" s="100" t="n"/>
      <c r="L83" s="100" t="n"/>
      <c r="M83" s="635">
        <f t="array" ref="M83">IF(R83&gt;0,(SQRT(BT83*(SUM(BU83:BZ83)))),"")</f>
        <v/>
      </c>
      <c r="N83" s="636">
        <f t="array" ref="N83">IF(T83&gt;0,(MAX(T83,Z83,AD83,AH83,AL83,AP83))+SQRT(1.2^2+1^2),"")</f>
        <v/>
      </c>
      <c r="O83" s="637">
        <f t="array" ref="O83">IF(R83="",0,10*LOG10(SUM(BG83:BL83)/(COUNT(R83,X83,AB83,AF83,AJ83,AN83))))</f>
        <v/>
      </c>
      <c r="P83" s="638">
        <f t="array" ref="P83">IF(AND(Y83="",AC83="",AG83="",AK83="",AO83=""),S83,AVERAGE(S83,Y83,AC83,AG83,AK83,AO83)+STDEV(S83,Y83,AC83,AG83,AK83,AO83))</f>
        <v/>
      </c>
      <c r="Q83" s="106" t="n">
        <v>300</v>
      </c>
      <c r="R83" s="639" t="n">
        <v>99.3</v>
      </c>
      <c r="S83" s="640" t="n">
        <v>98.2</v>
      </c>
      <c r="T83" s="641" t="n">
        <v>115.7</v>
      </c>
      <c r="U83" s="642" t="n"/>
      <c r="V83" s="642" t="n"/>
      <c r="W83" s="106" t="n">
        <v>300</v>
      </c>
      <c r="X83" s="639" t="n">
        <v>98.09999999999999</v>
      </c>
      <c r="Y83" s="640" t="n">
        <v>97.59999999999999</v>
      </c>
      <c r="Z83" s="641" t="n">
        <v>114.5</v>
      </c>
      <c r="AA83" s="106" t="n">
        <v>300</v>
      </c>
      <c r="AB83" s="639" t="n">
        <v>97.59999999999999</v>
      </c>
      <c r="AC83" s="640" t="n">
        <v>96.59999999999999</v>
      </c>
      <c r="AD83" s="641" t="n">
        <v>114.4</v>
      </c>
      <c r="AE83" s="106" t="n">
        <v>300</v>
      </c>
      <c r="AF83" s="639" t="n">
        <v>97.8</v>
      </c>
      <c r="AG83" s="640" t="n">
        <v>96.8</v>
      </c>
      <c r="AH83" s="641" t="n">
        <v>116.1</v>
      </c>
      <c r="AI83" s="106" t="n">
        <v>300</v>
      </c>
      <c r="AJ83" s="639" t="n">
        <v>102.2</v>
      </c>
      <c r="AK83" s="640" t="n">
        <v>100.9</v>
      </c>
      <c r="AL83" s="641" t="n">
        <v>120.6</v>
      </c>
      <c r="AM83" s="106" t="n">
        <v>300</v>
      </c>
      <c r="AN83" s="639" t="n">
        <v>98.90000000000001</v>
      </c>
      <c r="AO83" s="640" t="n">
        <v>98</v>
      </c>
      <c r="AP83" s="641" t="n">
        <v>118.1</v>
      </c>
      <c r="AQ83" s="111">
        <f t="array" ref="AQ83">IF(AND((O83)&lt;85,N83&lt;137),"NO","SI")</f>
        <v/>
      </c>
      <c r="AR83" s="112">
        <f t="array" ref="AR83">IF((480*(10^(7.95-(O83/10))))&lt;480,480*(10^(7.95-(O83/10))),480)</f>
        <v/>
      </c>
      <c r="AS83" s="113">
        <f t="array" ref="AS83">IF((480*(10^(8.45-(O83/10))))&lt;480,480*(10^(8.45-(O83/10))),480)</f>
        <v/>
      </c>
      <c r="AT83" s="114">
        <f t="array" ref="AT83">IF((480*(10^(8.65-(O83/10))))&lt;480,480*(10^(8.65-(O83/10))),480)</f>
        <v/>
      </c>
      <c r="AU83" s="644">
        <f t="array" ref="AU83">IF(O83&lt;80,"0",IF((P83-O83)&lt;=2,('DPI art.191'!$G$3-(('DPI art.191'!$F$3-'DPI art.191'!$G$3)/4)*(P83-O83-2)),('DPI art.191'!$G$3-(('DPI art.191'!$G$3-'DPI art.191'!$H$3)/8)*(P83-O83-2))))</f>
        <v/>
      </c>
      <c r="AV83" s="644">
        <f t="array" ref="AV83">O83-AU83</f>
        <v/>
      </c>
      <c r="AW83" s="644">
        <f t="array" ref="AW83">IF(N83&lt;135,N83,N83-'DPI art.191'!$I$3)</f>
        <v/>
      </c>
      <c r="AX83" s="644">
        <f t="array" ref="AX83">IF(I83&lt;80,"0",IF((J83-I83)&lt;=2,('DPI art.191'!$G$7-(('DPI art.191'!$F$7-'DPI art.191'!$G$7)/4)*(I83-J83-2)),('DPI art.191'!$G$7-(('DPI art.191'!$G$7-'DPI art.191'!$H$7)/8)*(J83-I83-2))))</f>
        <v/>
      </c>
      <c r="AY83" s="644">
        <f t="array" ref="AY83">I83-AX83</f>
        <v/>
      </c>
      <c r="AZ83" s="644">
        <f t="array" ref="AZ83">IF(H83&lt;135,H83,H83-'DPI art.191'!$I$7)</f>
        <v/>
      </c>
      <c r="BA83" s="644">
        <f t="array" ref="BA83">IF(O83&lt;80,"0",IF((P83-O83)&lt;=2,('DPI art.191'!$G$5-(('DPI art.191'!$F$5-'DPI art.191'!$G$5)/4)*(P83-O83-2)),('DPI art.191'!$G$5-(('DPI art.191'!$G$5-'DPI art.191'!$H$5)/8)*(P83-O83-2))))</f>
        <v/>
      </c>
      <c r="BB83" s="644">
        <f t="array" ref="BB83">R83-BA83</f>
        <v/>
      </c>
      <c r="BC83" s="644">
        <f t="array" ref="BC83">IF(N83&lt;135,N83,N83-'DPI art.191'!$I$5)</f>
        <v/>
      </c>
      <c r="BD83" s="644">
        <f t="array" ref="BD83">IF(O83&lt;80,"0",IF((P83-O83)&lt;=2,('DPI art.191'!$G$7-(('DPI art.191'!$F$7-'DPI art.191'!$G$7)/4)*(O83-P83-2)),('DPI art.191'!$G$7-(('DPI art.191'!$G$7-'DPI art.191'!$H$7)/8)*(P83-O83-2))))</f>
        <v/>
      </c>
      <c r="BE83" s="644">
        <f t="array" ref="BE83">O83-BD83</f>
        <v/>
      </c>
      <c r="BF83" s="644">
        <f t="array" ref="BF83">IF(N83&lt;135,N83,N83-'DPI art.191'!$I$7)</f>
        <v/>
      </c>
      <c r="BG83" s="645">
        <f t="array" ref="BG83">10^(0.1*R83)</f>
        <v/>
      </c>
      <c r="BH83" s="645">
        <f t="array" ref="BH83">10^(0.1*X83)</f>
        <v/>
      </c>
      <c r="BI83" s="645">
        <f t="array" ref="BI83">10^(0.1*AB83)</f>
        <v/>
      </c>
      <c r="BJ83" s="645">
        <f t="array" ref="BJ83">10^(0.1*AF83)</f>
        <v/>
      </c>
      <c r="BK83" s="645">
        <f t="array" ref="BK83">10^(0.1*AJ83)</f>
        <v/>
      </c>
      <c r="BL83" s="645">
        <f t="array" ref="BL83">10^(0.1*AN83)</f>
        <v/>
      </c>
      <c r="BM83" s="645">
        <f t="array" ref="BM83">IF(R83&gt;0,(O83-R83),"")</f>
        <v/>
      </c>
      <c r="BN83" s="645">
        <f t="array" ref="BN83">IF(X83&gt;0,(O83-X83),"")</f>
        <v/>
      </c>
      <c r="BO83" s="645">
        <f t="array" ref="BO83">IF(AB83&gt;0,(O83-AB83),"")</f>
        <v/>
      </c>
      <c r="BP83" s="645">
        <f t="array" ref="BP83">IF(AF83&gt;0,(O83-AF83),"")</f>
        <v/>
      </c>
      <c r="BQ83" s="645">
        <f t="array" ref="BQ83">IF(AJ83&gt;0,(O83-AJ83),"")</f>
        <v/>
      </c>
      <c r="BR83" s="645">
        <f t="array" ref="BR83">IF(AN83&gt;0,(O83-AN83),"")</f>
        <v/>
      </c>
      <c r="BS83" s="645">
        <f t="array" ref="BS83">COUNT(BM83:BR83)</f>
        <v/>
      </c>
      <c r="BT83" s="646">
        <f t="array" ref="BT83">IF(BS83=0,0,IF(BS83=1,0,1/(BS83*(BS83-1))))</f>
        <v/>
      </c>
      <c r="BU83" s="647">
        <f t="array" ref="BU83">IF(R83&gt;0,(BM83^2),"")</f>
        <v/>
      </c>
      <c r="BV83" s="647">
        <f t="array" ref="BV83">IF(X83&gt;0,(BN83^2),"")</f>
        <v/>
      </c>
      <c r="BW83" s="647">
        <f t="array" ref="BW83">IF(AB83&gt;0,(BO83^2),"")</f>
        <v/>
      </c>
      <c r="BX83" s="647">
        <f t="array" ref="BX83">IF(AF83&gt;0,(BP83^2),"")</f>
        <v/>
      </c>
      <c r="BY83" s="647">
        <f t="array" ref="BY83">IF(AJ83&gt;0,(BQ83^2),"")</f>
        <v/>
      </c>
      <c r="BZ83" s="647">
        <f t="array" ref="BZ83">IF(AN83&gt;0,(BR83^2),"")</f>
        <v/>
      </c>
      <c r="CA83" s="121" t="n"/>
    </row>
    <row r="84" ht="18.75" customHeight="1" s="621">
      <c r="A84" s="47" t="inlineStr">
        <is>
          <t>016/1071</t>
        </is>
      </c>
      <c r="B84" s="47" t="inlineStr">
        <is>
          <t>W24</t>
        </is>
      </c>
      <c r="C84" s="99" t="inlineStr">
        <is>
          <t>Mola grande</t>
        </is>
      </c>
      <c r="D84" s="99" t="inlineStr">
        <is>
          <t>Bosch</t>
        </is>
      </c>
      <c r="E84" s="99" t="inlineStr">
        <is>
          <t>gws 22-230 J</t>
        </is>
      </c>
      <c r="F84" s="99" t="inlineStr">
        <is>
          <t>Lucidatura sottile con mola grande</t>
        </is>
      </c>
      <c r="G84" s="100" t="n">
        <v>46003</v>
      </c>
      <c r="H84" s="99" t="inlineStr">
        <is>
          <t>Compito</t>
        </is>
      </c>
      <c r="I84" s="101">
        <f t="array" ref="I84">IF((V84-R84)&gt;3,"SI","")</f>
        <v/>
      </c>
      <c r="J84" s="99" t="inlineStr">
        <is>
          <t>SI</t>
        </is>
      </c>
      <c r="K84" s="100" t="n"/>
      <c r="L84" s="100" t="n"/>
      <c r="M84" s="635">
        <f t="array" ref="M84">IF(R84&gt;0,(SQRT(BT84*(SUM(BU84:BZ84)))),"")</f>
        <v/>
      </c>
      <c r="N84" s="636">
        <f t="array" ref="N84">IF(T84&gt;0,(MAX(T84,Z84,AD84,AH84,AL84,AP84))+SQRT(1.2^2+1^2),"")</f>
        <v/>
      </c>
      <c r="O84" s="637">
        <f t="array" ref="O84">IF(R84="",0,10*LOG10(SUM(BG84:BL84)/(COUNT(R84,X84,AB84,AF84,AJ84,AN84))))</f>
        <v/>
      </c>
      <c r="P84" s="638">
        <f t="array" ref="P84">IF(AND(Y84="",AC84="",AG84="",AK84="",AO84=""),S84,AVERAGE(S84,Y84,AC84,AG84,AK84,AO84)+STDEV(S84,Y84,AC84,AG84,AK84,AO84))</f>
        <v/>
      </c>
      <c r="Q84" s="106" t="n">
        <v>300</v>
      </c>
      <c r="R84" s="639" t="n">
        <v>93.5</v>
      </c>
      <c r="S84" s="640" t="n">
        <v>92.59999999999999</v>
      </c>
      <c r="T84" s="641" t="n">
        <v>112.3</v>
      </c>
      <c r="U84" s="642" t="n"/>
      <c r="V84" s="642" t="n"/>
      <c r="W84" s="106" t="n">
        <v>300</v>
      </c>
      <c r="X84" s="639" t="n">
        <v>93.2</v>
      </c>
      <c r="Y84" s="640" t="n">
        <v>92.5</v>
      </c>
      <c r="Z84" s="641" t="n">
        <v>112.8</v>
      </c>
      <c r="AA84" s="106" t="n">
        <v>300</v>
      </c>
      <c r="AB84" s="639" t="n">
        <v>95.3</v>
      </c>
      <c r="AC84" s="640" t="n">
        <v>94.40000000000001</v>
      </c>
      <c r="AD84" s="641" t="n">
        <v>113.2</v>
      </c>
      <c r="AE84" s="106" t="n">
        <v>300</v>
      </c>
      <c r="AF84" s="639" t="n">
        <v>93.40000000000001</v>
      </c>
      <c r="AG84" s="640" t="n">
        <v>92.8</v>
      </c>
      <c r="AH84" s="641" t="n">
        <v>118.8</v>
      </c>
      <c r="AI84" s="106" t="n">
        <v>300</v>
      </c>
      <c r="AJ84" s="639" t="n">
        <v>91.7</v>
      </c>
      <c r="AK84" s="640" t="n">
        <v>91</v>
      </c>
      <c r="AL84" s="641" t="n">
        <v>109.5</v>
      </c>
      <c r="AM84" s="106" t="n">
        <v>300</v>
      </c>
      <c r="AN84" s="639" t="n">
        <v>95.90000000000001</v>
      </c>
      <c r="AO84" s="640" t="n">
        <v>94.7</v>
      </c>
      <c r="AP84" s="641" t="n">
        <v>111.1</v>
      </c>
      <c r="AQ84" s="111">
        <f t="array" ref="AQ84">IF(AND((O84)&lt;85,N84&lt;137),"NO","SI")</f>
        <v/>
      </c>
      <c r="AR84" s="112">
        <f t="array" ref="AR84">IF((480*(10^(7.95-(O84/10))))&lt;480,480*(10^(7.95-(O84/10))),480)</f>
        <v/>
      </c>
      <c r="AS84" s="113">
        <f t="array" ref="AS84">IF((480*(10^(8.45-(O84/10))))&lt;480,480*(10^(8.45-(O84/10))),480)</f>
        <v/>
      </c>
      <c r="AT84" s="114">
        <f t="array" ref="AT84">IF((480*(10^(8.65-(O84/10))))&lt;480,480*(10^(8.65-(O84/10))),480)</f>
        <v/>
      </c>
      <c r="AU84" s="644">
        <f t="array" ref="AU84">IF(O84&lt;80,"0",IF((P84-O84)&lt;=2,('DPI art.191'!$G$3-(('DPI art.191'!$F$3-'DPI art.191'!$G$3)/4)*(P84-O84-2)),('DPI art.191'!$G$3-(('DPI art.191'!$G$3-'DPI art.191'!$H$3)/8)*(P84-O84-2))))</f>
        <v/>
      </c>
      <c r="AV84" s="644">
        <f t="array" ref="AV84">O84-AU84</f>
        <v/>
      </c>
      <c r="AW84" s="644">
        <f t="array" ref="AW84">IF(N84&lt;135,N84,N84-'DPI art.191'!$I$3)</f>
        <v/>
      </c>
      <c r="AX84" s="644">
        <f t="array" ref="AX84">IF(I84&lt;80,"0",IF((J84-I84)&lt;=2,('DPI art.191'!$G$7-(('DPI art.191'!$F$7-'DPI art.191'!$G$7)/4)*(I84-J84-2)),('DPI art.191'!$G$7-(('DPI art.191'!$G$7-'DPI art.191'!$H$7)/8)*(J84-I84-2))))</f>
        <v/>
      </c>
      <c r="AY84" s="644">
        <f t="array" ref="AY84">I84-AX84</f>
        <v/>
      </c>
      <c r="AZ84" s="644">
        <f t="array" ref="AZ84">IF(H84&lt;135,H84,H84-'DPI art.191'!$I$7)</f>
        <v/>
      </c>
      <c r="BA84" s="644">
        <f t="array" ref="BA84">IF(O84&lt;80,"0",IF((P84-O84)&lt;=2,('DPI art.191'!$G$5-(('DPI art.191'!$F$5-'DPI art.191'!$G$5)/4)*(P84-O84-2)),('DPI art.191'!$G$5-(('DPI art.191'!$G$5-'DPI art.191'!$H$5)/8)*(P84-O84-2))))</f>
        <v/>
      </c>
      <c r="BB84" s="644">
        <f t="array" ref="BB84">R84-BA84</f>
        <v/>
      </c>
      <c r="BC84" s="644">
        <f t="array" ref="BC84">IF(N84&lt;135,N84,N84-'DPI art.191'!$I$5)</f>
        <v/>
      </c>
      <c r="BD84" s="644">
        <f t="array" ref="BD84">IF(O84&lt;80,"0",IF((P84-O84)&lt;=2,('DPI art.191'!$G$7-(('DPI art.191'!$F$7-'DPI art.191'!$G$7)/4)*(O84-P84-2)),('DPI art.191'!$G$7-(('DPI art.191'!$G$7-'DPI art.191'!$H$7)/8)*(P84-O84-2))))</f>
        <v/>
      </c>
      <c r="BE84" s="644">
        <f t="array" ref="BE84">O84-BD84</f>
        <v/>
      </c>
      <c r="BF84" s="644">
        <f t="array" ref="BF84">IF(N84&lt;135,N84,N84-'DPI art.191'!$I$7)</f>
        <v/>
      </c>
      <c r="BG84" s="645">
        <f t="array" ref="BG84">10^(0.1*R84)</f>
        <v/>
      </c>
      <c r="BH84" s="645">
        <f t="array" ref="BH84">10^(0.1*X84)</f>
        <v/>
      </c>
      <c r="BI84" s="645">
        <f t="array" ref="BI84">10^(0.1*AB84)</f>
        <v/>
      </c>
      <c r="BJ84" s="645">
        <f t="array" ref="BJ84">10^(0.1*AF84)</f>
        <v/>
      </c>
      <c r="BK84" s="645">
        <f t="array" ref="BK84">10^(0.1*AJ84)</f>
        <v/>
      </c>
      <c r="BL84" s="645">
        <f t="array" ref="BL84">10^(0.1*AN84)</f>
        <v/>
      </c>
      <c r="BM84" s="645">
        <f t="array" ref="BM84">IF(R84&gt;0,(O84-R84),"")</f>
        <v/>
      </c>
      <c r="BN84" s="645">
        <f t="array" ref="BN84">IF(X84&gt;0,(O84-X84),"")</f>
        <v/>
      </c>
      <c r="BO84" s="645">
        <f t="array" ref="BO84">IF(AB84&gt;0,(O84-AB84),"")</f>
        <v/>
      </c>
      <c r="BP84" s="645">
        <f t="array" ref="BP84">IF(AF84&gt;0,(O84-AF84),"")</f>
        <v/>
      </c>
      <c r="BQ84" s="645">
        <f t="array" ref="BQ84">IF(AJ84&gt;0,(O84-AJ84),"")</f>
        <v/>
      </c>
      <c r="BR84" s="645">
        <f t="array" ref="BR84">IF(AN84&gt;0,(O84-AN84),"")</f>
        <v/>
      </c>
      <c r="BS84" s="645">
        <f t="array" ref="BS84">COUNT(BM84:BR84)</f>
        <v/>
      </c>
      <c r="BT84" s="646">
        <f t="array" ref="BT84">IF(BS84=0,0,IF(BS84=1,0,1/(BS84*(BS84-1))))</f>
        <v/>
      </c>
      <c r="BU84" s="647">
        <f t="array" ref="BU84">IF(R84&gt;0,(BM84^2),"")</f>
        <v/>
      </c>
      <c r="BV84" s="647">
        <f t="array" ref="BV84">IF(X84&gt;0,(BN84^2),"")</f>
        <v/>
      </c>
      <c r="BW84" s="647">
        <f t="array" ref="BW84">IF(AB84&gt;0,(BO84^2),"")</f>
        <v/>
      </c>
      <c r="BX84" s="647">
        <f t="array" ref="BX84">IF(AF84&gt;0,(BP84^2),"")</f>
        <v/>
      </c>
      <c r="BY84" s="647">
        <f t="array" ref="BY84">IF(AJ84&gt;0,(BQ84^2),"")</f>
        <v/>
      </c>
      <c r="BZ84" s="647">
        <f t="array" ref="BZ84">IF(AN84&gt;0,(BR84^2),"")</f>
        <v/>
      </c>
      <c r="CA84" s="121" t="n"/>
    </row>
    <row r="85" ht="18.75" customHeight="1" s="621">
      <c r="A85" s="47" t="inlineStr">
        <is>
          <t>017/1430</t>
        </is>
      </c>
      <c r="B85" s="47" t="inlineStr">
        <is>
          <t>W25</t>
        </is>
      </c>
      <c r="C85" s="99" t="inlineStr">
        <is>
          <t>Mola piccola</t>
        </is>
      </c>
      <c r="D85" s="99" t="inlineStr">
        <is>
          <t>FEIN</t>
        </is>
      </c>
      <c r="E85" s="99" t="inlineStr">
        <is>
          <t>CG17-150</t>
        </is>
      </c>
      <c r="F85" s="99" t="inlineStr">
        <is>
          <t>Taglio con mola piccola</t>
        </is>
      </c>
      <c r="G85" s="100" t="n">
        <v>46003</v>
      </c>
      <c r="H85" s="99" t="inlineStr">
        <is>
          <t>Compito</t>
        </is>
      </c>
      <c r="I85" s="101">
        <f t="array" ref="I85">IF((V85-R85)&gt;3,"SI","")</f>
        <v/>
      </c>
      <c r="J85" s="99" t="inlineStr">
        <is>
          <t>SI</t>
        </is>
      </c>
      <c r="K85" s="100" t="n"/>
      <c r="L85" s="100" t="n"/>
      <c r="M85" s="635">
        <f t="array" ref="M85">IF(R85&gt;0,(SQRT(BT85*(SUM(BU85:BZ85)))),"")</f>
        <v/>
      </c>
      <c r="N85" s="636">
        <f t="array" ref="N85">IF(T85&gt;0,(MAX(T85,Z85,AD85,AH85,AL85,AP85))+SQRT(1.2^2+1^2),"")</f>
        <v/>
      </c>
      <c r="O85" s="637">
        <f t="array" ref="O85">IF(R85="",0,10*LOG10(SUM(BG85:BL85)/(COUNT(R85,X85,AB85,AF85,AJ85,AN85))))</f>
        <v/>
      </c>
      <c r="P85" s="638">
        <f t="array" ref="P85">IF(AND(Y85="",AC85="",AG85="",AK85="",AO85=""),S85,AVERAGE(S85,Y85,AC85,AG85,AK85,AO85)+STDEV(S85,Y85,AC85,AG85,AK85,AO85))</f>
        <v/>
      </c>
      <c r="Q85" s="106" t="n">
        <v>300</v>
      </c>
      <c r="R85" s="639" t="n">
        <v>109.7</v>
      </c>
      <c r="S85" s="640" t="n">
        <v>108.2</v>
      </c>
      <c r="T85" s="641" t="n">
        <v>126.1</v>
      </c>
      <c r="U85" s="642" t="n"/>
      <c r="V85" s="642" t="n"/>
      <c r="W85" s="106" t="n">
        <v>300</v>
      </c>
      <c r="X85" s="639" t="n">
        <v>100.1</v>
      </c>
      <c r="Y85" s="640" t="n">
        <v>99</v>
      </c>
      <c r="Z85" s="641" t="n">
        <v>116.9</v>
      </c>
      <c r="AA85" s="106" t="n">
        <v>300</v>
      </c>
      <c r="AB85" s="639" t="n">
        <v>98.40000000000001</v>
      </c>
      <c r="AC85" s="640" t="n">
        <v>97.2</v>
      </c>
      <c r="AD85" s="641" t="n">
        <v>114.5</v>
      </c>
      <c r="AE85" s="106" t="n">
        <v>300</v>
      </c>
      <c r="AF85" s="639" t="n">
        <v>100.4</v>
      </c>
      <c r="AG85" s="640" t="n">
        <v>99.09999999999999</v>
      </c>
      <c r="AH85" s="641" t="n">
        <v>117.9</v>
      </c>
      <c r="AI85" s="106" t="n">
        <v>300</v>
      </c>
      <c r="AJ85" s="639" t="n">
        <v>100.2</v>
      </c>
      <c r="AK85" s="640" t="n">
        <v>98.90000000000001</v>
      </c>
      <c r="AL85" s="641" t="n">
        <v>116.4</v>
      </c>
      <c r="AM85" s="106" t="n">
        <v>300</v>
      </c>
      <c r="AN85" s="639" t="n">
        <v>99.5</v>
      </c>
      <c r="AO85" s="640" t="n">
        <v>98.3</v>
      </c>
      <c r="AP85" s="641" t="n">
        <v>116.6</v>
      </c>
      <c r="AQ85" s="111">
        <f t="array" ref="AQ85">IF(AND((O85)&lt;85,N85&lt;137),"NO","SI")</f>
        <v/>
      </c>
      <c r="AR85" s="112">
        <f t="array" ref="AR85">IF((480*(10^(7.95-(O85/10))))&lt;480,480*(10^(7.95-(O85/10))),480)</f>
        <v/>
      </c>
      <c r="AS85" s="113">
        <f t="array" ref="AS85">IF((480*(10^(8.45-(O85/10))))&lt;480,480*(10^(8.45-(O85/10))),480)</f>
        <v/>
      </c>
      <c r="AT85" s="114">
        <f t="array" ref="AT85">IF((480*(10^(8.65-(O85/10))))&lt;480,480*(10^(8.65-(O85/10))),480)</f>
        <v/>
      </c>
      <c r="AU85" s="644">
        <f t="array" ref="AU85">IF(O85&lt;80,"0",IF((P85-O85)&lt;=2,('DPI art.191'!$G$3-(('DPI art.191'!$F$3-'DPI art.191'!$G$3)/4)*(P85-O85-2)),('DPI art.191'!$G$3-(('DPI art.191'!$G$3-'DPI art.191'!$H$3)/8)*(P85-O85-2))))</f>
        <v/>
      </c>
      <c r="AV85" s="644">
        <f t="array" ref="AV85">O85-AU85</f>
        <v/>
      </c>
      <c r="AW85" s="644">
        <f t="array" ref="AW85">IF(N85&lt;135,N85,N85-'DPI art.191'!$I$3)</f>
        <v/>
      </c>
      <c r="AX85" s="644">
        <f t="array" ref="AX85">IF(I85&lt;80,"0",IF((J85-I85)&lt;=2,('DPI art.191'!$G$7-(('DPI art.191'!$F$7-'DPI art.191'!$G$7)/4)*(I85-J85-2)),('DPI art.191'!$G$7-(('DPI art.191'!$G$7-'DPI art.191'!$H$7)/8)*(J85-I85-2))))</f>
        <v/>
      </c>
      <c r="AY85" s="644">
        <f t="array" ref="AY85">I85-AX85</f>
        <v/>
      </c>
      <c r="AZ85" s="644">
        <f t="array" ref="AZ85">IF(H85&lt;135,H85,H85-'DPI art.191'!$I$7)</f>
        <v/>
      </c>
      <c r="BA85" s="644">
        <f t="array" ref="BA85">IF(O85&lt;80,"0",IF((P85-O85)&lt;=2,('DPI art.191'!$G$5-(('DPI art.191'!$F$5-'DPI art.191'!$G$5)/4)*(P85-O85-2)),('DPI art.191'!$G$5-(('DPI art.191'!$G$5-'DPI art.191'!$H$5)/8)*(P85-O85-2))))</f>
        <v/>
      </c>
      <c r="BB85" s="644">
        <f t="array" ref="BB85">R85-BA85</f>
        <v/>
      </c>
      <c r="BC85" s="644">
        <f t="array" ref="BC85">IF(N85&lt;135,N85,N85-'DPI art.191'!$I$5)</f>
        <v/>
      </c>
      <c r="BD85" s="644">
        <f t="array" ref="BD85">IF(O85&lt;80,"0",IF((P85-O85)&lt;=2,('DPI art.191'!$G$7-(('DPI art.191'!$F$7-'DPI art.191'!$G$7)/4)*(O85-P85-2)),('DPI art.191'!$G$7-(('DPI art.191'!$G$7-'DPI art.191'!$H$7)/8)*(P85-O85-2))))</f>
        <v/>
      </c>
      <c r="BE85" s="644">
        <f t="array" ref="BE85">O85-BD85</f>
        <v/>
      </c>
      <c r="BF85" s="644">
        <f t="array" ref="BF85">IF(N85&lt;135,N85,N85-'DPI art.191'!$I$7)</f>
        <v/>
      </c>
      <c r="BG85" s="645">
        <f t="array" ref="BG85">10^(0.1*R85)</f>
        <v/>
      </c>
      <c r="BH85" s="645">
        <f t="array" ref="BH85">10^(0.1*X85)</f>
        <v/>
      </c>
      <c r="BI85" s="645">
        <f t="array" ref="BI85">10^(0.1*AB85)</f>
        <v/>
      </c>
      <c r="BJ85" s="645">
        <f t="array" ref="BJ85">10^(0.1*AF85)</f>
        <v/>
      </c>
      <c r="BK85" s="645">
        <f t="array" ref="BK85">10^(0.1*AJ85)</f>
        <v/>
      </c>
      <c r="BL85" s="645">
        <f t="array" ref="BL85">10^(0.1*AN85)</f>
        <v/>
      </c>
      <c r="BM85" s="645">
        <f t="array" ref="BM85">IF(R85&gt;0,(O85-R85),"")</f>
        <v/>
      </c>
      <c r="BN85" s="645">
        <f t="array" ref="BN85">IF(X85&gt;0,(O85-X85),"")</f>
        <v/>
      </c>
      <c r="BO85" s="645">
        <f t="array" ref="BO85">IF(AB85&gt;0,(O85-AB85),"")</f>
        <v/>
      </c>
      <c r="BP85" s="645">
        <f t="array" ref="BP85">IF(AF85&gt;0,(O85-AF85),"")</f>
        <v/>
      </c>
      <c r="BQ85" s="645">
        <f t="array" ref="BQ85">IF(AJ85&gt;0,(O85-AJ85),"")</f>
        <v/>
      </c>
      <c r="BR85" s="645">
        <f t="array" ref="BR85">IF(AN85&gt;0,(O85-AN85),"")</f>
        <v/>
      </c>
      <c r="BS85" s="645">
        <f t="array" ref="BS85">COUNT(BM85:BR85)</f>
        <v/>
      </c>
      <c r="BT85" s="646">
        <f t="array" ref="BT85">IF(BS85=0,0,IF(BS85=1,0,1/(BS85*(BS85-1))))</f>
        <v/>
      </c>
      <c r="BU85" s="647">
        <f t="array" ref="BU85">IF(R85&gt;0,(BM85^2),"")</f>
        <v/>
      </c>
      <c r="BV85" s="647">
        <f t="array" ref="BV85">IF(X85&gt;0,(BN85^2),"")</f>
        <v/>
      </c>
      <c r="BW85" s="647">
        <f t="array" ref="BW85">IF(AB85&gt;0,(BO85^2),"")</f>
        <v/>
      </c>
      <c r="BX85" s="647">
        <f t="array" ref="BX85">IF(AF85&gt;0,(BP85^2),"")</f>
        <v/>
      </c>
      <c r="BY85" s="647">
        <f t="array" ref="BY85">IF(AJ85&gt;0,(BQ85^2),"")</f>
        <v/>
      </c>
      <c r="BZ85" s="647">
        <f t="array" ref="BZ85">IF(AN85&gt;0,(BR85^2),"")</f>
        <v/>
      </c>
      <c r="CA85" s="121" t="n"/>
    </row>
    <row r="86" ht="18.75" customHeight="1" s="621">
      <c r="A86" s="47" t="inlineStr">
        <is>
          <t>017/1430</t>
        </is>
      </c>
      <c r="B86" s="47" t="inlineStr">
        <is>
          <t>W26</t>
        </is>
      </c>
      <c r="C86" s="99" t="inlineStr">
        <is>
          <t>Mola piccola</t>
        </is>
      </c>
      <c r="D86" s="99" t="inlineStr">
        <is>
          <t>FEIN</t>
        </is>
      </c>
      <c r="E86" s="99" t="inlineStr">
        <is>
          <t>CG17-150</t>
        </is>
      </c>
      <c r="F86" s="99" t="inlineStr">
        <is>
          <t>Molatura con mola piccola sgrosso</t>
        </is>
      </c>
      <c r="G86" s="100" t="n">
        <v>46003</v>
      </c>
      <c r="H86" s="99" t="inlineStr">
        <is>
          <t>Compito</t>
        </is>
      </c>
      <c r="I86" s="101">
        <f t="array" ref="I86">IF((V86-R86)&gt;3,"SI","")</f>
        <v/>
      </c>
      <c r="J86" s="99" t="inlineStr">
        <is>
          <t>SI</t>
        </is>
      </c>
      <c r="K86" s="100" t="n"/>
      <c r="L86" s="100" t="n"/>
      <c r="M86" s="635">
        <f t="array" ref="M86">IF(R86&gt;0,(SQRT(BT86*(SUM(BU86:BZ86)))),"")</f>
        <v/>
      </c>
      <c r="N86" s="636">
        <f t="array" ref="N86">IF(T86&gt;0,(MAX(T86,Z86,AD86,AH86,AL86,AP86))+SQRT(1.2^2+1^2),"")</f>
        <v/>
      </c>
      <c r="O86" s="637">
        <f t="array" ref="O86">IF(R86="",0,10*LOG10(SUM(BG86:BL86)/(COUNT(R86,X86,AB86,AF86,AJ86,AN86))))</f>
        <v/>
      </c>
      <c r="P86" s="638">
        <f t="array" ref="P86">IF(AND(Y86="",AC86="",AG86="",AK86="",AO86=""),S86,AVERAGE(S86,Y86,AC86,AG86,AK86,AO86)+STDEV(S86,Y86,AC86,AG86,AK86,AO86))</f>
        <v/>
      </c>
      <c r="Q86" s="106" t="n">
        <v>300</v>
      </c>
      <c r="R86" s="639" t="n">
        <v>104.8</v>
      </c>
      <c r="S86" s="640" t="n">
        <v>103.3</v>
      </c>
      <c r="T86" s="641" t="n">
        <v>122.9</v>
      </c>
      <c r="U86" s="642" t="n"/>
      <c r="V86" s="642" t="n"/>
      <c r="W86" s="106" t="n">
        <v>300</v>
      </c>
      <c r="X86" s="639" t="n">
        <v>104.5</v>
      </c>
      <c r="Y86" s="640" t="n">
        <v>103</v>
      </c>
      <c r="Z86" s="641" t="n">
        <v>120</v>
      </c>
      <c r="AA86" s="106" t="n">
        <v>300</v>
      </c>
      <c r="AB86" s="639" t="n">
        <v>104.9</v>
      </c>
      <c r="AC86" s="640" t="n">
        <v>103.5</v>
      </c>
      <c r="AD86" s="641" t="n">
        <v>122.7</v>
      </c>
      <c r="AE86" s="106" t="n">
        <v>300</v>
      </c>
      <c r="AF86" s="639" t="n">
        <v>105.2</v>
      </c>
      <c r="AG86" s="640" t="n">
        <v>103.8</v>
      </c>
      <c r="AH86" s="641" t="n">
        <v>122.2</v>
      </c>
      <c r="AI86" s="106" t="n">
        <v>300</v>
      </c>
      <c r="AJ86" s="639" t="n">
        <v>105.8</v>
      </c>
      <c r="AK86" s="640" t="n">
        <v>104.3</v>
      </c>
      <c r="AL86" s="641" t="n">
        <v>123.4</v>
      </c>
      <c r="AM86" s="106" t="n">
        <v>300</v>
      </c>
      <c r="AN86" s="639" t="n">
        <v>105.4</v>
      </c>
      <c r="AO86" s="640" t="n">
        <v>104</v>
      </c>
      <c r="AP86" s="641" t="n">
        <v>122.6</v>
      </c>
      <c r="AQ86" s="111">
        <f t="array" ref="AQ86">IF(AND((O86)&lt;85,N86&lt;137),"NO","SI")</f>
        <v/>
      </c>
      <c r="AR86" s="112">
        <f t="array" ref="AR86">IF((480*(10^(7.95-(O86/10))))&lt;480,480*(10^(7.95-(O86/10))),480)</f>
        <v/>
      </c>
      <c r="AS86" s="113">
        <f t="array" ref="AS86">IF((480*(10^(8.45-(O86/10))))&lt;480,480*(10^(8.45-(O86/10))),480)</f>
        <v/>
      </c>
      <c r="AT86" s="114">
        <f t="array" ref="AT86">IF((480*(10^(8.65-(O86/10))))&lt;480,480*(10^(8.65-(O86/10))),480)</f>
        <v/>
      </c>
      <c r="AU86" s="644">
        <f t="array" ref="AU86">IF(O86&lt;80,"0",IF((P86-O86)&lt;=2,('DPI art.191'!$G$3-(('DPI art.191'!$F$3-'DPI art.191'!$G$3)/4)*(P86-O86-2)),('DPI art.191'!$G$3-(('DPI art.191'!$G$3-'DPI art.191'!$H$3)/8)*(P86-O86-2))))</f>
        <v/>
      </c>
      <c r="AV86" s="644">
        <f t="array" ref="AV86">O86-AU86</f>
        <v/>
      </c>
      <c r="AW86" s="644">
        <f t="array" ref="AW86">IF(N86&lt;135,N86,N86-'DPI art.191'!$I$3)</f>
        <v/>
      </c>
      <c r="AX86" s="644">
        <f t="array" ref="AX86">IF(I86&lt;80,"0",IF((J86-I86)&lt;=2,('DPI art.191'!$G$7-(('DPI art.191'!$F$7-'DPI art.191'!$G$7)/4)*(I86-J86-2)),('DPI art.191'!$G$7-(('DPI art.191'!$G$7-'DPI art.191'!$H$7)/8)*(J86-I86-2))))</f>
        <v/>
      </c>
      <c r="AY86" s="644">
        <f t="array" ref="AY86">I86-AX86</f>
        <v/>
      </c>
      <c r="AZ86" s="644">
        <f t="array" ref="AZ86">IF(H86&lt;135,H86,H86-'DPI art.191'!$I$7)</f>
        <v/>
      </c>
      <c r="BA86" s="644">
        <f t="array" ref="BA86">IF(O86&lt;80,"0",IF((P86-O86)&lt;=2,('DPI art.191'!$G$5-(('DPI art.191'!$F$5-'DPI art.191'!$G$5)/4)*(P86-O86-2)),('DPI art.191'!$G$5-(('DPI art.191'!$G$5-'DPI art.191'!$H$5)/8)*(P86-O86-2))))</f>
        <v/>
      </c>
      <c r="BB86" s="644">
        <f t="array" ref="BB86">R86-BA86</f>
        <v/>
      </c>
      <c r="BC86" s="644">
        <f t="array" ref="BC86">IF(N86&lt;135,N86,N86-'DPI art.191'!$I$5)</f>
        <v/>
      </c>
      <c r="BD86" s="644">
        <f t="array" ref="BD86">IF(O86&lt;80,"0",IF((P86-O86)&lt;=2,('DPI art.191'!$G$7-(('DPI art.191'!$F$7-'DPI art.191'!$G$7)/4)*(O86-P86-2)),('DPI art.191'!$G$7-(('DPI art.191'!$G$7-'DPI art.191'!$H$7)/8)*(P86-O86-2))))</f>
        <v/>
      </c>
      <c r="BE86" s="644">
        <f t="array" ref="BE86">O86-BD86</f>
        <v/>
      </c>
      <c r="BF86" s="644">
        <f t="array" ref="BF86">IF(N86&lt;135,N86,N86-'DPI art.191'!$I$7)</f>
        <v/>
      </c>
      <c r="BG86" s="645">
        <f t="array" ref="BG86">10^(0.1*R86)</f>
        <v/>
      </c>
      <c r="BH86" s="645">
        <f t="array" ref="BH86">10^(0.1*X86)</f>
        <v/>
      </c>
      <c r="BI86" s="645">
        <f t="array" ref="BI86">10^(0.1*AB86)</f>
        <v/>
      </c>
      <c r="BJ86" s="645">
        <f t="array" ref="BJ86">10^(0.1*AF86)</f>
        <v/>
      </c>
      <c r="BK86" s="645">
        <f t="array" ref="BK86">10^(0.1*AJ86)</f>
        <v/>
      </c>
      <c r="BL86" s="645">
        <f t="array" ref="BL86">10^(0.1*AN86)</f>
        <v/>
      </c>
      <c r="BM86" s="645">
        <f t="array" ref="BM86">IF(R86&gt;0,(O86-R86),"")</f>
        <v/>
      </c>
      <c r="BN86" s="645">
        <f t="array" ref="BN86">IF(X86&gt;0,(O86-X86),"")</f>
        <v/>
      </c>
      <c r="BO86" s="645">
        <f t="array" ref="BO86">IF(AB86&gt;0,(O86-AB86),"")</f>
        <v/>
      </c>
      <c r="BP86" s="645">
        <f t="array" ref="BP86">IF(AF86&gt;0,(O86-AF86),"")</f>
        <v/>
      </c>
      <c r="BQ86" s="645">
        <f t="array" ref="BQ86">IF(AJ86&gt;0,(O86-AJ86),"")</f>
        <v/>
      </c>
      <c r="BR86" s="645">
        <f t="array" ref="BR86">IF(AN86&gt;0,(O86-AN86),"")</f>
        <v/>
      </c>
      <c r="BS86" s="645">
        <f t="array" ref="BS86">COUNT(BM86:BR86)</f>
        <v/>
      </c>
      <c r="BT86" s="646">
        <f t="array" ref="BT86">IF(BS86=0,0,IF(BS86=1,0,1/(BS86*(BS86-1))))</f>
        <v/>
      </c>
      <c r="BU86" s="647">
        <f t="array" ref="BU86">IF(R86&gt;0,(BM86^2),"")</f>
        <v/>
      </c>
      <c r="BV86" s="647">
        <f t="array" ref="BV86">IF(X86&gt;0,(BN86^2),"")</f>
        <v/>
      </c>
      <c r="BW86" s="647">
        <f t="array" ref="BW86">IF(AB86&gt;0,(BO86^2),"")</f>
        <v/>
      </c>
      <c r="BX86" s="647">
        <f t="array" ref="BX86">IF(AF86&gt;0,(BP86^2),"")</f>
        <v/>
      </c>
      <c r="BY86" s="647">
        <f t="array" ref="BY86">IF(AJ86&gt;0,(BQ86^2),"")</f>
        <v/>
      </c>
      <c r="BZ86" s="647">
        <f t="array" ref="BZ86">IF(AN86&gt;0,(BR86^2),"")</f>
        <v/>
      </c>
      <c r="CA86" s="121" t="n"/>
    </row>
    <row r="87" ht="18.75" customHeight="1" s="621">
      <c r="A87" s="47" t="inlineStr">
        <is>
          <t>017/1430</t>
        </is>
      </c>
      <c r="B87" s="47" t="inlineStr">
        <is>
          <t>W27</t>
        </is>
      </c>
      <c r="C87" s="99" t="inlineStr">
        <is>
          <t>Mola piccola</t>
        </is>
      </c>
      <c r="D87" s="99" t="inlineStr">
        <is>
          <t>FEIN</t>
        </is>
      </c>
      <c r="E87" s="99" t="inlineStr">
        <is>
          <t>CG17-150</t>
        </is>
      </c>
      <c r="F87" s="99" t="inlineStr">
        <is>
          <t>Molatura con mola piccola lamellare</t>
        </is>
      </c>
      <c r="G87" s="100" t="n">
        <v>46003</v>
      </c>
      <c r="H87" s="99" t="inlineStr">
        <is>
          <t>Compito</t>
        </is>
      </c>
      <c r="I87" s="101">
        <f t="array" ref="I87">IF((V87-R87)&gt;3,"SI","")</f>
        <v/>
      </c>
      <c r="J87" s="99" t="inlineStr">
        <is>
          <t>SI</t>
        </is>
      </c>
      <c r="K87" s="100" t="n"/>
      <c r="L87" s="100" t="n"/>
      <c r="M87" s="635">
        <f t="array" ref="M87">IF(R87&gt;0,(SQRT(BT87*(SUM(BU87:BZ87)))),"")</f>
        <v/>
      </c>
      <c r="N87" s="636">
        <f t="array" ref="N87">IF(T87&gt;0,(MAX(T87,Z87,AD87,AH87,AL87,AP87))+SQRT(1.2^2+1^2),"")</f>
        <v/>
      </c>
      <c r="O87" s="637">
        <f t="array" ref="O87">IF(R87="",0,10*LOG10(SUM(BG87:BL87)/(COUNT(R87,X87,AB87,AF87,AJ87,AN87))))</f>
        <v/>
      </c>
      <c r="P87" s="638">
        <f t="array" ref="P87">IF(AND(Y87="",AC87="",AG87="",AK87="",AO87=""),S87,AVERAGE(S87,Y87,AC87,AG87,AK87,AO87)+STDEV(S87,Y87,AC87,AG87,AK87,AO87))</f>
        <v/>
      </c>
      <c r="Q87" s="106" t="n">
        <v>300</v>
      </c>
      <c r="R87" s="639" t="n">
        <v>101.3</v>
      </c>
      <c r="S87" s="640" t="n">
        <v>100</v>
      </c>
      <c r="T87" s="641" t="n">
        <v>115.7</v>
      </c>
      <c r="U87" s="642" t="n"/>
      <c r="V87" s="642" t="n"/>
      <c r="W87" s="106" t="n">
        <v>300</v>
      </c>
      <c r="X87" s="639" t="n">
        <v>101.4</v>
      </c>
      <c r="Y87" s="640" t="n">
        <v>100</v>
      </c>
      <c r="Z87" s="641" t="n">
        <v>115.4</v>
      </c>
      <c r="AA87" s="106" t="n">
        <v>300</v>
      </c>
      <c r="AB87" s="639" t="n">
        <v>100.5</v>
      </c>
      <c r="AC87" s="640" t="n">
        <v>99.2</v>
      </c>
      <c r="AD87" s="641" t="n">
        <v>115.3</v>
      </c>
      <c r="AE87" s="106" t="n">
        <v>300</v>
      </c>
      <c r="AF87" s="639" t="n">
        <v>104.7</v>
      </c>
      <c r="AG87" s="640" t="n">
        <v>103.1</v>
      </c>
      <c r="AH87" s="641" t="n">
        <v>119.5</v>
      </c>
      <c r="AI87" s="106" t="n">
        <v>300</v>
      </c>
      <c r="AJ87" s="639" t="n">
        <v>104.8</v>
      </c>
      <c r="AK87" s="640" t="n">
        <v>103.2</v>
      </c>
      <c r="AL87" s="641" t="n">
        <v>119.4</v>
      </c>
      <c r="AM87" s="106" t="n">
        <v>300</v>
      </c>
      <c r="AN87" s="639" t="n">
        <v>103.9</v>
      </c>
      <c r="AO87" s="640" t="n">
        <v>102.3</v>
      </c>
      <c r="AP87" s="641" t="n">
        <v>119.6</v>
      </c>
      <c r="AQ87" s="111">
        <f t="array" ref="AQ87">IF(AND((O87)&lt;85,N87&lt;137),"NO","SI")</f>
        <v/>
      </c>
      <c r="AR87" s="112">
        <f t="array" ref="AR87">IF((480*(10^(7.95-(O87/10))))&lt;480,480*(10^(7.95-(O87/10))),480)</f>
        <v/>
      </c>
      <c r="AS87" s="113">
        <f t="array" ref="AS87">IF((480*(10^(8.45-(O87/10))))&lt;480,480*(10^(8.45-(O87/10))),480)</f>
        <v/>
      </c>
      <c r="AT87" s="114">
        <f t="array" ref="AT87">IF((480*(10^(8.65-(O87/10))))&lt;480,480*(10^(8.65-(O87/10))),480)</f>
        <v/>
      </c>
      <c r="AU87" s="644">
        <f t="array" ref="AU87">IF(O87&lt;80,"0",IF((P87-O87)&lt;=2,('DPI art.191'!$G$3-(('DPI art.191'!$F$3-'DPI art.191'!$G$3)/4)*(P87-O87-2)),('DPI art.191'!$G$3-(('DPI art.191'!$G$3-'DPI art.191'!$H$3)/8)*(P87-O87-2))))</f>
        <v/>
      </c>
      <c r="AV87" s="644">
        <f t="array" ref="AV87">O87-AU87</f>
        <v/>
      </c>
      <c r="AW87" s="644">
        <f t="array" ref="AW87">IF(N87&lt;135,N87,N87-'DPI art.191'!$I$3)</f>
        <v/>
      </c>
      <c r="AX87" s="644">
        <f t="array" ref="AX87">IF(I87&lt;80,"0",IF((J87-I87)&lt;=2,('DPI art.191'!$G$7-(('DPI art.191'!$F$7-'DPI art.191'!$G$7)/4)*(I87-J87-2)),('DPI art.191'!$G$7-(('DPI art.191'!$G$7-'DPI art.191'!$H$7)/8)*(J87-I87-2))))</f>
        <v/>
      </c>
      <c r="AY87" s="644">
        <f t="array" ref="AY87">I87-AX87</f>
        <v/>
      </c>
      <c r="AZ87" s="644">
        <f t="array" ref="AZ87">IF(H87&lt;135,H87,H87-'DPI art.191'!$I$7)</f>
        <v/>
      </c>
      <c r="BA87" s="644">
        <f t="array" ref="BA87">IF(O87&lt;80,"0",IF((P87-O87)&lt;=2,('DPI art.191'!$G$5-(('DPI art.191'!$F$5-'DPI art.191'!$G$5)/4)*(P87-O87-2)),('DPI art.191'!$G$5-(('DPI art.191'!$G$5-'DPI art.191'!$H$5)/8)*(P87-O87-2))))</f>
        <v/>
      </c>
      <c r="BB87" s="644">
        <f t="array" ref="BB87">R87-BA87</f>
        <v/>
      </c>
      <c r="BC87" s="644">
        <f t="array" ref="BC87">IF(N87&lt;135,N87,N87-'DPI art.191'!$I$5)</f>
        <v/>
      </c>
      <c r="BD87" s="644">
        <f t="array" ref="BD87">IF(O87&lt;80,"0",IF((P87-O87)&lt;=2,('DPI art.191'!$G$7-(('DPI art.191'!$F$7-'DPI art.191'!$G$7)/4)*(O87-P87-2)),('DPI art.191'!$G$7-(('DPI art.191'!$G$7-'DPI art.191'!$H$7)/8)*(P87-O87-2))))</f>
        <v/>
      </c>
      <c r="BE87" s="644">
        <f t="array" ref="BE87">O87-BD87</f>
        <v/>
      </c>
      <c r="BF87" s="644">
        <f t="array" ref="BF87">IF(N87&lt;135,N87,N87-'DPI art.191'!$I$7)</f>
        <v/>
      </c>
      <c r="BG87" s="645">
        <f t="array" ref="BG87">10^(0.1*R87)</f>
        <v/>
      </c>
      <c r="BH87" s="645">
        <f t="array" ref="BH87">10^(0.1*X87)</f>
        <v/>
      </c>
      <c r="BI87" s="645">
        <f t="array" ref="BI87">10^(0.1*AB87)</f>
        <v/>
      </c>
      <c r="BJ87" s="645">
        <f t="array" ref="BJ87">10^(0.1*AF87)</f>
        <v/>
      </c>
      <c r="BK87" s="645">
        <f t="array" ref="BK87">10^(0.1*AJ87)</f>
        <v/>
      </c>
      <c r="BL87" s="645">
        <f t="array" ref="BL87">10^(0.1*AN87)</f>
        <v/>
      </c>
      <c r="BM87" s="645">
        <f t="array" ref="BM87">IF(R87&gt;0,(O87-R87),"")</f>
        <v/>
      </c>
      <c r="BN87" s="645">
        <f t="array" ref="BN87">IF(X87&gt;0,(O87-X87),"")</f>
        <v/>
      </c>
      <c r="BO87" s="645">
        <f t="array" ref="BO87">IF(AB87&gt;0,(O87-AB87),"")</f>
        <v/>
      </c>
      <c r="BP87" s="645">
        <f t="array" ref="BP87">IF(AF87&gt;0,(O87-AF87),"")</f>
        <v/>
      </c>
      <c r="BQ87" s="645">
        <f t="array" ref="BQ87">IF(AJ87&gt;0,(O87-AJ87),"")</f>
        <v/>
      </c>
      <c r="BR87" s="645">
        <f t="array" ref="BR87">IF(AN87&gt;0,(O87-AN87),"")</f>
        <v/>
      </c>
      <c r="BS87" s="645">
        <f t="array" ref="BS87">COUNT(BM87:BR87)</f>
        <v/>
      </c>
      <c r="BT87" s="646">
        <f t="array" ref="BT87">IF(BS87=0,0,IF(BS87=1,0,1/(BS87*(BS87-1))))</f>
        <v/>
      </c>
      <c r="BU87" s="647">
        <f t="array" ref="BU87">IF(R87&gt;0,(BM87^2),"")</f>
        <v/>
      </c>
      <c r="BV87" s="647">
        <f t="array" ref="BV87">IF(X87&gt;0,(BN87^2),"")</f>
        <v/>
      </c>
      <c r="BW87" s="647">
        <f t="array" ref="BW87">IF(AB87&gt;0,(BO87^2),"")</f>
        <v/>
      </c>
      <c r="BX87" s="647">
        <f t="array" ref="BX87">IF(AF87&gt;0,(BP87^2),"")</f>
        <v/>
      </c>
      <c r="BY87" s="647">
        <f t="array" ref="BY87">IF(AJ87&gt;0,(BQ87^2),"")</f>
        <v/>
      </c>
      <c r="BZ87" s="647">
        <f t="array" ref="BZ87">IF(AN87&gt;0,(BR87^2),"")</f>
        <v/>
      </c>
      <c r="CA87" s="121" t="n"/>
    </row>
    <row r="88" ht="18.75" customHeight="1" s="621">
      <c r="A88" s="47" t="inlineStr">
        <is>
          <t>017/0914</t>
        </is>
      </c>
      <c r="B88" s="47" t="inlineStr">
        <is>
          <t>W28</t>
        </is>
      </c>
      <c r="C88" s="99" t="inlineStr">
        <is>
          <t>Mola piccola</t>
        </is>
      </c>
      <c r="D88" s="99" t="inlineStr">
        <is>
          <t>BOSCH</t>
        </is>
      </c>
      <c r="E88" s="99" t="inlineStr">
        <is>
          <t>gws 17-150 ci</t>
        </is>
      </c>
      <c r="F88" s="99" t="inlineStr">
        <is>
          <t>Taglio con mola piccola</t>
        </is>
      </c>
      <c r="G88" s="100" t="n">
        <v>46003</v>
      </c>
      <c r="H88" s="99" t="inlineStr">
        <is>
          <t>Compito</t>
        </is>
      </c>
      <c r="I88" s="101">
        <f t="array" ref="I88">IF((V88-R88)&gt;3,"SI","")</f>
        <v/>
      </c>
      <c r="J88" s="99" t="inlineStr">
        <is>
          <t>SI</t>
        </is>
      </c>
      <c r="K88" s="100" t="n"/>
      <c r="L88" s="100" t="n"/>
      <c r="M88" s="635">
        <f t="array" ref="M88">IF(R88&gt;0,(SQRT(BT88*(SUM(BU88:BZ88)))),"")</f>
        <v/>
      </c>
      <c r="N88" s="636">
        <f t="array" ref="N88">IF(T88&gt;0,(MAX(T88,Z88,AD88,AH88,AL88,AP88))+SQRT(1.2^2+1^2),"")</f>
        <v/>
      </c>
      <c r="O88" s="637">
        <f t="array" ref="O88">IF(R88="",0,10*LOG10(SUM(BG88:BL88)/(COUNT(R88,X88,AB88,AF88,AJ88,AN88))))</f>
        <v/>
      </c>
      <c r="P88" s="638">
        <f t="array" ref="P88">IF(AND(Y88="",AC88="",AG88="",AK88="",AO88=""),S88,AVERAGE(S88,Y88,AC88,AG88,AK88,AO88)+STDEV(S88,Y88,AC88,AG88,AK88,AO88))</f>
        <v/>
      </c>
      <c r="Q88" s="106" t="n">
        <v>300</v>
      </c>
      <c r="R88" s="639" t="n">
        <v>103.8</v>
      </c>
      <c r="S88" s="640" t="n">
        <v>102.3</v>
      </c>
      <c r="T88" s="641" t="n">
        <v>119.7</v>
      </c>
      <c r="U88" s="642" t="n"/>
      <c r="V88" s="642" t="n"/>
      <c r="W88" s="106" t="n">
        <v>300</v>
      </c>
      <c r="X88" s="639" t="n">
        <v>104.8</v>
      </c>
      <c r="Y88" s="640" t="n">
        <v>103.2</v>
      </c>
      <c r="Z88" s="641" t="n">
        <v>122.5</v>
      </c>
      <c r="AA88" s="106" t="n">
        <v>300</v>
      </c>
      <c r="AB88" s="639" t="n">
        <v>107.8</v>
      </c>
      <c r="AC88" s="640" t="n">
        <v>106.1</v>
      </c>
      <c r="AD88" s="641" t="n">
        <v>124.5</v>
      </c>
      <c r="AE88" s="106" t="n">
        <v>300</v>
      </c>
      <c r="AF88" s="639" t="n">
        <v>111.6</v>
      </c>
      <c r="AG88" s="640" t="n">
        <v>110.1</v>
      </c>
      <c r="AH88" s="641" t="n">
        <v>127.9</v>
      </c>
      <c r="AI88" s="106" t="n">
        <v>300</v>
      </c>
      <c r="AJ88" s="639" t="n">
        <v>111.1</v>
      </c>
      <c r="AK88" s="640" t="n">
        <v>109.5</v>
      </c>
      <c r="AL88" s="641" t="n">
        <v>126.7</v>
      </c>
      <c r="AM88" s="106" t="n">
        <v>300</v>
      </c>
      <c r="AN88" s="639" t="n">
        <v>109.5</v>
      </c>
      <c r="AO88" s="640" t="n">
        <v>107.9</v>
      </c>
      <c r="AP88" s="641" t="n">
        <v>126.5</v>
      </c>
      <c r="AQ88" s="111">
        <f t="array" ref="AQ88">IF(AND((O88)&lt;85,N88&lt;137),"NO","SI")</f>
        <v/>
      </c>
      <c r="AR88" s="112">
        <f t="array" ref="AR88">IF((480*(10^(7.95-(O88/10))))&lt;480,480*(10^(7.95-(O88/10))),480)</f>
        <v/>
      </c>
      <c r="AS88" s="113">
        <f t="array" ref="AS88">IF((480*(10^(8.45-(O88/10))))&lt;480,480*(10^(8.45-(O88/10))),480)</f>
        <v/>
      </c>
      <c r="AT88" s="114">
        <f t="array" ref="AT88">IF((480*(10^(8.65-(O88/10))))&lt;480,480*(10^(8.65-(O88/10))),480)</f>
        <v/>
      </c>
      <c r="AU88" s="644">
        <f t="array" ref="AU88">IF(O88&lt;80,"0",IF((P88-O88)&lt;=2,('DPI art.191'!$G$3-(('DPI art.191'!$F$3-'DPI art.191'!$G$3)/4)*(P88-O88-2)),('DPI art.191'!$G$3-(('DPI art.191'!$G$3-'DPI art.191'!$H$3)/8)*(P88-O88-2))))</f>
        <v/>
      </c>
      <c r="AV88" s="644">
        <f t="array" ref="AV88">O88-AU88</f>
        <v/>
      </c>
      <c r="AW88" s="644">
        <f t="array" ref="AW88">IF(N88&lt;135,N88,N88-'DPI art.191'!$I$3)</f>
        <v/>
      </c>
      <c r="AX88" s="644">
        <f t="array" ref="AX88">IF(I88&lt;80,"0",IF((J88-I88)&lt;=2,('DPI art.191'!$G$7-(('DPI art.191'!$F$7-'DPI art.191'!$G$7)/4)*(I88-J88-2)),('DPI art.191'!$G$7-(('DPI art.191'!$G$7-'DPI art.191'!$H$7)/8)*(J88-I88-2))))</f>
        <v/>
      </c>
      <c r="AY88" s="644">
        <f t="array" ref="AY88">I88-AX88</f>
        <v/>
      </c>
      <c r="AZ88" s="644">
        <f t="array" ref="AZ88">IF(H88&lt;135,H88,H88-'DPI art.191'!$I$7)</f>
        <v/>
      </c>
      <c r="BA88" s="644">
        <f t="array" ref="BA88">IF(O88&lt;80,"0",IF((P88-O88)&lt;=2,('DPI art.191'!$G$5-(('DPI art.191'!$F$5-'DPI art.191'!$G$5)/4)*(P88-O88-2)),('DPI art.191'!$G$5-(('DPI art.191'!$G$5-'DPI art.191'!$H$5)/8)*(P88-O88-2))))</f>
        <v/>
      </c>
      <c r="BB88" s="644">
        <f t="array" ref="BB88">R88-BA88</f>
        <v/>
      </c>
      <c r="BC88" s="644">
        <f t="array" ref="BC88">IF(N88&lt;135,N88,N88-'DPI art.191'!$I$5)</f>
        <v/>
      </c>
      <c r="BD88" s="644">
        <f t="array" ref="BD88">IF(O88&lt;80,"0",IF((P88-O88)&lt;=2,('DPI art.191'!$G$7-(('DPI art.191'!$F$7-'DPI art.191'!$G$7)/4)*(O88-P88-2)),('DPI art.191'!$G$7-(('DPI art.191'!$G$7-'DPI art.191'!$H$7)/8)*(P88-O88-2))))</f>
        <v/>
      </c>
      <c r="BE88" s="644">
        <f t="array" ref="BE88">O88-BD88</f>
        <v/>
      </c>
      <c r="BF88" s="644">
        <f t="array" ref="BF88">IF(N88&lt;135,N88,N88-'DPI art.191'!$I$7)</f>
        <v/>
      </c>
      <c r="BG88" s="645">
        <f t="array" ref="BG88">10^(0.1*R88)</f>
        <v/>
      </c>
      <c r="BH88" s="645">
        <f t="array" ref="BH88">10^(0.1*X88)</f>
        <v/>
      </c>
      <c r="BI88" s="645">
        <f t="array" ref="BI88">10^(0.1*AB88)</f>
        <v/>
      </c>
      <c r="BJ88" s="645">
        <f t="array" ref="BJ88">10^(0.1*AF88)</f>
        <v/>
      </c>
      <c r="BK88" s="645">
        <f t="array" ref="BK88">10^(0.1*AJ88)</f>
        <v/>
      </c>
      <c r="BL88" s="645">
        <f t="array" ref="BL88">10^(0.1*AN88)</f>
        <v/>
      </c>
      <c r="BM88" s="645">
        <f t="array" ref="BM88">IF(R88&gt;0,(O88-R88),"")</f>
        <v/>
      </c>
      <c r="BN88" s="645">
        <f t="array" ref="BN88">IF(X88&gt;0,(O88-X88),"")</f>
        <v/>
      </c>
      <c r="BO88" s="645">
        <f t="array" ref="BO88">IF(AB88&gt;0,(O88-AB88),"")</f>
        <v/>
      </c>
      <c r="BP88" s="645">
        <f t="array" ref="BP88">IF(AF88&gt;0,(O88-AF88),"")</f>
        <v/>
      </c>
      <c r="BQ88" s="645">
        <f t="array" ref="BQ88">IF(AJ88&gt;0,(O88-AJ88),"")</f>
        <v/>
      </c>
      <c r="BR88" s="645">
        <f t="array" ref="BR88">IF(AN88&gt;0,(O88-AN88),"")</f>
        <v/>
      </c>
      <c r="BS88" s="645">
        <f t="array" ref="BS88">COUNT(BM88:BR88)</f>
        <v/>
      </c>
      <c r="BT88" s="646">
        <f t="array" ref="BT88">IF(BS88=0,0,IF(BS88=1,0,1/(BS88*(BS88-1))))</f>
        <v/>
      </c>
      <c r="BU88" s="647">
        <f t="array" ref="BU88">IF(R88&gt;0,(BM88^2),"")</f>
        <v/>
      </c>
      <c r="BV88" s="647">
        <f t="array" ref="BV88">IF(X88&gt;0,(BN88^2),"")</f>
        <v/>
      </c>
      <c r="BW88" s="647">
        <f t="array" ref="BW88">IF(AB88&gt;0,(BO88^2),"")</f>
        <v/>
      </c>
      <c r="BX88" s="647">
        <f t="array" ref="BX88">IF(AF88&gt;0,(BP88^2),"")</f>
        <v/>
      </c>
      <c r="BY88" s="647">
        <f t="array" ref="BY88">IF(AJ88&gt;0,(BQ88^2),"")</f>
        <v/>
      </c>
      <c r="BZ88" s="647">
        <f t="array" ref="BZ88">IF(AN88&gt;0,(BR88^2),"")</f>
        <v/>
      </c>
      <c r="CA88" s="121" t="n"/>
    </row>
    <row r="89" ht="18.75" customHeight="1" s="621">
      <c r="A89" s="47" t="inlineStr">
        <is>
          <t>017/0914</t>
        </is>
      </c>
      <c r="B89" s="47" t="inlineStr">
        <is>
          <t>W29</t>
        </is>
      </c>
      <c r="C89" s="99" t="inlineStr">
        <is>
          <t>Mola piccola</t>
        </is>
      </c>
      <c r="D89" s="99" t="inlineStr">
        <is>
          <t>BOSCH</t>
        </is>
      </c>
      <c r="E89" s="99" t="inlineStr">
        <is>
          <t>gws 17-150 ci</t>
        </is>
      </c>
      <c r="F89" s="99" t="inlineStr">
        <is>
          <t>Molatura con mola piccola sgrosso</t>
        </is>
      </c>
      <c r="G89" s="100" t="n">
        <v>46003</v>
      </c>
      <c r="H89" s="99" t="inlineStr">
        <is>
          <t>Compito</t>
        </is>
      </c>
      <c r="I89" s="101">
        <f t="array" ref="I89">IF((V89-R89)&gt;3,"SI","")</f>
        <v/>
      </c>
      <c r="J89" s="99" t="inlineStr">
        <is>
          <t>SI</t>
        </is>
      </c>
      <c r="K89" s="100" t="n"/>
      <c r="L89" s="100" t="n"/>
      <c r="M89" s="635">
        <f t="array" ref="M89">IF(R89&gt;0,(SQRT(BT89*(SUM(BU89:BZ89)))),"")</f>
        <v/>
      </c>
      <c r="N89" s="636">
        <f t="array" ref="N89">IF(T89&gt;0,(MAX(T89,Z89,AD89,AH89,AL89,AP89))+SQRT(1.2^2+1^2),"")</f>
        <v/>
      </c>
      <c r="O89" s="637">
        <f t="array" ref="O89">IF(R89="",0,10*LOG10(SUM(BG89:BL89)/(COUNT(R89,X89,AB89,AF89,AJ89,AN89))))</f>
        <v/>
      </c>
      <c r="P89" s="638">
        <f t="array" ref="P89">IF(AND(Y89="",AC89="",AG89="",AK89="",AO89=""),S89,AVERAGE(S89,Y89,AC89,AG89,AK89,AO89)+STDEV(S89,Y89,AC89,AG89,AK89,AO89))</f>
        <v/>
      </c>
      <c r="Q89" s="106" t="n">
        <v>300</v>
      </c>
      <c r="R89" s="639" t="n">
        <v>111.1</v>
      </c>
      <c r="S89" s="640" t="n">
        <v>109.5</v>
      </c>
      <c r="T89" s="641" t="n">
        <v>125.5</v>
      </c>
      <c r="U89" s="642" t="n"/>
      <c r="V89" s="642" t="n"/>
      <c r="W89" s="106" t="n">
        <v>300</v>
      </c>
      <c r="X89" s="639" t="n">
        <v>111.4</v>
      </c>
      <c r="Y89" s="640" t="n">
        <v>109.8</v>
      </c>
      <c r="Z89" s="641" t="n">
        <v>126.1</v>
      </c>
      <c r="AA89" s="106" t="n">
        <v>300</v>
      </c>
      <c r="AB89" s="639" t="n">
        <v>111.3</v>
      </c>
      <c r="AC89" s="640" t="n">
        <v>109.7</v>
      </c>
      <c r="AD89" s="641" t="n">
        <v>127.1</v>
      </c>
      <c r="AE89" s="106" t="n">
        <v>300</v>
      </c>
      <c r="AF89" s="639" t="n">
        <v>103.2</v>
      </c>
      <c r="AG89" s="640" t="n">
        <v>101.7</v>
      </c>
      <c r="AH89" s="641" t="n">
        <v>119.3</v>
      </c>
      <c r="AI89" s="106" t="n">
        <v>300</v>
      </c>
      <c r="AJ89" s="639" t="n">
        <v>103.7</v>
      </c>
      <c r="AK89" s="640" t="n">
        <v>102.3</v>
      </c>
      <c r="AL89" s="641" t="n">
        <v>117.7</v>
      </c>
      <c r="AM89" s="106" t="n">
        <v>300</v>
      </c>
      <c r="AN89" s="639" t="n">
        <v>103.3</v>
      </c>
      <c r="AO89" s="640" t="n">
        <v>101.8</v>
      </c>
      <c r="AP89" s="641" t="n">
        <v>117.9</v>
      </c>
      <c r="AQ89" s="111">
        <f t="array" ref="AQ89">IF(AND((O89)&lt;85,N89&lt;137),"NO","SI")</f>
        <v/>
      </c>
      <c r="AR89" s="112">
        <f t="array" ref="AR89">IF((480*(10^(7.95-(O89/10))))&lt;480,480*(10^(7.95-(O89/10))),480)</f>
        <v/>
      </c>
      <c r="AS89" s="113">
        <f t="array" ref="AS89">IF((480*(10^(8.45-(O89/10))))&lt;480,480*(10^(8.45-(O89/10))),480)</f>
        <v/>
      </c>
      <c r="AT89" s="114">
        <f t="array" ref="AT89">IF((480*(10^(8.65-(O89/10))))&lt;480,480*(10^(8.65-(O89/10))),480)</f>
        <v/>
      </c>
      <c r="AU89" s="644">
        <f t="array" ref="AU89">IF(O89&lt;80,"0",IF((P89-O89)&lt;=2,('DPI art.191'!$G$3-(('DPI art.191'!$F$3-'DPI art.191'!$G$3)/4)*(P89-O89-2)),('DPI art.191'!$G$3-(('DPI art.191'!$G$3-'DPI art.191'!$H$3)/8)*(P89-O89-2))))</f>
        <v/>
      </c>
      <c r="AV89" s="644">
        <f t="array" ref="AV89">O89-AU89</f>
        <v/>
      </c>
      <c r="AW89" s="644">
        <f t="array" ref="AW89">IF(N89&lt;135,N89,N89-'DPI art.191'!$I$3)</f>
        <v/>
      </c>
      <c r="AX89" s="644">
        <f t="array" ref="AX89">IF(I89&lt;80,"0",IF((J89-I89)&lt;=2,('DPI art.191'!$G$7-(('DPI art.191'!$F$7-'DPI art.191'!$G$7)/4)*(I89-J89-2)),('DPI art.191'!$G$7-(('DPI art.191'!$G$7-'DPI art.191'!$H$7)/8)*(J89-I89-2))))</f>
        <v/>
      </c>
      <c r="AY89" s="644">
        <f t="array" ref="AY89">I89-AX89</f>
        <v/>
      </c>
      <c r="AZ89" s="644">
        <f t="array" ref="AZ89">IF(H89&lt;135,H89,H89-'DPI art.191'!$I$7)</f>
        <v/>
      </c>
      <c r="BA89" s="644">
        <f t="array" ref="BA89">IF(O89&lt;80,"0",IF((P89-O89)&lt;=2,('DPI art.191'!$G$5-(('DPI art.191'!$F$5-'DPI art.191'!$G$5)/4)*(P89-O89-2)),('DPI art.191'!$G$5-(('DPI art.191'!$G$5-'DPI art.191'!$H$5)/8)*(P89-O89-2))))</f>
        <v/>
      </c>
      <c r="BB89" s="644">
        <f t="array" ref="BB89">R89-BA89</f>
        <v/>
      </c>
      <c r="BC89" s="644">
        <f t="array" ref="BC89">IF(N89&lt;135,N89,N89-'DPI art.191'!$I$5)</f>
        <v/>
      </c>
      <c r="BD89" s="644">
        <f t="array" ref="BD89">IF(O89&lt;80,"0",IF((P89-O89)&lt;=2,('DPI art.191'!$G$7-(('DPI art.191'!$F$7-'DPI art.191'!$G$7)/4)*(O89-P89-2)),('DPI art.191'!$G$7-(('DPI art.191'!$G$7-'DPI art.191'!$H$7)/8)*(P89-O89-2))))</f>
        <v/>
      </c>
      <c r="BE89" s="644">
        <f t="array" ref="BE89">O89-BD89</f>
        <v/>
      </c>
      <c r="BF89" s="644">
        <f t="array" ref="BF89">IF(N89&lt;135,N89,N89-'DPI art.191'!$I$7)</f>
        <v/>
      </c>
      <c r="BG89" s="645">
        <f t="array" ref="BG89">10^(0.1*R89)</f>
        <v/>
      </c>
      <c r="BH89" s="645">
        <f t="array" ref="BH89">10^(0.1*X89)</f>
        <v/>
      </c>
      <c r="BI89" s="645">
        <f t="array" ref="BI89">10^(0.1*AB89)</f>
        <v/>
      </c>
      <c r="BJ89" s="645">
        <f t="array" ref="BJ89">10^(0.1*AF89)</f>
        <v/>
      </c>
      <c r="BK89" s="645">
        <f t="array" ref="BK89">10^(0.1*AJ89)</f>
        <v/>
      </c>
      <c r="BL89" s="645">
        <f t="array" ref="BL89">10^(0.1*AN89)</f>
        <v/>
      </c>
      <c r="BM89" s="645">
        <f t="array" ref="BM89">IF(R89&gt;0,(O89-R89),"")</f>
        <v/>
      </c>
      <c r="BN89" s="645">
        <f t="array" ref="BN89">IF(X89&gt;0,(O89-X89),"")</f>
        <v/>
      </c>
      <c r="BO89" s="645">
        <f t="array" ref="BO89">IF(AB89&gt;0,(O89-AB89),"")</f>
        <v/>
      </c>
      <c r="BP89" s="645">
        <f t="array" ref="BP89">IF(AF89&gt;0,(O89-AF89),"")</f>
        <v/>
      </c>
      <c r="BQ89" s="645">
        <f t="array" ref="BQ89">IF(AJ89&gt;0,(O89-AJ89),"")</f>
        <v/>
      </c>
      <c r="BR89" s="645">
        <f t="array" ref="BR89">IF(AN89&gt;0,(O89-AN89),"")</f>
        <v/>
      </c>
      <c r="BS89" s="645">
        <f t="array" ref="BS89">COUNT(BM89:BR89)</f>
        <v/>
      </c>
      <c r="BT89" s="646">
        <f t="array" ref="BT89">IF(BS89=0,0,IF(BS89=1,0,1/(BS89*(BS89-1))))</f>
        <v/>
      </c>
      <c r="BU89" s="647">
        <f t="array" ref="BU89">IF(R89&gt;0,(BM89^2),"")</f>
        <v/>
      </c>
      <c r="BV89" s="647">
        <f t="array" ref="BV89">IF(X89&gt;0,(BN89^2),"")</f>
        <v/>
      </c>
      <c r="BW89" s="647">
        <f t="array" ref="BW89">IF(AB89&gt;0,(BO89^2),"")</f>
        <v/>
      </c>
      <c r="BX89" s="647">
        <f t="array" ref="BX89">IF(AF89&gt;0,(BP89^2),"")</f>
        <v/>
      </c>
      <c r="BY89" s="647">
        <f t="array" ref="BY89">IF(AJ89&gt;0,(BQ89^2),"")</f>
        <v/>
      </c>
      <c r="BZ89" s="647">
        <f t="array" ref="BZ89">IF(AN89&gt;0,(BR89^2),"")</f>
        <v/>
      </c>
      <c r="CA89" s="121" t="n"/>
    </row>
    <row r="90" ht="18.75" customHeight="1" s="621">
      <c r="A90" s="47" t="inlineStr">
        <is>
          <t>017/0914</t>
        </is>
      </c>
      <c r="B90" s="47" t="inlineStr">
        <is>
          <t>W30</t>
        </is>
      </c>
      <c r="C90" s="99" t="inlineStr">
        <is>
          <t>Mola piccola</t>
        </is>
      </c>
      <c r="D90" s="99" t="inlineStr">
        <is>
          <t>BOSCH</t>
        </is>
      </c>
      <c r="E90" s="99" t="inlineStr">
        <is>
          <t>gws 17-150 ci</t>
        </is>
      </c>
      <c r="F90" s="99" t="inlineStr">
        <is>
          <t>Molatura con mola piccola lamellare</t>
        </is>
      </c>
      <c r="G90" s="100" t="n">
        <v>46003</v>
      </c>
      <c r="H90" s="99" t="inlineStr">
        <is>
          <t>Compito</t>
        </is>
      </c>
      <c r="I90" s="101">
        <f t="array" ref="I90">IF((V90-R90)&gt;3,"SI","")</f>
        <v/>
      </c>
      <c r="J90" s="99" t="inlineStr">
        <is>
          <t>SI</t>
        </is>
      </c>
      <c r="K90" s="100" t="n"/>
      <c r="L90" s="100" t="n"/>
      <c r="M90" s="635">
        <f t="array" ref="M90">IF(R90&gt;0,(SQRT(BT90*(SUM(BU90:BZ90)))),"")</f>
        <v/>
      </c>
      <c r="N90" s="636">
        <f t="array" ref="N90">IF(T90&gt;0,(MAX(T90,Z90,AD90,AH90,AL90,AP90))+SQRT(1.2^2+1^2),"")</f>
        <v/>
      </c>
      <c r="O90" s="637">
        <f t="array" ref="O90">IF(R90="",0,10*LOG10(SUM(BG90:BL90)/(COUNT(R90,X90,AB90,AF90,AJ90,AN90))))</f>
        <v/>
      </c>
      <c r="P90" s="638">
        <f t="array" ref="P90">IF(AND(Y90="",AC90="",AG90="",AK90="",AO90=""),S90,AVERAGE(S90,Y90,AC90,AG90,AK90,AO90)+STDEV(S90,Y90,AC90,AG90,AK90,AO90))</f>
        <v/>
      </c>
      <c r="Q90" s="106" t="n">
        <v>300</v>
      </c>
      <c r="R90" s="639" t="n">
        <v>103.8</v>
      </c>
      <c r="S90" s="640" t="n">
        <v>102.3</v>
      </c>
      <c r="T90" s="641" t="n">
        <v>118.6</v>
      </c>
      <c r="U90" s="642" t="n"/>
      <c r="V90" s="642" t="n"/>
      <c r="W90" s="106" t="n">
        <v>300</v>
      </c>
      <c r="X90" s="639" t="n">
        <v>104</v>
      </c>
      <c r="Y90" s="640" t="n">
        <v>102.5</v>
      </c>
      <c r="Z90" s="641" t="n">
        <v>119.3</v>
      </c>
      <c r="AA90" s="106" t="n">
        <v>300</v>
      </c>
      <c r="AB90" s="639" t="n">
        <v>104.3</v>
      </c>
      <c r="AC90" s="640" t="n">
        <v>102.8</v>
      </c>
      <c r="AD90" s="641" t="n">
        <v>118.7</v>
      </c>
      <c r="AE90" s="106" t="n">
        <v>300</v>
      </c>
      <c r="AF90" s="639" t="n">
        <v>108.8</v>
      </c>
      <c r="AG90" s="640" t="n">
        <v>107.2</v>
      </c>
      <c r="AH90" s="641" t="n">
        <v>124.9</v>
      </c>
      <c r="AI90" s="106" t="n">
        <v>300</v>
      </c>
      <c r="AJ90" s="639" t="n">
        <v>109</v>
      </c>
      <c r="AK90" s="640" t="n">
        <v>107.4</v>
      </c>
      <c r="AL90" s="641" t="n">
        <v>124.9</v>
      </c>
      <c r="AM90" s="106" t="n">
        <v>300</v>
      </c>
      <c r="AN90" s="639" t="n">
        <v>109.5</v>
      </c>
      <c r="AO90" s="640" t="n">
        <v>107.9</v>
      </c>
      <c r="AP90" s="641" t="n">
        <v>125.3</v>
      </c>
      <c r="AQ90" s="111">
        <f t="array" ref="AQ90">IF(AND((O90)&lt;85,N90&lt;137),"NO","SI")</f>
        <v/>
      </c>
      <c r="AR90" s="112">
        <f t="array" ref="AR90">IF((480*(10^(7.95-(O90/10))))&lt;480,480*(10^(7.95-(O90/10))),480)</f>
        <v/>
      </c>
      <c r="AS90" s="113">
        <f t="array" ref="AS90">IF((480*(10^(8.45-(O90/10))))&lt;480,480*(10^(8.45-(O90/10))),480)</f>
        <v/>
      </c>
      <c r="AT90" s="114">
        <f t="array" ref="AT90">IF((480*(10^(8.65-(O90/10))))&lt;480,480*(10^(8.65-(O90/10))),480)</f>
        <v/>
      </c>
      <c r="AU90" s="644">
        <f t="array" ref="AU90">IF(O90&lt;80,"0",IF((P90-O90)&lt;=2,('DPI art.191'!$G$3-(('DPI art.191'!$F$3-'DPI art.191'!$G$3)/4)*(P90-O90-2)),('DPI art.191'!$G$3-(('DPI art.191'!$G$3-'DPI art.191'!$H$3)/8)*(P90-O90-2))))</f>
        <v/>
      </c>
      <c r="AV90" s="644">
        <f t="array" ref="AV90">O90-AU90</f>
        <v/>
      </c>
      <c r="AW90" s="644">
        <f t="array" ref="AW90">IF(N90&lt;135,N90,N90-'DPI art.191'!$I$3)</f>
        <v/>
      </c>
      <c r="AX90" s="644">
        <f t="array" ref="AX90">IF(I90&lt;80,"0",IF((J90-I90)&lt;=2,('DPI art.191'!$G$7-(('DPI art.191'!$F$7-'DPI art.191'!$G$7)/4)*(I90-J90-2)),('DPI art.191'!$G$7-(('DPI art.191'!$G$7-'DPI art.191'!$H$7)/8)*(J90-I90-2))))</f>
        <v/>
      </c>
      <c r="AY90" s="644">
        <f t="array" ref="AY90">I90-AX90</f>
        <v/>
      </c>
      <c r="AZ90" s="644">
        <f t="array" ref="AZ90">IF(H90&lt;135,H90,H90-'DPI art.191'!$I$7)</f>
        <v/>
      </c>
      <c r="BA90" s="644">
        <f t="array" ref="BA90">IF(O90&lt;80,"0",IF((P90-O90)&lt;=2,('DPI art.191'!$G$5-(('DPI art.191'!$F$5-'DPI art.191'!$G$5)/4)*(P90-O90-2)),('DPI art.191'!$G$5-(('DPI art.191'!$G$5-'DPI art.191'!$H$5)/8)*(P90-O90-2))))</f>
        <v/>
      </c>
      <c r="BB90" s="644">
        <f t="array" ref="BB90">R90-BA90</f>
        <v/>
      </c>
      <c r="BC90" s="644">
        <f t="array" ref="BC90">IF(N90&lt;135,N90,N90-'DPI art.191'!$I$5)</f>
        <v/>
      </c>
      <c r="BD90" s="644">
        <f t="array" ref="BD90">IF(O90&lt;80,"0",IF((P90-O90)&lt;=2,('DPI art.191'!$G$7-(('DPI art.191'!$F$7-'DPI art.191'!$G$7)/4)*(O90-P90-2)),('DPI art.191'!$G$7-(('DPI art.191'!$G$7-'DPI art.191'!$H$7)/8)*(P90-O90-2))))</f>
        <v/>
      </c>
      <c r="BE90" s="644">
        <f t="array" ref="BE90">O90-BD90</f>
        <v/>
      </c>
      <c r="BF90" s="644">
        <f t="array" ref="BF90">IF(N90&lt;135,N90,N90-'DPI art.191'!$I$7)</f>
        <v/>
      </c>
      <c r="BG90" s="645">
        <f t="array" ref="BG90">10^(0.1*R90)</f>
        <v/>
      </c>
      <c r="BH90" s="645">
        <f t="array" ref="BH90">10^(0.1*X90)</f>
        <v/>
      </c>
      <c r="BI90" s="645">
        <f t="array" ref="BI90">10^(0.1*AB90)</f>
        <v/>
      </c>
      <c r="BJ90" s="645">
        <f t="array" ref="BJ90">10^(0.1*AF90)</f>
        <v/>
      </c>
      <c r="BK90" s="645">
        <f t="array" ref="BK90">10^(0.1*AJ90)</f>
        <v/>
      </c>
      <c r="BL90" s="645">
        <f t="array" ref="BL90">10^(0.1*AN90)</f>
        <v/>
      </c>
      <c r="BM90" s="645">
        <f t="array" ref="BM90">IF(R90&gt;0,(O90-R90),"")</f>
        <v/>
      </c>
      <c r="BN90" s="645">
        <f t="array" ref="BN90">IF(X90&gt;0,(O90-X90),"")</f>
        <v/>
      </c>
      <c r="BO90" s="645">
        <f t="array" ref="BO90">IF(AB90&gt;0,(O90-AB90),"")</f>
        <v/>
      </c>
      <c r="BP90" s="645">
        <f t="array" ref="BP90">IF(AF90&gt;0,(O90-AF90),"")</f>
        <v/>
      </c>
      <c r="BQ90" s="645">
        <f t="array" ref="BQ90">IF(AJ90&gt;0,(O90-AJ90),"")</f>
        <v/>
      </c>
      <c r="BR90" s="645">
        <f t="array" ref="BR90">IF(AN90&gt;0,(O90-AN90),"")</f>
        <v/>
      </c>
      <c r="BS90" s="645">
        <f t="array" ref="BS90">COUNT(BM90:BR90)</f>
        <v/>
      </c>
      <c r="BT90" s="646">
        <f t="array" ref="BT90">IF(BS90=0,0,IF(BS90=1,0,1/(BS90*(BS90-1))))</f>
        <v/>
      </c>
      <c r="BU90" s="647">
        <f t="array" ref="BU90">IF(R90&gt;0,(BM90^2),"")</f>
        <v/>
      </c>
      <c r="BV90" s="647">
        <f t="array" ref="BV90">IF(X90&gt;0,(BN90^2),"")</f>
        <v/>
      </c>
      <c r="BW90" s="647">
        <f t="array" ref="BW90">IF(AB90&gt;0,(BO90^2),"")</f>
        <v/>
      </c>
      <c r="BX90" s="647">
        <f t="array" ref="BX90">IF(AF90&gt;0,(BP90^2),"")</f>
        <v/>
      </c>
      <c r="BY90" s="647">
        <f t="array" ref="BY90">IF(AJ90&gt;0,(BQ90^2),"")</f>
        <v/>
      </c>
      <c r="BZ90" s="647">
        <f t="array" ref="BZ90">IF(AN90&gt;0,(BR90^2),"")</f>
        <v/>
      </c>
      <c r="CA90" s="121" t="n"/>
    </row>
    <row r="91" ht="18.75" customHeight="1" s="621">
      <c r="A91" s="47" t="inlineStr">
        <is>
          <t>017/0914</t>
        </is>
      </c>
      <c r="B91" s="47" t="inlineStr">
        <is>
          <t>W31</t>
        </is>
      </c>
      <c r="C91" s="99" t="inlineStr">
        <is>
          <t>Mola piccola</t>
        </is>
      </c>
      <c r="D91" s="99" t="inlineStr">
        <is>
          <t>BOSCH</t>
        </is>
      </c>
      <c r="E91" s="99" t="inlineStr">
        <is>
          <t>gws 17-150 ci</t>
        </is>
      </c>
      <c r="F91" s="99" t="inlineStr">
        <is>
          <t>Taglio con mola piccola</t>
        </is>
      </c>
      <c r="G91" s="100" t="n">
        <v>46003</v>
      </c>
      <c r="H91" s="99" t="inlineStr">
        <is>
          <t>Compito</t>
        </is>
      </c>
      <c r="I91" s="101">
        <f t="array" ref="I91">IF((V91-R91)&gt;3,"SI","")</f>
        <v/>
      </c>
      <c r="J91" s="99" t="inlineStr">
        <is>
          <t>SI</t>
        </is>
      </c>
      <c r="K91" s="100" t="n"/>
      <c r="L91" s="100" t="n"/>
      <c r="M91" s="635">
        <f t="array" ref="M91">IF(R91&gt;0,(SQRT(BT91*(SUM(BU91:BZ91)))),"")</f>
        <v/>
      </c>
      <c r="N91" s="636">
        <f t="array" ref="N91">IF(T91&gt;0,(MAX(T91,Z91,AD91,AH91,AL91,AP91))+SQRT(1.2^2+1^2),"")</f>
        <v/>
      </c>
      <c r="O91" s="637">
        <f t="array" ref="O91">IF(R91="",0,10*LOG10(SUM(BG91:BL91)/(COUNT(R91,X91,AB91,AF91,AJ91,AN91))))</f>
        <v/>
      </c>
      <c r="P91" s="638">
        <f t="array" ref="P91">IF(AND(Y91="",AC91="",AG91="",AK91="",AO91=""),S91,AVERAGE(S91,Y91,AC91,AG91,AK91,AO91)+STDEV(S91,Y91,AC91,AG91,AK91,AO91))</f>
        <v/>
      </c>
      <c r="Q91" s="106" t="n">
        <v>300</v>
      </c>
      <c r="R91" s="639" t="n">
        <v>109.1</v>
      </c>
      <c r="S91" s="640" t="n">
        <v>107.4</v>
      </c>
      <c r="T91" s="641" t="n">
        <v>126.4</v>
      </c>
      <c r="U91" s="642" t="n"/>
      <c r="V91" s="642" t="n"/>
      <c r="W91" s="106" t="n">
        <v>300</v>
      </c>
      <c r="X91" s="639" t="n">
        <v>108.6</v>
      </c>
      <c r="Y91" s="640" t="n">
        <v>107</v>
      </c>
      <c r="Z91" s="641" t="n">
        <v>124.9</v>
      </c>
      <c r="AA91" s="106" t="n">
        <v>300</v>
      </c>
      <c r="AB91" s="639" t="n">
        <v>109.2</v>
      </c>
      <c r="AC91" s="640" t="n">
        <v>107.5</v>
      </c>
      <c r="AD91" s="641" t="n">
        <v>124</v>
      </c>
      <c r="AE91" s="106" t="n">
        <v>300</v>
      </c>
      <c r="AF91" s="639" t="n">
        <v>109.1</v>
      </c>
      <c r="AG91" s="640" t="n">
        <v>107.4</v>
      </c>
      <c r="AH91" s="641" t="n">
        <v>124.2</v>
      </c>
      <c r="AI91" s="106" t="n">
        <v>300</v>
      </c>
      <c r="AJ91" s="639" t="n">
        <v>108.2</v>
      </c>
      <c r="AK91" s="640" t="n">
        <v>106.5</v>
      </c>
      <c r="AL91" s="641" t="n">
        <v>123.6</v>
      </c>
      <c r="AM91" s="106" t="n">
        <v>300</v>
      </c>
      <c r="AN91" s="639" t="n">
        <v>106.5</v>
      </c>
      <c r="AO91" s="640" t="n">
        <v>104.9</v>
      </c>
      <c r="AP91" s="641" t="n">
        <v>122.6</v>
      </c>
      <c r="AQ91" s="111">
        <f t="array" ref="AQ91">IF(AND((O91)&lt;85,N91&lt;137),"NO","SI")</f>
        <v/>
      </c>
      <c r="AR91" s="112">
        <f t="array" ref="AR91">IF((480*(10^(7.95-(O91/10))))&lt;480,480*(10^(7.95-(O91/10))),480)</f>
        <v/>
      </c>
      <c r="AS91" s="113">
        <f t="array" ref="AS91">IF((480*(10^(8.45-(O91/10))))&lt;480,480*(10^(8.45-(O91/10))),480)</f>
        <v/>
      </c>
      <c r="AT91" s="114">
        <f t="array" ref="AT91">IF((480*(10^(8.65-(O91/10))))&lt;480,480*(10^(8.65-(O91/10))),480)</f>
        <v/>
      </c>
      <c r="AU91" s="644">
        <f t="array" ref="AU91">IF(O91&lt;80,"0",IF((P91-O91)&lt;=2,('DPI art.191'!$G$3-(('DPI art.191'!$F$3-'DPI art.191'!$G$3)/4)*(P91-O91-2)),('DPI art.191'!$G$3-(('DPI art.191'!$G$3-'DPI art.191'!$H$3)/8)*(P91-O91-2))))</f>
        <v/>
      </c>
      <c r="AV91" s="644">
        <f t="array" ref="AV91">O91-AU91</f>
        <v/>
      </c>
      <c r="AW91" s="644">
        <f t="array" ref="AW91">IF(N91&lt;135,N91,N91-'DPI art.191'!$I$3)</f>
        <v/>
      </c>
      <c r="AX91" s="644">
        <f t="array" ref="AX91">IF(I91&lt;80,"0",IF((J91-I91)&lt;=2,('DPI art.191'!$G$7-(('DPI art.191'!$F$7-'DPI art.191'!$G$7)/4)*(I91-J91-2)),('DPI art.191'!$G$7-(('DPI art.191'!$G$7-'DPI art.191'!$H$7)/8)*(J91-I91-2))))</f>
        <v/>
      </c>
      <c r="AY91" s="644">
        <f t="array" ref="AY91">I91-AX91</f>
        <v/>
      </c>
      <c r="AZ91" s="644">
        <f t="array" ref="AZ91">IF(H91&lt;135,H91,H91-'DPI art.191'!$I$7)</f>
        <v/>
      </c>
      <c r="BA91" s="644">
        <f t="array" ref="BA91">IF(O91&lt;80,"0",IF((P91-O91)&lt;=2,('DPI art.191'!$G$5-(('DPI art.191'!$F$5-'DPI art.191'!$G$5)/4)*(P91-O91-2)),('DPI art.191'!$G$5-(('DPI art.191'!$G$5-'DPI art.191'!$H$5)/8)*(P91-O91-2))))</f>
        <v/>
      </c>
      <c r="BB91" s="644">
        <f t="array" ref="BB91">R91-BA91</f>
        <v/>
      </c>
      <c r="BC91" s="644">
        <f t="array" ref="BC91">IF(N91&lt;135,N91,N91-'DPI art.191'!$I$5)</f>
        <v/>
      </c>
      <c r="BD91" s="644">
        <f t="array" ref="BD91">IF(O91&lt;80,"0",IF((P91-O91)&lt;=2,('DPI art.191'!$G$7-(('DPI art.191'!$F$7-'DPI art.191'!$G$7)/4)*(O91-P91-2)),('DPI art.191'!$G$7-(('DPI art.191'!$G$7-'DPI art.191'!$H$7)/8)*(P91-O91-2))))</f>
        <v/>
      </c>
      <c r="BE91" s="644">
        <f t="array" ref="BE91">O91-BD91</f>
        <v/>
      </c>
      <c r="BF91" s="644">
        <f t="array" ref="BF91">IF(N91&lt;135,N91,N91-'DPI art.191'!$I$7)</f>
        <v/>
      </c>
      <c r="BG91" s="645">
        <f t="array" ref="BG91">10^(0.1*R91)</f>
        <v/>
      </c>
      <c r="BH91" s="645">
        <f t="array" ref="BH91">10^(0.1*X91)</f>
        <v/>
      </c>
      <c r="BI91" s="645">
        <f t="array" ref="BI91">10^(0.1*AB91)</f>
        <v/>
      </c>
      <c r="BJ91" s="645">
        <f t="array" ref="BJ91">10^(0.1*AF91)</f>
        <v/>
      </c>
      <c r="BK91" s="645">
        <f t="array" ref="BK91">10^(0.1*AJ91)</f>
        <v/>
      </c>
      <c r="BL91" s="645">
        <f t="array" ref="BL91">10^(0.1*AN91)</f>
        <v/>
      </c>
      <c r="BM91" s="645">
        <f t="array" ref="BM91">IF(R91&gt;0,(O91-R91),"")</f>
        <v/>
      </c>
      <c r="BN91" s="645">
        <f t="array" ref="BN91">IF(X91&gt;0,(O91-X91),"")</f>
        <v/>
      </c>
      <c r="BO91" s="645">
        <f t="array" ref="BO91">IF(AB91&gt;0,(O91-AB91),"")</f>
        <v/>
      </c>
      <c r="BP91" s="645">
        <f t="array" ref="BP91">IF(AF91&gt;0,(O91-AF91),"")</f>
        <v/>
      </c>
      <c r="BQ91" s="645">
        <f t="array" ref="BQ91">IF(AJ91&gt;0,(O91-AJ91),"")</f>
        <v/>
      </c>
      <c r="BR91" s="645">
        <f t="array" ref="BR91">IF(AN91&gt;0,(O91-AN91),"")</f>
        <v/>
      </c>
      <c r="BS91" s="645">
        <f t="array" ref="BS91">COUNT(BM91:BR91)</f>
        <v/>
      </c>
      <c r="BT91" s="646">
        <f t="array" ref="BT91">IF(BS91=0,0,IF(BS91=1,0,1/(BS91*(BS91-1))))</f>
        <v/>
      </c>
      <c r="BU91" s="647">
        <f t="array" ref="BU91">IF(R91&gt;0,(BM91^2),"")</f>
        <v/>
      </c>
      <c r="BV91" s="647">
        <f t="array" ref="BV91">IF(X91&gt;0,(BN91^2),"")</f>
        <v/>
      </c>
      <c r="BW91" s="647">
        <f t="array" ref="BW91">IF(AB91&gt;0,(BO91^2),"")</f>
        <v/>
      </c>
      <c r="BX91" s="647">
        <f t="array" ref="BX91">IF(AF91&gt;0,(BP91^2),"")</f>
        <v/>
      </c>
      <c r="BY91" s="647">
        <f t="array" ref="BY91">IF(AJ91&gt;0,(BQ91^2),"")</f>
        <v/>
      </c>
      <c r="BZ91" s="647">
        <f t="array" ref="BZ91">IF(AN91&gt;0,(BR91^2),"")</f>
        <v/>
      </c>
      <c r="CA91" s="121" t="n"/>
    </row>
    <row r="92" ht="18.75" customHeight="1" s="621">
      <c r="A92" s="47" t="inlineStr">
        <is>
          <t>017/0914</t>
        </is>
      </c>
      <c r="B92" s="47" t="inlineStr">
        <is>
          <t>W32</t>
        </is>
      </c>
      <c r="C92" s="99" t="inlineStr">
        <is>
          <t>Mola piccola</t>
        </is>
      </c>
      <c r="D92" s="99" t="inlineStr">
        <is>
          <t>BOSCH</t>
        </is>
      </c>
      <c r="E92" s="99" t="inlineStr">
        <is>
          <t>gws 17-150 ci</t>
        </is>
      </c>
      <c r="F92" s="99" t="inlineStr">
        <is>
          <t>Molatura con mola piccola sgrosso</t>
        </is>
      </c>
      <c r="G92" s="100" t="n">
        <v>46003</v>
      </c>
      <c r="H92" s="99" t="inlineStr">
        <is>
          <t>Compito</t>
        </is>
      </c>
      <c r="I92" s="101">
        <f t="array" ref="I92">IF((V92-R92)&gt;3,"SI","")</f>
        <v/>
      </c>
      <c r="J92" s="99" t="inlineStr">
        <is>
          <t>SI</t>
        </is>
      </c>
      <c r="K92" s="100" t="n"/>
      <c r="L92" s="100" t="n"/>
      <c r="M92" s="635">
        <f t="array" ref="M92">IF(R92&gt;0,(SQRT(BT92*(SUM(BU92:BZ92)))),"")</f>
        <v/>
      </c>
      <c r="N92" s="636">
        <f t="array" ref="N92">IF(T92&gt;0,(MAX(T92,Z92,AD92,AH92,AL92,AP92))+SQRT(1.2^2+1^2),"")</f>
        <v/>
      </c>
      <c r="O92" s="637">
        <f t="array" ref="O92">IF(R92="",0,10*LOG10(SUM(BG92:BL92)/(COUNT(R92,X92,AB92,AF92,AJ92,AN92))))</f>
        <v/>
      </c>
      <c r="P92" s="638">
        <f t="array" ref="P92">IF(AND(Y92="",AC92="",AG92="",AK92="",AO92=""),S92,AVERAGE(S92,Y92,AC92,AG92,AK92,AO92)+STDEV(S92,Y92,AC92,AG92,AK92,AO92))</f>
        <v/>
      </c>
      <c r="Q92" s="106" t="n">
        <v>300</v>
      </c>
      <c r="R92" s="639" t="n">
        <v>105.4</v>
      </c>
      <c r="S92" s="640" t="n">
        <v>103.9</v>
      </c>
      <c r="T92" s="641" t="n">
        <v>121.1</v>
      </c>
      <c r="U92" s="642" t="n"/>
      <c r="V92" s="642" t="n"/>
      <c r="W92" s="106" t="n">
        <v>300</v>
      </c>
      <c r="X92" s="639" t="n">
        <v>104.3</v>
      </c>
      <c r="Y92" s="640" t="n">
        <v>102.8</v>
      </c>
      <c r="Z92" s="641" t="n">
        <v>120.1</v>
      </c>
      <c r="AA92" s="106" t="n">
        <v>300</v>
      </c>
      <c r="AB92" s="639" t="n">
        <v>109.4</v>
      </c>
      <c r="AC92" s="640" t="n">
        <v>107.8</v>
      </c>
      <c r="AD92" s="641" t="n">
        <v>123</v>
      </c>
      <c r="AE92" s="106" t="n">
        <v>300</v>
      </c>
      <c r="AF92" s="639" t="n">
        <v>106.9</v>
      </c>
      <c r="AG92" s="640" t="n">
        <v>105.3</v>
      </c>
      <c r="AH92" s="641" t="n">
        <v>122.5</v>
      </c>
      <c r="AI92" s="106" t="n">
        <v>300</v>
      </c>
      <c r="AJ92" s="639" t="n">
        <v>106.6</v>
      </c>
      <c r="AK92" s="640" t="n">
        <v>105.1</v>
      </c>
      <c r="AL92" s="641" t="n">
        <v>120.2</v>
      </c>
      <c r="AM92" s="106" t="n">
        <v>300</v>
      </c>
      <c r="AN92" s="639" t="n">
        <v>106.7</v>
      </c>
      <c r="AO92" s="640" t="n">
        <v>105.2</v>
      </c>
      <c r="AP92" s="641" t="n">
        <v>120.8</v>
      </c>
      <c r="AQ92" s="111">
        <f t="array" ref="AQ92">IF(AND((O92)&lt;85,N92&lt;137),"NO","SI")</f>
        <v/>
      </c>
      <c r="AR92" s="112">
        <f t="array" ref="AR92">IF((480*(10^(7.95-(O92/10))))&lt;480,480*(10^(7.95-(O92/10))),480)</f>
        <v/>
      </c>
      <c r="AS92" s="113">
        <f t="array" ref="AS92">IF((480*(10^(8.45-(O92/10))))&lt;480,480*(10^(8.45-(O92/10))),480)</f>
        <v/>
      </c>
      <c r="AT92" s="114">
        <f t="array" ref="AT92">IF((480*(10^(8.65-(O92/10))))&lt;480,480*(10^(8.65-(O92/10))),480)</f>
        <v/>
      </c>
      <c r="AU92" s="644">
        <f t="array" ref="AU92">IF(O92&lt;80,"0",IF((P92-O92)&lt;=2,('DPI art.191'!$G$3-(('DPI art.191'!$F$3-'DPI art.191'!$G$3)/4)*(P92-O92-2)),('DPI art.191'!$G$3-(('DPI art.191'!$G$3-'DPI art.191'!$H$3)/8)*(P92-O92-2))))</f>
        <v/>
      </c>
      <c r="AV92" s="644">
        <f t="array" ref="AV92">O92-AU92</f>
        <v/>
      </c>
      <c r="AW92" s="644">
        <f t="array" ref="AW92">IF(N92&lt;135,N92,N92-'DPI art.191'!$I$3)</f>
        <v/>
      </c>
      <c r="AX92" s="644">
        <f t="array" ref="AX92">IF(I92&lt;80,"0",IF((J92-I92)&lt;=2,('DPI art.191'!$G$7-(('DPI art.191'!$F$7-'DPI art.191'!$G$7)/4)*(I92-J92-2)),('DPI art.191'!$G$7-(('DPI art.191'!$G$7-'DPI art.191'!$H$7)/8)*(J92-I92-2))))</f>
        <v/>
      </c>
      <c r="AY92" s="644">
        <f t="array" ref="AY92">I92-AX92</f>
        <v/>
      </c>
      <c r="AZ92" s="644">
        <f t="array" ref="AZ92">IF(H92&lt;135,H92,H92-'DPI art.191'!$I$7)</f>
        <v/>
      </c>
      <c r="BA92" s="644">
        <f t="array" ref="BA92">IF(O92&lt;80,"0",IF((P92-O92)&lt;=2,('DPI art.191'!$G$5-(('DPI art.191'!$F$5-'DPI art.191'!$G$5)/4)*(P92-O92-2)),('DPI art.191'!$G$5-(('DPI art.191'!$G$5-'DPI art.191'!$H$5)/8)*(P92-O92-2))))</f>
        <v/>
      </c>
      <c r="BB92" s="644">
        <f t="array" ref="BB92">R92-BA92</f>
        <v/>
      </c>
      <c r="BC92" s="644">
        <f t="array" ref="BC92">IF(N92&lt;135,N92,N92-'DPI art.191'!$I$5)</f>
        <v/>
      </c>
      <c r="BD92" s="644">
        <f t="array" ref="BD92">IF(O92&lt;80,"0",IF((P92-O92)&lt;=2,('DPI art.191'!$G$7-(('DPI art.191'!$F$7-'DPI art.191'!$G$7)/4)*(O92-P92-2)),('DPI art.191'!$G$7-(('DPI art.191'!$G$7-'DPI art.191'!$H$7)/8)*(P92-O92-2))))</f>
        <v/>
      </c>
      <c r="BE92" s="644">
        <f t="array" ref="BE92">O92-BD92</f>
        <v/>
      </c>
      <c r="BF92" s="644">
        <f t="array" ref="BF92">IF(N92&lt;135,N92,N92-'DPI art.191'!$I$7)</f>
        <v/>
      </c>
      <c r="BG92" s="645">
        <f t="array" ref="BG92">10^(0.1*R92)</f>
        <v/>
      </c>
      <c r="BH92" s="645">
        <f t="array" ref="BH92">10^(0.1*X92)</f>
        <v/>
      </c>
      <c r="BI92" s="645">
        <f t="array" ref="BI92">10^(0.1*AB92)</f>
        <v/>
      </c>
      <c r="BJ92" s="645">
        <f t="array" ref="BJ92">10^(0.1*AF92)</f>
        <v/>
      </c>
      <c r="BK92" s="645">
        <f t="array" ref="BK92">10^(0.1*AJ92)</f>
        <v/>
      </c>
      <c r="BL92" s="645">
        <f t="array" ref="BL92">10^(0.1*AN92)</f>
        <v/>
      </c>
      <c r="BM92" s="645">
        <f t="array" ref="BM92">IF(R92&gt;0,(O92-R92),"")</f>
        <v/>
      </c>
      <c r="BN92" s="645">
        <f t="array" ref="BN92">IF(X92&gt;0,(O92-X92),"")</f>
        <v/>
      </c>
      <c r="BO92" s="645">
        <f t="array" ref="BO92">IF(AB92&gt;0,(O92-AB92),"")</f>
        <v/>
      </c>
      <c r="BP92" s="645">
        <f t="array" ref="BP92">IF(AF92&gt;0,(O92-AF92),"")</f>
        <v/>
      </c>
      <c r="BQ92" s="645">
        <f t="array" ref="BQ92">IF(AJ92&gt;0,(O92-AJ92),"")</f>
        <v/>
      </c>
      <c r="BR92" s="645">
        <f t="array" ref="BR92">IF(AN92&gt;0,(O92-AN92),"")</f>
        <v/>
      </c>
      <c r="BS92" s="645">
        <f t="array" ref="BS92">COUNT(BM92:BR92)</f>
        <v/>
      </c>
      <c r="BT92" s="646">
        <f t="array" ref="BT92">IF(BS92=0,0,IF(BS92=1,0,1/(BS92*(BS92-1))))</f>
        <v/>
      </c>
      <c r="BU92" s="647">
        <f t="array" ref="BU92">IF(R92&gt;0,(BM92^2),"")</f>
        <v/>
      </c>
      <c r="BV92" s="647">
        <f t="array" ref="BV92">IF(X92&gt;0,(BN92^2),"")</f>
        <v/>
      </c>
      <c r="BW92" s="647">
        <f t="array" ref="BW92">IF(AB92&gt;0,(BO92^2),"")</f>
        <v/>
      </c>
      <c r="BX92" s="647">
        <f t="array" ref="BX92">IF(AF92&gt;0,(BP92^2),"")</f>
        <v/>
      </c>
      <c r="BY92" s="647">
        <f t="array" ref="BY92">IF(AJ92&gt;0,(BQ92^2),"")</f>
        <v/>
      </c>
      <c r="BZ92" s="647">
        <f t="array" ref="BZ92">IF(AN92&gt;0,(BR92^2),"")</f>
        <v/>
      </c>
      <c r="CA92" s="121" t="n"/>
    </row>
    <row r="93" ht="18.75" customHeight="1" s="621">
      <c r="A93" s="47" t="inlineStr">
        <is>
          <t>017/0914</t>
        </is>
      </c>
      <c r="B93" s="47" t="inlineStr">
        <is>
          <t>W33</t>
        </is>
      </c>
      <c r="C93" s="99" t="inlineStr">
        <is>
          <t>Mola piccola</t>
        </is>
      </c>
      <c r="D93" s="99" t="inlineStr">
        <is>
          <t>BOSCH</t>
        </is>
      </c>
      <c r="E93" s="99" t="inlineStr">
        <is>
          <t>gws 17-150 ci</t>
        </is>
      </c>
      <c r="F93" s="99" t="inlineStr">
        <is>
          <t>Molatura con mola piccola lamellare</t>
        </is>
      </c>
      <c r="G93" s="100" t="n">
        <v>46003</v>
      </c>
      <c r="H93" s="99" t="inlineStr">
        <is>
          <t>Compito</t>
        </is>
      </c>
      <c r="I93" s="101">
        <f t="array" ref="I93">IF((V93-R93)&gt;3,"SI","")</f>
        <v/>
      </c>
      <c r="J93" s="99" t="inlineStr">
        <is>
          <t>SI</t>
        </is>
      </c>
      <c r="K93" s="100" t="n"/>
      <c r="L93" s="100" t="n"/>
      <c r="M93" s="635">
        <f t="array" ref="M93">IF(R93&gt;0,(SQRT(BT93*(SUM(BU93:BZ93)))),"")</f>
        <v/>
      </c>
      <c r="N93" s="636">
        <f t="array" ref="N93">IF(T93&gt;0,(MAX(T93,Z93,AD93,AH93,AL93,AP93))+SQRT(1.2^2+1^2),"")</f>
        <v/>
      </c>
      <c r="O93" s="637">
        <f t="array" ref="O93">IF(R93="",0,10*LOG10(SUM(BG93:BL93)/(COUNT(R93,X93,AB93,AF93,AJ93,AN93))))</f>
        <v/>
      </c>
      <c r="P93" s="638">
        <f t="array" ref="P93">IF(AND(Y93="",AC93="",AG93="",AK93="",AO93=""),S93,AVERAGE(S93,Y93,AC93,AG93,AK93,AO93)+STDEV(S93,Y93,AC93,AG93,AK93,AO93))</f>
        <v/>
      </c>
      <c r="Q93" s="106" t="n">
        <v>300</v>
      </c>
      <c r="R93" s="639" t="n">
        <v>108.8</v>
      </c>
      <c r="S93" s="640" t="n">
        <v>107.2</v>
      </c>
      <c r="T93" s="641" t="n">
        <v>124.9</v>
      </c>
      <c r="U93" s="642" t="n"/>
      <c r="V93" s="642" t="n"/>
      <c r="W93" s="106" t="n">
        <v>300</v>
      </c>
      <c r="X93" s="639" t="n">
        <v>107.8</v>
      </c>
      <c r="Y93" s="640" t="n">
        <v>106.2</v>
      </c>
      <c r="Z93" s="641" t="n">
        <v>123.7</v>
      </c>
      <c r="AA93" s="106" t="n">
        <v>300</v>
      </c>
      <c r="AB93" s="639" t="n">
        <v>109.2</v>
      </c>
      <c r="AC93" s="640" t="n">
        <v>107.7</v>
      </c>
      <c r="AD93" s="641" t="n">
        <v>124.4</v>
      </c>
      <c r="AE93" s="106" t="n">
        <v>300</v>
      </c>
      <c r="AF93" s="639" t="n">
        <v>108.8</v>
      </c>
      <c r="AG93" s="640" t="n">
        <v>107.2</v>
      </c>
      <c r="AH93" s="641" t="n">
        <v>124.9</v>
      </c>
      <c r="AI93" s="106" t="n">
        <v>300</v>
      </c>
      <c r="AJ93" s="639" t="n">
        <v>110.2</v>
      </c>
      <c r="AK93" s="640" t="n">
        <v>108.6</v>
      </c>
      <c r="AL93" s="641" t="n">
        <v>125.2</v>
      </c>
      <c r="AM93" s="106" t="n">
        <v>300</v>
      </c>
      <c r="AN93" s="639" t="n">
        <v>109.8</v>
      </c>
      <c r="AO93" s="640" t="n">
        <v>108.2</v>
      </c>
      <c r="AP93" s="641" t="n">
        <v>125.3</v>
      </c>
      <c r="AQ93" s="111">
        <f t="array" ref="AQ93">IF(AND((O93)&lt;85,N93&lt;137),"NO","SI")</f>
        <v/>
      </c>
      <c r="AR93" s="112">
        <f t="array" ref="AR93">IF((480*(10^(7.95-(O93/10))))&lt;480,480*(10^(7.95-(O93/10))),480)</f>
        <v/>
      </c>
      <c r="AS93" s="113">
        <f t="array" ref="AS93">IF((480*(10^(8.45-(O93/10))))&lt;480,480*(10^(8.45-(O93/10))),480)</f>
        <v/>
      </c>
      <c r="AT93" s="114">
        <f t="array" ref="AT93">IF((480*(10^(8.65-(O93/10))))&lt;480,480*(10^(8.65-(O93/10))),480)</f>
        <v/>
      </c>
      <c r="AU93" s="644">
        <f t="array" ref="AU93">IF(O93&lt;80,"0",IF((P93-O93)&lt;=2,('DPI art.191'!$G$3-(('DPI art.191'!$F$3-'DPI art.191'!$G$3)/4)*(P93-O93-2)),('DPI art.191'!$G$3-(('DPI art.191'!$G$3-'DPI art.191'!$H$3)/8)*(P93-O93-2))))</f>
        <v/>
      </c>
      <c r="AV93" s="644">
        <f t="array" ref="AV93">O93-AU93</f>
        <v/>
      </c>
      <c r="AW93" s="644">
        <f t="array" ref="AW93">IF(N93&lt;135,N93,N93-'DPI art.191'!$I$3)</f>
        <v/>
      </c>
      <c r="AX93" s="644">
        <f t="array" ref="AX93">IF(I93&lt;80,"0",IF((J93-I93)&lt;=2,('DPI art.191'!$G$7-(('DPI art.191'!$F$7-'DPI art.191'!$G$7)/4)*(I93-J93-2)),('DPI art.191'!$G$7-(('DPI art.191'!$G$7-'DPI art.191'!$H$7)/8)*(J93-I93-2))))</f>
        <v/>
      </c>
      <c r="AY93" s="644">
        <f t="array" ref="AY93">I93-AX93</f>
        <v/>
      </c>
      <c r="AZ93" s="644">
        <f t="array" ref="AZ93">IF(H93&lt;135,H93,H93-'DPI art.191'!$I$7)</f>
        <v/>
      </c>
      <c r="BA93" s="644">
        <f t="array" ref="BA93">IF(O93&lt;80,"0",IF((P93-O93)&lt;=2,('DPI art.191'!$G$5-(('DPI art.191'!$F$5-'DPI art.191'!$G$5)/4)*(P93-O93-2)),('DPI art.191'!$G$5-(('DPI art.191'!$G$5-'DPI art.191'!$H$5)/8)*(P93-O93-2))))</f>
        <v/>
      </c>
      <c r="BB93" s="644">
        <f t="array" ref="BB93">R93-BA93</f>
        <v/>
      </c>
      <c r="BC93" s="644">
        <f t="array" ref="BC93">IF(N93&lt;135,N93,N93-'DPI art.191'!$I$5)</f>
        <v/>
      </c>
      <c r="BD93" s="644">
        <f t="array" ref="BD93">IF(O93&lt;80,"0",IF((P93-O93)&lt;=2,('DPI art.191'!$G$7-(('DPI art.191'!$F$7-'DPI art.191'!$G$7)/4)*(O93-P93-2)),('DPI art.191'!$G$7-(('DPI art.191'!$G$7-'DPI art.191'!$H$7)/8)*(P93-O93-2))))</f>
        <v/>
      </c>
      <c r="BE93" s="644">
        <f t="array" ref="BE93">O93-BD93</f>
        <v/>
      </c>
      <c r="BF93" s="644">
        <f t="array" ref="BF93">IF(N93&lt;135,N93,N93-'DPI art.191'!$I$7)</f>
        <v/>
      </c>
      <c r="BG93" s="645">
        <f t="array" ref="BG93">10^(0.1*R93)</f>
        <v/>
      </c>
      <c r="BH93" s="645">
        <f t="array" ref="BH93">10^(0.1*X93)</f>
        <v/>
      </c>
      <c r="BI93" s="645">
        <f t="array" ref="BI93">10^(0.1*AB93)</f>
        <v/>
      </c>
      <c r="BJ93" s="645">
        <f t="array" ref="BJ93">10^(0.1*AF93)</f>
        <v/>
      </c>
      <c r="BK93" s="645">
        <f t="array" ref="BK93">10^(0.1*AJ93)</f>
        <v/>
      </c>
      <c r="BL93" s="645">
        <f t="array" ref="BL93">10^(0.1*AN93)</f>
        <v/>
      </c>
      <c r="BM93" s="645">
        <f t="array" ref="BM93">IF(R93&gt;0,(O93-R93),"")</f>
        <v/>
      </c>
      <c r="BN93" s="645">
        <f t="array" ref="BN93">IF(X93&gt;0,(O93-X93),"")</f>
        <v/>
      </c>
      <c r="BO93" s="645">
        <f t="array" ref="BO93">IF(AB93&gt;0,(O93-AB93),"")</f>
        <v/>
      </c>
      <c r="BP93" s="645">
        <f t="array" ref="BP93">IF(AF93&gt;0,(O93-AF93),"")</f>
        <v/>
      </c>
      <c r="BQ93" s="645">
        <f t="array" ref="BQ93">IF(AJ93&gt;0,(O93-AJ93),"")</f>
        <v/>
      </c>
      <c r="BR93" s="645">
        <f t="array" ref="BR93">IF(AN93&gt;0,(O93-AN93),"")</f>
        <v/>
      </c>
      <c r="BS93" s="645">
        <f t="array" ref="BS93">COUNT(BM93:BR93)</f>
        <v/>
      </c>
      <c r="BT93" s="646">
        <f t="array" ref="BT93">IF(BS93=0,0,IF(BS93=1,0,1/(BS93*(BS93-1))))</f>
        <v/>
      </c>
      <c r="BU93" s="647">
        <f t="array" ref="BU93">IF(R93&gt;0,(BM93^2),"")</f>
        <v/>
      </c>
      <c r="BV93" s="647">
        <f t="array" ref="BV93">IF(X93&gt;0,(BN93^2),"")</f>
        <v/>
      </c>
      <c r="BW93" s="647">
        <f t="array" ref="BW93">IF(AB93&gt;0,(BO93^2),"")</f>
        <v/>
      </c>
      <c r="BX93" s="647">
        <f t="array" ref="BX93">IF(AF93&gt;0,(BP93^2),"")</f>
        <v/>
      </c>
      <c r="BY93" s="647">
        <f t="array" ref="BY93">IF(AJ93&gt;0,(BQ93^2),"")</f>
        <v/>
      </c>
      <c r="BZ93" s="647">
        <f t="array" ref="BZ93">IF(AN93&gt;0,(BR93^2),"")</f>
        <v/>
      </c>
      <c r="CA93" s="121" t="n"/>
    </row>
    <row r="94" ht="18.75" customHeight="1" s="621">
      <c r="A94" s="47" t="inlineStr">
        <is>
          <t>017/0914</t>
        </is>
      </c>
      <c r="B94" s="47" t="inlineStr">
        <is>
          <t>W34</t>
        </is>
      </c>
      <c r="C94" s="99" t="inlineStr">
        <is>
          <t>Avvitatore</t>
        </is>
      </c>
      <c r="D94" s="99" t="inlineStr">
        <is>
          <t>FEIN</t>
        </is>
      </c>
      <c r="E94" s="99" t="inlineStr">
        <is>
          <t>ASCM18QX</t>
        </is>
      </c>
      <c r="F94" s="99" t="inlineStr">
        <is>
          <t>Avvitatore</t>
        </is>
      </c>
      <c r="G94" s="100" t="n">
        <v>46003</v>
      </c>
      <c r="H94" s="99" t="inlineStr">
        <is>
          <t>Compito</t>
        </is>
      </c>
      <c r="I94" s="101">
        <f t="array" ref="I94">IF((V94-R94)&gt;3,"SI","")</f>
        <v/>
      </c>
      <c r="J94" s="99" t="inlineStr">
        <is>
          <t>SI</t>
        </is>
      </c>
      <c r="K94" s="100" t="n"/>
      <c r="L94" s="100" t="n"/>
      <c r="M94" s="635">
        <f t="array" ref="M94">IF(R94&gt;0,(SQRT(BT94*(SUM(BU94:BZ94)))),"")</f>
        <v/>
      </c>
      <c r="N94" s="636">
        <f t="array" ref="N94">IF(T94&gt;0,(MAX(T94,Z94,AD94,AH94,AL94,AP94))+SQRT(1.2^2+1^2),"")</f>
        <v/>
      </c>
      <c r="O94" s="637">
        <f t="array" ref="O94">IF(R94="",0,10*LOG10(SUM(BG94:BL94)/(COUNT(R94,X94,AB94,AF94,AJ94,AN94))))</f>
        <v/>
      </c>
      <c r="P94" s="638">
        <f t="array" ref="P94">IF(AND(Y94="",AC94="",AG94="",AK94="",AO94=""),S94,AVERAGE(S94,Y94,AC94,AG94,AK94,AO94)+STDEV(S94,Y94,AC94,AG94,AK94,AO94))</f>
        <v/>
      </c>
      <c r="Q94" s="106" t="n">
        <v>300</v>
      </c>
      <c r="R94" s="639" t="n">
        <v>86.2</v>
      </c>
      <c r="S94" s="640" t="n">
        <v>84.59999999999999</v>
      </c>
      <c r="T94" s="641" t="n">
        <v>100.7</v>
      </c>
      <c r="U94" s="642" t="n"/>
      <c r="V94" s="642" t="n"/>
      <c r="W94" s="106" t="n">
        <v>300</v>
      </c>
      <c r="X94" s="639" t="n">
        <v>86.40000000000001</v>
      </c>
      <c r="Y94" s="640" t="n">
        <v>84.7</v>
      </c>
      <c r="Z94" s="641" t="n">
        <v>113</v>
      </c>
      <c r="AA94" s="106" t="n">
        <v>300</v>
      </c>
      <c r="AB94" s="639" t="n">
        <v>85.7</v>
      </c>
      <c r="AC94" s="640" t="n">
        <v>84</v>
      </c>
      <c r="AD94" s="641" t="n">
        <v>98.09999999999999</v>
      </c>
      <c r="AE94" s="106" t="n">
        <v>300</v>
      </c>
      <c r="AF94" s="639" t="n">
        <v>85.40000000000001</v>
      </c>
      <c r="AG94" s="640" t="n">
        <v>83.7</v>
      </c>
      <c r="AH94" s="641" t="n">
        <v>98.7</v>
      </c>
      <c r="AI94" s="106" t="n">
        <v>300</v>
      </c>
      <c r="AJ94" s="639" t="n">
        <v>84.7</v>
      </c>
      <c r="AK94" s="640" t="n">
        <v>83</v>
      </c>
      <c r="AL94" s="641" t="n">
        <v>99.40000000000001</v>
      </c>
      <c r="AM94" s="106" t="n">
        <v>300</v>
      </c>
      <c r="AN94" s="639" t="n">
        <v>84.40000000000001</v>
      </c>
      <c r="AO94" s="640" t="n">
        <v>82.8</v>
      </c>
      <c r="AP94" s="641" t="n">
        <v>106.1</v>
      </c>
      <c r="AQ94" s="111">
        <f t="array" ref="AQ94">IF(AND((O94)&lt;85,N94&lt;137),"NO","SI")</f>
        <v/>
      </c>
      <c r="AR94" s="112">
        <f t="array" ref="AR94">IF((480*(10^(7.95-(O94/10))))&lt;480,480*(10^(7.95-(O94/10))),480)</f>
        <v/>
      </c>
      <c r="AS94" s="113">
        <f t="array" ref="AS94">IF((480*(10^(8.45-(O94/10))))&lt;480,480*(10^(8.45-(O94/10))),480)</f>
        <v/>
      </c>
      <c r="AT94" s="114">
        <f t="array" ref="AT94">IF((480*(10^(8.65-(O94/10))))&lt;480,480*(10^(8.65-(O94/10))),480)</f>
        <v/>
      </c>
      <c r="AU94" s="644">
        <f t="array" ref="AU94">IF(O94&lt;80,"0",IF((P94-O94)&lt;=2,('DPI art.191'!$G$3-(('DPI art.191'!$F$3-'DPI art.191'!$G$3)/4)*(P94-O94-2)),('DPI art.191'!$G$3-(('DPI art.191'!$G$3-'DPI art.191'!$H$3)/8)*(P94-O94-2))))</f>
        <v/>
      </c>
      <c r="AV94" s="644">
        <f t="array" ref="AV94">O94-AU94</f>
        <v/>
      </c>
      <c r="AW94" s="644">
        <f t="array" ref="AW94">IF(N94&lt;135,N94,N94-'DPI art.191'!$I$3)</f>
        <v/>
      </c>
      <c r="AX94" s="644">
        <f t="array" ref="AX94">IF(I94&lt;80,"0",IF((J94-I94)&lt;=2,('DPI art.191'!$G$7-(('DPI art.191'!$F$7-'DPI art.191'!$G$7)/4)*(I94-J94-2)),('DPI art.191'!$G$7-(('DPI art.191'!$G$7-'DPI art.191'!$H$7)/8)*(J94-I94-2))))</f>
        <v/>
      </c>
      <c r="AY94" s="644">
        <f t="array" ref="AY94">I94-AX94</f>
        <v/>
      </c>
      <c r="AZ94" s="644">
        <f t="array" ref="AZ94">IF(H94&lt;135,H94,H94-'DPI art.191'!$I$7)</f>
        <v/>
      </c>
      <c r="BA94" s="644">
        <f t="array" ref="BA94">IF(O94&lt;80,"0",IF((P94-O94)&lt;=2,('DPI art.191'!$G$5-(('DPI art.191'!$F$5-'DPI art.191'!$G$5)/4)*(P94-O94-2)),('DPI art.191'!$G$5-(('DPI art.191'!$G$5-'DPI art.191'!$H$5)/8)*(P94-O94-2))))</f>
        <v/>
      </c>
      <c r="BB94" s="644">
        <f t="array" ref="BB94">R94-BA94</f>
        <v/>
      </c>
      <c r="BC94" s="644">
        <f t="array" ref="BC94">IF(N94&lt;135,N94,N94-'DPI art.191'!$I$5)</f>
        <v/>
      </c>
      <c r="BD94" s="644">
        <f t="array" ref="BD94">IF(O94&lt;80,"0",IF((P94-O94)&lt;=2,('DPI art.191'!$G$7-(('DPI art.191'!$F$7-'DPI art.191'!$G$7)/4)*(O94-P94-2)),('DPI art.191'!$G$7-(('DPI art.191'!$G$7-'DPI art.191'!$H$7)/8)*(P94-O94-2))))</f>
        <v/>
      </c>
      <c r="BE94" s="644">
        <f t="array" ref="BE94">O94-BD94</f>
        <v/>
      </c>
      <c r="BF94" s="644">
        <f t="array" ref="BF94">IF(N94&lt;135,N94,N94-'DPI art.191'!$I$7)</f>
        <v/>
      </c>
      <c r="BG94" s="645">
        <f t="array" ref="BG94">10^(0.1*R94)</f>
        <v/>
      </c>
      <c r="BH94" s="645">
        <f t="array" ref="BH94">10^(0.1*X94)</f>
        <v/>
      </c>
      <c r="BI94" s="645">
        <f t="array" ref="BI94">10^(0.1*AB94)</f>
        <v/>
      </c>
      <c r="BJ94" s="645">
        <f t="array" ref="BJ94">10^(0.1*AF94)</f>
        <v/>
      </c>
      <c r="BK94" s="645">
        <f t="array" ref="BK94">10^(0.1*AJ94)</f>
        <v/>
      </c>
      <c r="BL94" s="645">
        <f t="array" ref="BL94">10^(0.1*AN94)</f>
        <v/>
      </c>
      <c r="BM94" s="645">
        <f t="array" ref="BM94">IF(R94&gt;0,(O94-R94),"")</f>
        <v/>
      </c>
      <c r="BN94" s="645">
        <f t="array" ref="BN94">IF(X94&gt;0,(O94-X94),"")</f>
        <v/>
      </c>
      <c r="BO94" s="645">
        <f t="array" ref="BO94">IF(AB94&gt;0,(O94-AB94),"")</f>
        <v/>
      </c>
      <c r="BP94" s="645">
        <f t="array" ref="BP94">IF(AF94&gt;0,(O94-AF94),"")</f>
        <v/>
      </c>
      <c r="BQ94" s="645">
        <f t="array" ref="BQ94">IF(AJ94&gt;0,(O94-AJ94),"")</f>
        <v/>
      </c>
      <c r="BR94" s="645">
        <f t="array" ref="BR94">IF(AN94&gt;0,(O94-AN94),"")</f>
        <v/>
      </c>
      <c r="BS94" s="645">
        <f t="array" ref="BS94">COUNT(BM94:BR94)</f>
        <v/>
      </c>
      <c r="BT94" s="646">
        <f t="array" ref="BT94">IF(BS94=0,0,IF(BS94=1,0,1/(BS94*(BS94-1))))</f>
        <v/>
      </c>
      <c r="BU94" s="647">
        <f t="array" ref="BU94">IF(R94&gt;0,(BM94^2),"")</f>
        <v/>
      </c>
      <c r="BV94" s="647">
        <f t="array" ref="BV94">IF(X94&gt;0,(BN94^2),"")</f>
        <v/>
      </c>
      <c r="BW94" s="647">
        <f t="array" ref="BW94">IF(AB94&gt;0,(BO94^2),"")</f>
        <v/>
      </c>
      <c r="BX94" s="647">
        <f t="array" ref="BX94">IF(AF94&gt;0,(BP94^2),"")</f>
        <v/>
      </c>
      <c r="BY94" s="647">
        <f t="array" ref="BY94">IF(AJ94&gt;0,(BQ94^2),"")</f>
        <v/>
      </c>
      <c r="BZ94" s="647">
        <f t="array" ref="BZ94">IF(AN94&gt;0,(BR94^2),"")</f>
        <v/>
      </c>
      <c r="CA94" s="121" t="n"/>
    </row>
    <row r="95" ht="18.75" customHeight="1" s="621">
      <c r="A95" s="47" t="inlineStr">
        <is>
          <t>533/031</t>
        </is>
      </c>
      <c r="B95" s="47" t="inlineStr">
        <is>
          <t>W35</t>
        </is>
      </c>
      <c r="C95" s="99" t="inlineStr">
        <is>
          <t>Mola assiale</t>
        </is>
      </c>
      <c r="D95" s="99" t="inlineStr">
        <is>
          <t>Bosch</t>
        </is>
      </c>
      <c r="E95" s="99" t="inlineStr">
        <is>
          <t>GGS28LC</t>
        </is>
      </c>
      <c r="F95" s="99" t="inlineStr">
        <is>
          <t>Molatura con mola assiale sgrosso</t>
        </is>
      </c>
      <c r="G95" s="100" t="n">
        <v>46003</v>
      </c>
      <c r="H95" s="99" t="inlineStr">
        <is>
          <t>Compito</t>
        </is>
      </c>
      <c r="I95" s="101">
        <f t="array" ref="I95">IF((V95-R95)&gt;3,"SI","")</f>
        <v/>
      </c>
      <c r="J95" s="99" t="inlineStr">
        <is>
          <t>SI</t>
        </is>
      </c>
      <c r="K95" s="100" t="n"/>
      <c r="L95" s="100" t="n"/>
      <c r="M95" s="635">
        <f t="array" ref="M95">IF(R95&gt;0,(SQRT(BT95*(SUM(BU95:BZ95)))),"")</f>
        <v/>
      </c>
      <c r="N95" s="636">
        <f t="array" ref="N95">IF(T95&gt;0,(MAX(T95,Z95,AD95,AH95,AL95,AP95))+SQRT(1.2^2+1^2),"")</f>
        <v/>
      </c>
      <c r="O95" s="637">
        <f t="array" ref="O95">IF(R95="",0,10*LOG10(SUM(BG95:BL95)/(COUNT(R95,X95,AB95,AF95,AJ95,AN95))))</f>
        <v/>
      </c>
      <c r="P95" s="638">
        <f t="array" ref="P95">IF(AND(Y95="",AC95="",AG95="",AK95="",AO95=""),S95,AVERAGE(S95,Y95,AC95,AG95,AK95,AO95)+STDEV(S95,Y95,AC95,AG95,AK95,AO95))</f>
        <v/>
      </c>
      <c r="Q95" s="106" t="n">
        <v>300</v>
      </c>
      <c r="R95" s="639" t="n">
        <v>95.5</v>
      </c>
      <c r="S95" s="640" t="n">
        <v>95.2</v>
      </c>
      <c r="T95" s="641" t="n">
        <v>117.1</v>
      </c>
      <c r="U95" s="642" t="n"/>
      <c r="V95" s="642" t="n"/>
      <c r="W95" s="106" t="n">
        <v>300</v>
      </c>
      <c r="X95" s="639" t="n">
        <v>98.40000000000001</v>
      </c>
      <c r="Y95" s="640" t="n">
        <v>97.40000000000001</v>
      </c>
      <c r="Z95" s="641" t="n">
        <v>113.6</v>
      </c>
      <c r="AA95" s="106" t="n">
        <v>300</v>
      </c>
      <c r="AB95" s="639" t="n">
        <v>96.90000000000001</v>
      </c>
      <c r="AC95" s="640" t="n">
        <v>96</v>
      </c>
      <c r="AD95" s="641" t="n">
        <v>113.7</v>
      </c>
      <c r="AE95" s="106" t="n">
        <v>300</v>
      </c>
      <c r="AF95" s="639" t="n">
        <v>98.7</v>
      </c>
      <c r="AG95" s="640" t="n">
        <v>97.7</v>
      </c>
      <c r="AH95" s="641" t="n">
        <v>113.1</v>
      </c>
      <c r="AI95" s="106" t="n">
        <v>300</v>
      </c>
      <c r="AJ95" s="639" t="n">
        <v>99</v>
      </c>
      <c r="AK95" s="640" t="n">
        <v>97.8</v>
      </c>
      <c r="AL95" s="641" t="n">
        <v>113.1</v>
      </c>
      <c r="AM95" s="106" t="n">
        <v>300</v>
      </c>
      <c r="AN95" s="639" t="n">
        <v>99.5</v>
      </c>
      <c r="AO95" s="640" t="n">
        <v>98.2</v>
      </c>
      <c r="AP95" s="641" t="n">
        <v>115</v>
      </c>
      <c r="AQ95" s="111">
        <f t="array" ref="AQ95">IF(AND((O95)&lt;85,N95&lt;137),"NO","SI")</f>
        <v/>
      </c>
      <c r="AR95" s="112">
        <f t="array" ref="AR95">IF((480*(10^(7.95-(O95/10))))&lt;480,480*(10^(7.95-(O95/10))),480)</f>
        <v/>
      </c>
      <c r="AS95" s="113">
        <f t="array" ref="AS95">IF((480*(10^(8.45-(O95/10))))&lt;480,480*(10^(8.45-(O95/10))),480)</f>
        <v/>
      </c>
      <c r="AT95" s="114">
        <f t="array" ref="AT95">IF((480*(10^(8.65-(O95/10))))&lt;480,480*(10^(8.65-(O95/10))),480)</f>
        <v/>
      </c>
      <c r="AU95" s="644">
        <f t="array" ref="AU95">IF(O95&lt;80,"0",IF((P95-O95)&lt;=2,('DPI art.191'!$G$3-(('DPI art.191'!$F$3-'DPI art.191'!$G$3)/4)*(P95-O95-2)),('DPI art.191'!$G$3-(('DPI art.191'!$G$3-'DPI art.191'!$H$3)/8)*(P95-O95-2))))</f>
        <v/>
      </c>
      <c r="AV95" s="644">
        <f t="array" ref="AV95">O95-AU95</f>
        <v/>
      </c>
      <c r="AW95" s="644">
        <f t="array" ref="AW95">IF(N95&lt;135,N95,N95-'DPI art.191'!$I$3)</f>
        <v/>
      </c>
      <c r="AX95" s="644">
        <f t="array" ref="AX95">IF(I95&lt;80,"0",IF((J95-I95)&lt;=2,('DPI art.191'!$G$7-(('DPI art.191'!$F$7-'DPI art.191'!$G$7)/4)*(I95-J95-2)),('DPI art.191'!$G$7-(('DPI art.191'!$G$7-'DPI art.191'!$H$7)/8)*(J95-I95-2))))</f>
        <v/>
      </c>
      <c r="AY95" s="644">
        <f t="array" ref="AY95">I95-AX95</f>
        <v/>
      </c>
      <c r="AZ95" s="644">
        <f t="array" ref="AZ95">IF(H95&lt;135,H95,H95-'DPI art.191'!$I$7)</f>
        <v/>
      </c>
      <c r="BA95" s="644">
        <f t="array" ref="BA95">IF(O95&lt;80,"0",IF((P95-O95)&lt;=2,('DPI art.191'!$G$5-(('DPI art.191'!$F$5-'DPI art.191'!$G$5)/4)*(P95-O95-2)),('DPI art.191'!$G$5-(('DPI art.191'!$G$5-'DPI art.191'!$H$5)/8)*(P95-O95-2))))</f>
        <v/>
      </c>
      <c r="BB95" s="644">
        <f t="array" ref="BB95">R95-BA95</f>
        <v/>
      </c>
      <c r="BC95" s="644">
        <f t="array" ref="BC95">IF(N95&lt;135,N95,N95-'DPI art.191'!$I$5)</f>
        <v/>
      </c>
      <c r="BD95" s="644">
        <f t="array" ref="BD95">IF(O95&lt;80,"0",IF((P95-O95)&lt;=2,('DPI art.191'!$G$7-(('DPI art.191'!$F$7-'DPI art.191'!$G$7)/4)*(O95-P95-2)),('DPI art.191'!$G$7-(('DPI art.191'!$G$7-'DPI art.191'!$H$7)/8)*(P95-O95-2))))</f>
        <v/>
      </c>
      <c r="BE95" s="644">
        <f t="array" ref="BE95">O95-BD95</f>
        <v/>
      </c>
      <c r="BF95" s="644">
        <f t="array" ref="BF95">IF(N95&lt;135,N95,N95-'DPI art.191'!$I$7)</f>
        <v/>
      </c>
      <c r="BG95" s="645">
        <f t="array" ref="BG95">10^(0.1*R95)</f>
        <v/>
      </c>
      <c r="BH95" s="645">
        <f t="array" ref="BH95">10^(0.1*X95)</f>
        <v/>
      </c>
      <c r="BI95" s="645">
        <f t="array" ref="BI95">10^(0.1*AB95)</f>
        <v/>
      </c>
      <c r="BJ95" s="645">
        <f t="array" ref="BJ95">10^(0.1*AF95)</f>
        <v/>
      </c>
      <c r="BK95" s="645">
        <f t="array" ref="BK95">10^(0.1*AJ95)</f>
        <v/>
      </c>
      <c r="BL95" s="645">
        <f t="array" ref="BL95">10^(0.1*AN95)</f>
        <v/>
      </c>
      <c r="BM95" s="645">
        <f t="array" ref="BM95">IF(R95&gt;0,(O95-R95),"")</f>
        <v/>
      </c>
      <c r="BN95" s="645">
        <f t="array" ref="BN95">IF(X95&gt;0,(O95-X95),"")</f>
        <v/>
      </c>
      <c r="BO95" s="645">
        <f t="array" ref="BO95">IF(AB95&gt;0,(O95-AB95),"")</f>
        <v/>
      </c>
      <c r="BP95" s="645">
        <f t="array" ref="BP95">IF(AF95&gt;0,(O95-AF95),"")</f>
        <v/>
      </c>
      <c r="BQ95" s="645">
        <f t="array" ref="BQ95">IF(AJ95&gt;0,(O95-AJ95),"")</f>
        <v/>
      </c>
      <c r="BR95" s="645">
        <f t="array" ref="BR95">IF(AN95&gt;0,(O95-AN95),"")</f>
        <v/>
      </c>
      <c r="BS95" s="645">
        <f t="array" ref="BS95">COUNT(BM95:BR95)</f>
        <v/>
      </c>
      <c r="BT95" s="646">
        <f t="array" ref="BT95">IF(BS95=0,0,IF(BS95=1,0,1/(BS95*(BS95-1))))</f>
        <v/>
      </c>
      <c r="BU95" s="647">
        <f t="array" ref="BU95">IF(R95&gt;0,(BM95^2),"")</f>
        <v/>
      </c>
      <c r="BV95" s="647">
        <f t="array" ref="BV95">IF(X95&gt;0,(BN95^2),"")</f>
        <v/>
      </c>
      <c r="BW95" s="647">
        <f t="array" ref="BW95">IF(AB95&gt;0,(BO95^2),"")</f>
        <v/>
      </c>
      <c r="BX95" s="647">
        <f t="array" ref="BX95">IF(AF95&gt;0,(BP95^2),"")</f>
        <v/>
      </c>
      <c r="BY95" s="647">
        <f t="array" ref="BY95">IF(AJ95&gt;0,(BQ95^2),"")</f>
        <v/>
      </c>
      <c r="BZ95" s="647">
        <f t="array" ref="BZ95">IF(AN95&gt;0,(BR95^2),"")</f>
        <v/>
      </c>
      <c r="CA95" s="121" t="n"/>
    </row>
    <row r="96" ht="18.75" customHeight="1" s="621">
      <c r="A96" s="47" t="inlineStr">
        <is>
          <t>533/031</t>
        </is>
      </c>
      <c r="B96" s="47" t="inlineStr">
        <is>
          <t>W36</t>
        </is>
      </c>
      <c r="C96" s="99" t="inlineStr">
        <is>
          <t>Mola assiale</t>
        </is>
      </c>
      <c r="D96" s="99" t="inlineStr">
        <is>
          <t>Bosch</t>
        </is>
      </c>
      <c r="E96" s="99" t="inlineStr">
        <is>
          <t>GGS28LC</t>
        </is>
      </c>
      <c r="F96" s="99" t="inlineStr">
        <is>
          <t>Taglio  con mola assiale</t>
        </is>
      </c>
      <c r="G96" s="100" t="n">
        <v>46003</v>
      </c>
      <c r="H96" s="99" t="inlineStr">
        <is>
          <t>Compito</t>
        </is>
      </c>
      <c r="I96" s="101">
        <f t="array" ref="I96">IF((V96-R96)&gt;3,"SI","")</f>
        <v/>
      </c>
      <c r="J96" s="99" t="inlineStr">
        <is>
          <t>SI</t>
        </is>
      </c>
      <c r="K96" s="100" t="n"/>
      <c r="L96" s="100" t="n"/>
      <c r="M96" s="635">
        <f t="array" ref="M96">IF(R96&gt;0,(SQRT(BT96*(SUM(BU96:BZ96)))),"")</f>
        <v/>
      </c>
      <c r="N96" s="636">
        <f t="array" ref="N96">IF(T96&gt;0,(MAX(T96,Z96,AD96,AH96,AL96,AP96))+SQRT(1.2^2+1^2),"")</f>
        <v/>
      </c>
      <c r="O96" s="637">
        <f t="array" ref="O96">IF(R96="",0,10*LOG10(SUM(BG96:BL96)/(COUNT(R96,X96,AB96,AF96,AJ96,AN96))))</f>
        <v/>
      </c>
      <c r="P96" s="638">
        <f t="array" ref="P96">IF(AND(Y96="",AC96="",AG96="",AK96="",AO96=""),S96,AVERAGE(S96,Y96,AC96,AG96,AK96,AO96)+STDEV(S96,Y96,AC96,AG96,AK96,AO96))</f>
        <v/>
      </c>
      <c r="Q96" s="106" t="n">
        <v>300</v>
      </c>
      <c r="R96" s="639" t="n">
        <v>92.8</v>
      </c>
      <c r="S96" s="640" t="n">
        <v>91.59999999999999</v>
      </c>
      <c r="T96" s="641" t="n">
        <v>108.7</v>
      </c>
      <c r="U96" s="642" t="n"/>
      <c r="V96" s="642" t="n"/>
      <c r="W96" s="106" t="n">
        <v>300</v>
      </c>
      <c r="X96" s="639" t="n">
        <v>91.7</v>
      </c>
      <c r="Y96" s="640" t="n">
        <v>90.40000000000001</v>
      </c>
      <c r="Z96" s="641" t="n">
        <v>106.2</v>
      </c>
      <c r="AA96" s="106" t="n">
        <v>300</v>
      </c>
      <c r="AB96" s="639" t="n">
        <v>93.59999999999999</v>
      </c>
      <c r="AC96" s="640" t="n">
        <v>92.3</v>
      </c>
      <c r="AD96" s="641" t="n">
        <v>108.8</v>
      </c>
      <c r="AE96" s="106" t="n">
        <v>300</v>
      </c>
      <c r="AF96" s="639" t="n">
        <v>91</v>
      </c>
      <c r="AG96" s="640" t="n">
        <v>89.7</v>
      </c>
      <c r="AH96" s="641" t="n">
        <v>106.2</v>
      </c>
      <c r="AI96" s="106" t="n">
        <v>300</v>
      </c>
      <c r="AJ96" s="639" t="n">
        <v>94</v>
      </c>
      <c r="AK96" s="640" t="n">
        <v>92.7</v>
      </c>
      <c r="AL96" s="641" t="n">
        <v>109.7</v>
      </c>
      <c r="AM96" s="106" t="n">
        <v>300</v>
      </c>
      <c r="AN96" s="639" t="n">
        <v>95.59999999999999</v>
      </c>
      <c r="AO96" s="640" t="n">
        <v>94.40000000000001</v>
      </c>
      <c r="AP96" s="641" t="n">
        <v>110.6</v>
      </c>
      <c r="AQ96" s="111">
        <f t="array" ref="AQ96">IF(AND((O96)&lt;85,N96&lt;137),"NO","SI")</f>
        <v/>
      </c>
      <c r="AR96" s="112">
        <f t="array" ref="AR96">IF((480*(10^(7.95-(O96/10))))&lt;480,480*(10^(7.95-(O96/10))),480)</f>
        <v/>
      </c>
      <c r="AS96" s="113">
        <f t="array" ref="AS96">IF((480*(10^(8.45-(O96/10))))&lt;480,480*(10^(8.45-(O96/10))),480)</f>
        <v/>
      </c>
      <c r="AT96" s="114">
        <f t="array" ref="AT96">IF((480*(10^(8.65-(O96/10))))&lt;480,480*(10^(8.65-(O96/10))),480)</f>
        <v/>
      </c>
      <c r="AU96" s="644">
        <f t="array" ref="AU96">IF(O96&lt;80,"0",IF((P96-O96)&lt;=2,('DPI art.191'!$G$3-(('DPI art.191'!$F$3-'DPI art.191'!$G$3)/4)*(P96-O96-2)),('DPI art.191'!$G$3-(('DPI art.191'!$G$3-'DPI art.191'!$H$3)/8)*(P96-O96-2))))</f>
        <v/>
      </c>
      <c r="AV96" s="644">
        <f t="array" ref="AV96">O96-AU96</f>
        <v/>
      </c>
      <c r="AW96" s="644">
        <f t="array" ref="AW96">IF(N96&lt;135,N96,N96-'DPI art.191'!$I$3)</f>
        <v/>
      </c>
      <c r="AX96" s="644">
        <f t="array" ref="AX96">IF(I96&lt;80,"0",IF((J96-I96)&lt;=2,('DPI art.191'!$G$7-(('DPI art.191'!$F$7-'DPI art.191'!$G$7)/4)*(I96-J96-2)),('DPI art.191'!$G$7-(('DPI art.191'!$G$7-'DPI art.191'!$H$7)/8)*(J96-I96-2))))</f>
        <v/>
      </c>
      <c r="AY96" s="644">
        <f t="array" ref="AY96">I96-AX96</f>
        <v/>
      </c>
      <c r="AZ96" s="644">
        <f t="array" ref="AZ96">IF(H96&lt;135,H96,H96-'DPI art.191'!$I$7)</f>
        <v/>
      </c>
      <c r="BA96" s="644">
        <f t="array" ref="BA96">IF(O96&lt;80,"0",IF((P96-O96)&lt;=2,('DPI art.191'!$G$5-(('DPI art.191'!$F$5-'DPI art.191'!$G$5)/4)*(P96-O96-2)),('DPI art.191'!$G$5-(('DPI art.191'!$G$5-'DPI art.191'!$H$5)/8)*(P96-O96-2))))</f>
        <v/>
      </c>
      <c r="BB96" s="644">
        <f t="array" ref="BB96">R96-BA96</f>
        <v/>
      </c>
      <c r="BC96" s="644">
        <f t="array" ref="BC96">IF(N96&lt;135,N96,N96-'DPI art.191'!$I$5)</f>
        <v/>
      </c>
      <c r="BD96" s="644">
        <f t="array" ref="BD96">IF(O96&lt;80,"0",IF((P96-O96)&lt;=2,('DPI art.191'!$G$7-(('DPI art.191'!$F$7-'DPI art.191'!$G$7)/4)*(O96-P96-2)),('DPI art.191'!$G$7-(('DPI art.191'!$G$7-'DPI art.191'!$H$7)/8)*(P96-O96-2))))</f>
        <v/>
      </c>
      <c r="BE96" s="644">
        <f t="array" ref="BE96">O96-BD96</f>
        <v/>
      </c>
      <c r="BF96" s="644">
        <f t="array" ref="BF96">IF(N96&lt;135,N96,N96-'DPI art.191'!$I$7)</f>
        <v/>
      </c>
      <c r="BG96" s="645">
        <f t="array" ref="BG96">10^(0.1*R96)</f>
        <v/>
      </c>
      <c r="BH96" s="645">
        <f t="array" ref="BH96">10^(0.1*X96)</f>
        <v/>
      </c>
      <c r="BI96" s="645">
        <f t="array" ref="BI96">10^(0.1*AB96)</f>
        <v/>
      </c>
      <c r="BJ96" s="645">
        <f t="array" ref="BJ96">10^(0.1*AF96)</f>
        <v/>
      </c>
      <c r="BK96" s="645">
        <f t="array" ref="BK96">10^(0.1*AJ96)</f>
        <v/>
      </c>
      <c r="BL96" s="645">
        <f t="array" ref="BL96">10^(0.1*AN96)</f>
        <v/>
      </c>
      <c r="BM96" s="645">
        <f t="array" ref="BM96">IF(R96&gt;0,(O96-R96),"")</f>
        <v/>
      </c>
      <c r="BN96" s="645">
        <f t="array" ref="BN96">IF(X96&gt;0,(O96-X96),"")</f>
        <v/>
      </c>
      <c r="BO96" s="645">
        <f t="array" ref="BO96">IF(AB96&gt;0,(O96-AB96),"")</f>
        <v/>
      </c>
      <c r="BP96" s="645">
        <f t="array" ref="BP96">IF(AF96&gt;0,(O96-AF96),"")</f>
        <v/>
      </c>
      <c r="BQ96" s="645">
        <f t="array" ref="BQ96">IF(AJ96&gt;0,(O96-AJ96),"")</f>
        <v/>
      </c>
      <c r="BR96" s="645">
        <f t="array" ref="BR96">IF(AN96&gt;0,(O96-AN96),"")</f>
        <v/>
      </c>
      <c r="BS96" s="645">
        <f t="array" ref="BS96">COUNT(BM96:BR96)</f>
        <v/>
      </c>
      <c r="BT96" s="646">
        <f t="array" ref="BT96">IF(BS96=0,0,IF(BS96=1,0,1/(BS96*(BS96-1))))</f>
        <v/>
      </c>
      <c r="BU96" s="647">
        <f t="array" ref="BU96">IF(R96&gt;0,(BM96^2),"")</f>
        <v/>
      </c>
      <c r="BV96" s="647">
        <f t="array" ref="BV96">IF(X96&gt;0,(BN96^2),"")</f>
        <v/>
      </c>
      <c r="BW96" s="647">
        <f t="array" ref="BW96">IF(AB96&gt;0,(BO96^2),"")</f>
        <v/>
      </c>
      <c r="BX96" s="647">
        <f t="array" ref="BX96">IF(AF96&gt;0,(BP96^2),"")</f>
        <v/>
      </c>
      <c r="BY96" s="647">
        <f t="array" ref="BY96">IF(AJ96&gt;0,(BQ96^2),"")</f>
        <v/>
      </c>
      <c r="BZ96" s="647">
        <f t="array" ref="BZ96">IF(AN96&gt;0,(BR96^2),"")</f>
        <v/>
      </c>
      <c r="CA96" s="121" t="n"/>
    </row>
    <row r="97" ht="18.75" customHeight="1" s="621">
      <c r="A97" s="47" t="inlineStr">
        <is>
          <t>533/031</t>
        </is>
      </c>
      <c r="B97" s="47" t="inlineStr">
        <is>
          <t>W37</t>
        </is>
      </c>
      <c r="C97" s="99" t="inlineStr">
        <is>
          <t>Mola assiale</t>
        </is>
      </c>
      <c r="D97" s="99" t="inlineStr">
        <is>
          <t>Bosch</t>
        </is>
      </c>
      <c r="E97" s="99" t="inlineStr">
        <is>
          <t>GGS28LC</t>
        </is>
      </c>
      <c r="F97" s="99" t="inlineStr">
        <is>
          <t>Spazzolatura con mola assiale</t>
        </is>
      </c>
      <c r="G97" s="100" t="n">
        <v>46003</v>
      </c>
      <c r="H97" s="99" t="inlineStr">
        <is>
          <t>Compito</t>
        </is>
      </c>
      <c r="I97" s="101">
        <f t="array" ref="I97">IF((V97-R97)&gt;3,"SI","")</f>
        <v/>
      </c>
      <c r="J97" s="99" t="inlineStr">
        <is>
          <t>SI</t>
        </is>
      </c>
      <c r="K97" s="100" t="n"/>
      <c r="L97" s="100" t="n"/>
      <c r="M97" s="635">
        <f t="array" ref="M97">IF(R97&gt;0,(SQRT(BT97*(SUM(BU97:BZ97)))),"")</f>
        <v/>
      </c>
      <c r="N97" s="636">
        <f t="array" ref="N97">IF(T97&gt;0,(MAX(T97,Z97,AD97,AH97,AL97,AP97))+SQRT(1.2^2+1^2),"")</f>
        <v/>
      </c>
      <c r="O97" s="637">
        <f t="array" ref="O97">IF(R97="",0,10*LOG10(SUM(BG97:BL97)/(COUNT(R97,X97,AB97,AF97,AJ97,AN97))))</f>
        <v/>
      </c>
      <c r="P97" s="638">
        <f t="array" ref="P97">IF(AND(Y97="",AC97="",AG97="",AK97="",AO97=""),S97,AVERAGE(S97,Y97,AC97,AG97,AK97,AO97)+STDEV(S97,Y97,AC97,AG97,AK97,AO97))</f>
        <v/>
      </c>
      <c r="Q97" s="106" t="n">
        <v>300</v>
      </c>
      <c r="R97" s="639" t="n">
        <v>97.3</v>
      </c>
      <c r="S97" s="640" t="n">
        <v>97.09999999999999</v>
      </c>
      <c r="T97" s="641" t="n">
        <v>112.9</v>
      </c>
      <c r="U97" s="642" t="n"/>
      <c r="V97" s="642" t="n"/>
      <c r="W97" s="106" t="n">
        <v>300</v>
      </c>
      <c r="X97" s="639" t="n">
        <v>97.40000000000001</v>
      </c>
      <c r="Y97" s="640" t="n">
        <v>96.90000000000001</v>
      </c>
      <c r="Z97" s="641" t="n">
        <v>108.9</v>
      </c>
      <c r="AA97" s="106" t="n">
        <v>300</v>
      </c>
      <c r="AB97" s="639" t="n">
        <v>98.09999999999999</v>
      </c>
      <c r="AC97" s="640" t="n">
        <v>97.5</v>
      </c>
      <c r="AD97" s="641" t="n">
        <v>109.6</v>
      </c>
      <c r="AE97" s="106" t="n">
        <v>300</v>
      </c>
      <c r="AF97" s="639" t="n">
        <v>98.2</v>
      </c>
      <c r="AG97" s="640" t="n">
        <v>97.7</v>
      </c>
      <c r="AH97" s="641" t="n">
        <v>113.4</v>
      </c>
      <c r="AI97" s="106" t="n">
        <v>300</v>
      </c>
      <c r="AJ97" s="639" t="n">
        <v>98.3</v>
      </c>
      <c r="AK97" s="640" t="n">
        <v>98</v>
      </c>
      <c r="AL97" s="641" t="n">
        <v>113.4</v>
      </c>
      <c r="AM97" s="106" t="n">
        <v>300</v>
      </c>
      <c r="AN97" s="639" t="n">
        <v>96.90000000000001</v>
      </c>
      <c r="AO97" s="640" t="n">
        <v>96.3</v>
      </c>
      <c r="AP97" s="641" t="n">
        <v>110.4</v>
      </c>
      <c r="AQ97" s="111">
        <f t="array" ref="AQ97">IF(AND((O97)&lt;85,N97&lt;137),"NO","SI")</f>
        <v/>
      </c>
      <c r="AR97" s="112">
        <f t="array" ref="AR97">IF((480*(10^(7.95-(O97/10))))&lt;480,480*(10^(7.95-(O97/10))),480)</f>
        <v/>
      </c>
      <c r="AS97" s="113">
        <f t="array" ref="AS97">IF((480*(10^(8.45-(O97/10))))&lt;480,480*(10^(8.45-(O97/10))),480)</f>
        <v/>
      </c>
      <c r="AT97" s="114">
        <f t="array" ref="AT97">IF((480*(10^(8.65-(O97/10))))&lt;480,480*(10^(8.65-(O97/10))),480)</f>
        <v/>
      </c>
      <c r="AU97" s="644">
        <f t="array" ref="AU97">IF(O97&lt;80,"0",IF((P97-O97)&lt;=2,('DPI art.191'!$G$3-(('DPI art.191'!$F$3-'DPI art.191'!$G$3)/4)*(P97-O97-2)),('DPI art.191'!$G$3-(('DPI art.191'!$G$3-'DPI art.191'!$H$3)/8)*(P97-O97-2))))</f>
        <v/>
      </c>
      <c r="AV97" s="644">
        <f t="array" ref="AV97">O97-AU97</f>
        <v/>
      </c>
      <c r="AW97" s="644">
        <f t="array" ref="AW97">IF(N97&lt;135,N97,N97-'DPI art.191'!$I$3)</f>
        <v/>
      </c>
      <c r="AX97" s="644">
        <f t="array" ref="AX97">IF(I97&lt;80,"0",IF((J97-I97)&lt;=2,('DPI art.191'!$G$7-(('DPI art.191'!$F$7-'DPI art.191'!$G$7)/4)*(I97-J97-2)),('DPI art.191'!$G$7-(('DPI art.191'!$G$7-'DPI art.191'!$H$7)/8)*(J97-I97-2))))</f>
        <v/>
      </c>
      <c r="AY97" s="644">
        <f t="array" ref="AY97">I97-AX97</f>
        <v/>
      </c>
      <c r="AZ97" s="644">
        <f t="array" ref="AZ97">IF(H97&lt;135,H97,H97-'DPI art.191'!$I$7)</f>
        <v/>
      </c>
      <c r="BA97" s="644">
        <f t="array" ref="BA97">IF(O97&lt;80,"0",IF((P97-O97)&lt;=2,('DPI art.191'!$G$5-(('DPI art.191'!$F$5-'DPI art.191'!$G$5)/4)*(P97-O97-2)),('DPI art.191'!$G$5-(('DPI art.191'!$G$5-'DPI art.191'!$H$5)/8)*(P97-O97-2))))</f>
        <v/>
      </c>
      <c r="BB97" s="644">
        <f t="array" ref="BB97">R97-BA97</f>
        <v/>
      </c>
      <c r="BC97" s="644">
        <f t="array" ref="BC97">IF(N97&lt;135,N97,N97-'DPI art.191'!$I$5)</f>
        <v/>
      </c>
      <c r="BD97" s="644">
        <f t="array" ref="BD97">IF(O97&lt;80,"0",IF((P97-O97)&lt;=2,('DPI art.191'!$G$7-(('DPI art.191'!$F$7-'DPI art.191'!$G$7)/4)*(O97-P97-2)),('DPI art.191'!$G$7-(('DPI art.191'!$G$7-'DPI art.191'!$H$7)/8)*(P97-O97-2))))</f>
        <v/>
      </c>
      <c r="BE97" s="644">
        <f t="array" ref="BE97">O97-BD97</f>
        <v/>
      </c>
      <c r="BF97" s="644">
        <f t="array" ref="BF97">IF(N97&lt;135,N97,N97-'DPI art.191'!$I$7)</f>
        <v/>
      </c>
      <c r="BG97" s="645">
        <f t="array" ref="BG97">10^(0.1*R97)</f>
        <v/>
      </c>
      <c r="BH97" s="645">
        <f t="array" ref="BH97">10^(0.1*X97)</f>
        <v/>
      </c>
      <c r="BI97" s="645">
        <f t="array" ref="BI97">10^(0.1*AB97)</f>
        <v/>
      </c>
      <c r="BJ97" s="645">
        <f t="array" ref="BJ97">10^(0.1*AF97)</f>
        <v/>
      </c>
      <c r="BK97" s="645">
        <f t="array" ref="BK97">10^(0.1*AJ97)</f>
        <v/>
      </c>
      <c r="BL97" s="645">
        <f t="array" ref="BL97">10^(0.1*AN97)</f>
        <v/>
      </c>
      <c r="BM97" s="645">
        <f t="array" ref="BM97">IF(R97&gt;0,(O97-R97),"")</f>
        <v/>
      </c>
      <c r="BN97" s="645">
        <f t="array" ref="BN97">IF(X97&gt;0,(O97-X97),"")</f>
        <v/>
      </c>
      <c r="BO97" s="645">
        <f t="array" ref="BO97">IF(AB97&gt;0,(O97-AB97),"")</f>
        <v/>
      </c>
      <c r="BP97" s="645">
        <f t="array" ref="BP97">IF(AF97&gt;0,(O97-AF97),"")</f>
        <v/>
      </c>
      <c r="BQ97" s="645">
        <f t="array" ref="BQ97">IF(AJ97&gt;0,(O97-AJ97),"")</f>
        <v/>
      </c>
      <c r="BR97" s="645">
        <f t="array" ref="BR97">IF(AN97&gt;0,(O97-AN97),"")</f>
        <v/>
      </c>
      <c r="BS97" s="645">
        <f t="array" ref="BS97">COUNT(BM97:BR97)</f>
        <v/>
      </c>
      <c r="BT97" s="646">
        <f t="array" ref="BT97">IF(BS97=0,0,IF(BS97=1,0,1/(BS97*(BS97-1))))</f>
        <v/>
      </c>
      <c r="BU97" s="647">
        <f t="array" ref="BU97">IF(R97&gt;0,(BM97^2),"")</f>
        <v/>
      </c>
      <c r="BV97" s="647">
        <f t="array" ref="BV97">IF(X97&gt;0,(BN97^2),"")</f>
        <v/>
      </c>
      <c r="BW97" s="647">
        <f t="array" ref="BW97">IF(AB97&gt;0,(BO97^2),"")</f>
        <v/>
      </c>
      <c r="BX97" s="647">
        <f t="array" ref="BX97">IF(AF97&gt;0,(BP97^2),"")</f>
        <v/>
      </c>
      <c r="BY97" s="647">
        <f t="array" ref="BY97">IF(AJ97&gt;0,(BQ97^2),"")</f>
        <v/>
      </c>
      <c r="BZ97" s="647">
        <f t="array" ref="BZ97">IF(AN97&gt;0,(BR97^2),"")</f>
        <v/>
      </c>
      <c r="CA97" s="121" t="n"/>
    </row>
    <row r="98" ht="18.75" customHeight="1" s="621">
      <c r="A98" s="47" t="inlineStr">
        <is>
          <t>/</t>
        </is>
      </c>
      <c r="B98" s="123">
        <f t="array" ref="B98">B97+1</f>
        <v/>
      </c>
      <c r="C98" s="101" t="n"/>
      <c r="D98" s="101" t="n"/>
      <c r="E98" s="101" t="n"/>
      <c r="F98" s="101" t="n"/>
      <c r="G98" s="100" t="n">
        <v>40725</v>
      </c>
      <c r="H98" s="99" t="inlineStr">
        <is>
          <t>Compito</t>
        </is>
      </c>
      <c r="I98" s="101">
        <f t="array" ref="I98">IF((V98-R98)&gt;3,"SI","")</f>
        <v/>
      </c>
      <c r="J98" s="101">
        <f t="array" ref="J98">IF((U98-R98)&gt;3,"SI","")</f>
        <v/>
      </c>
      <c r="K98" s="100" t="n"/>
      <c r="L98" s="100" t="n"/>
      <c r="M98" s="124">
        <f t="array" ref="M98">IF(R98&gt;0,(SQRT(BT98*(SUM(BU98:BZ98)))),"")</f>
        <v/>
      </c>
      <c r="N98" s="136">
        <f t="array" ref="N98">IF(T98&gt;0,(MAX(T98,Z98,AD98,AH98,AL98,AP98))+SQRT(1.2^2+1^2),"")</f>
        <v/>
      </c>
      <c r="O98" s="637">
        <f t="array" ref="O98">IF(R98="",0,10*LOG10(SUM(BG98:BL98)/(COUNT(R98,X98,AB98,AF98,AJ98,AN98))))</f>
        <v/>
      </c>
      <c r="P98" s="638">
        <f t="array" ref="P98">IF(AND(Y98="",AC98="",AG98="",AK98="",AO98=""),S98,AVERAGE(S98,Y98,AC98,AG98,AK98,AO98)+STDEV(S98,Y98,AC98,AG98,AK98,AO98))</f>
        <v/>
      </c>
      <c r="Q98" s="106" t="n"/>
      <c r="R98" s="639" t="n"/>
      <c r="S98" s="640" t="n"/>
      <c r="T98" s="641" t="n"/>
      <c r="U98" s="642" t="n"/>
      <c r="V98" s="642" t="n"/>
      <c r="W98" s="106" t="n"/>
      <c r="X98" s="639" t="n"/>
      <c r="Y98" s="640" t="n"/>
      <c r="Z98" s="641" t="n"/>
      <c r="AA98" s="106" t="n"/>
      <c r="AB98" s="639" t="n"/>
      <c r="AC98" s="640" t="n"/>
      <c r="AD98" s="641" t="n"/>
      <c r="AE98" s="106" t="n"/>
      <c r="AF98" s="639" t="n"/>
      <c r="AG98" s="640" t="n"/>
      <c r="AH98" s="641" t="n"/>
      <c r="AI98" s="106" t="n"/>
      <c r="AJ98" s="639" t="n"/>
      <c r="AK98" s="640" t="n"/>
      <c r="AL98" s="641" t="n"/>
      <c r="AM98" s="106" t="n"/>
      <c r="AN98" s="639" t="n"/>
      <c r="AO98" s="640" t="n"/>
      <c r="AP98" s="641" t="n"/>
      <c r="AQ98" s="111">
        <f t="array" ref="AQ98">IF(AND((O98)&lt;85,N98&lt;137),"NO","SI")</f>
        <v/>
      </c>
      <c r="AR98" s="112">
        <f t="array" ref="AR98">IF((480*(10^(7.95-(O98/10))))&lt;480,480*(10^(7.95-(O98/10))),480)</f>
        <v/>
      </c>
      <c r="AS98" s="113">
        <f t="array" ref="AS98">IF((480*(10^(8.45-(O98/10))))&lt;480,480*(10^(8.45-(O98/10))),480)</f>
        <v/>
      </c>
      <c r="AT98" s="114">
        <f t="array" ref="AT98">IF((480*(10^(8.65-(O98/10))))&lt;480,480*(10^(8.65-(O98/10))),480)</f>
        <v/>
      </c>
      <c r="AU98" s="137">
        <f t="array" ref="AU98">IF(O98&lt;80,"0",IF((P98-O98)&lt;=2,('DPI art.191'!$G$3-(('DPI art.191'!$F$3-'DPI art.191'!$G$3)/4)*(P98-O98-2)),('DPI art.191'!$G$3-(('DPI art.191'!$G$3-'DPI art.191'!$H$3)/8)*(P98-O98-2))))</f>
        <v/>
      </c>
      <c r="AV98" s="644">
        <f t="array" ref="AV98">O98-AU98</f>
        <v/>
      </c>
      <c r="AW98" s="644">
        <f t="array" ref="AW98">IF(N98&lt;135,N98,N98-'DPI art.191'!$I$3)</f>
        <v/>
      </c>
      <c r="AX98" s="644">
        <f t="array" ref="AX98">IF(I98&lt;80,"0",IF((J98-I98)&lt;=2,('DPI art.191'!$G$7-(('DPI art.191'!$F$7-'DPI art.191'!$G$7)/4)*(I98-J98-2)),('DPI art.191'!$G$7-(('DPI art.191'!$G$7-'DPI art.191'!$H$7)/8)*(J98-I98-2))))</f>
        <v/>
      </c>
      <c r="AY98" s="644">
        <f t="array" ref="AY98">I98-AX98</f>
        <v/>
      </c>
      <c r="AZ98" s="644">
        <f t="array" ref="AZ98">IF(H98&lt;135,H98,H98-'DPI art.191'!$I$7)</f>
        <v/>
      </c>
      <c r="BA98" s="137">
        <f t="array" ref="BA98">IF(O98&lt;80,"0",IF((P98-O98)&lt;=2,('DPI art.191'!$G$5-(('DPI art.191'!$F$5-'DPI art.191'!$G$5)/4)*(P98-O98-2)),('DPI art.191'!$G$5-(('DPI art.191'!$G$5-'DPI art.191'!$H$5)/8)*(P98-O98-2))))</f>
        <v/>
      </c>
      <c r="BB98" s="644">
        <f t="array" ref="BB98">R98-BA98</f>
        <v/>
      </c>
      <c r="BC98" s="644">
        <f t="array" ref="BC98">IF(N98&lt;135,N98,N98-'DPI art.191'!$I$5)</f>
        <v/>
      </c>
      <c r="BD98" s="137">
        <f t="array" ref="BD98">IF(O98&lt;80,"0",IF((P98-O98)&lt;=2,('DPI art.191'!$G$7-(('DPI art.191'!$F$7-'DPI art.191'!$G$7)/4)*(O98-P98-2)),('DPI art.191'!$G$7-(('DPI art.191'!$G$7-'DPI art.191'!$H$7)/8)*(P98-O98-2))))</f>
        <v/>
      </c>
      <c r="BE98" s="644">
        <f t="array" ref="BE98">O98-BD98</f>
        <v/>
      </c>
      <c r="BF98" s="644">
        <f t="array" ref="BF98">IF(N98&lt;135,N98,N98-'DPI art.191'!$I$7)</f>
        <v/>
      </c>
      <c r="BG98" s="645">
        <f t="array" ref="BG98">10^(0.1*R98)</f>
        <v/>
      </c>
      <c r="BH98" s="645">
        <f t="array" ref="BH98">10^(0.1*X98)</f>
        <v/>
      </c>
      <c r="BI98" s="645">
        <f t="array" ref="BI98">10^(0.1*AB98)</f>
        <v/>
      </c>
      <c r="BJ98" s="645">
        <f t="array" ref="BJ98">10^(0.1*AF98)</f>
        <v/>
      </c>
      <c r="BK98" s="645">
        <f t="array" ref="BK98">10^(0.1*AJ98)</f>
        <v/>
      </c>
      <c r="BL98" s="645">
        <f t="array" ref="BL98">10^(0.1*AN98)</f>
        <v/>
      </c>
      <c r="BM98" s="134">
        <f t="array" ref="BM98">IF(R98&gt;0,(O98-R98),"")</f>
        <v/>
      </c>
      <c r="BN98" s="134">
        <f t="array" ref="BN98">IF(X98&gt;0,(O98-X98),"")</f>
        <v/>
      </c>
      <c r="BO98" s="134">
        <f t="array" ref="BO98">IF(AB98&gt;0,(O98-AB98),"")</f>
        <v/>
      </c>
      <c r="BP98" s="134">
        <f t="array" ref="BP98">IF(AF98&gt;0,(O98-AF98),"")</f>
        <v/>
      </c>
      <c r="BQ98" s="134">
        <f t="array" ref="BQ98">IF(AJ98&gt;0,(O98-AJ98),"")</f>
        <v/>
      </c>
      <c r="BR98" s="134">
        <f t="array" ref="BR98">IF(AN98&gt;0,(O98-AN98),"")</f>
        <v/>
      </c>
      <c r="BS98" s="645">
        <f t="array" ref="BS98">COUNT(BM98:BR98)</f>
        <v/>
      </c>
      <c r="BT98" s="646">
        <f t="array" ref="BT98">IF(BS98=0,0,IF(BS98=1,0,1/(BS98*(BS98-1))))</f>
        <v/>
      </c>
      <c r="BU98" s="135">
        <f t="array" ref="BU98">IF(R98&gt;0,(BM98^2),"")</f>
        <v/>
      </c>
      <c r="BV98" s="135">
        <f t="array" ref="BV98">IF(X98&gt;0,(BN98^2),"")</f>
        <v/>
      </c>
      <c r="BW98" s="135">
        <f t="array" ref="BW98">IF(AB98&gt;0,(BO98^2),"")</f>
        <v/>
      </c>
      <c r="BX98" s="135">
        <f t="array" ref="BX98">IF(AF98&gt;0,(BP98^2),"")</f>
        <v/>
      </c>
      <c r="BY98" s="135">
        <f t="array" ref="BY98">IF(AJ98&gt;0,(BQ98^2),"")</f>
        <v/>
      </c>
      <c r="BZ98" s="135">
        <f t="array" ref="BZ98">IF(AN98&gt;0,(BR98^2),"")</f>
        <v/>
      </c>
      <c r="CA98" s="121" t="n"/>
    </row>
    <row r="99" ht="18.75" customHeight="1" s="621">
      <c r="A99" s="47" t="inlineStr">
        <is>
          <t>/</t>
        </is>
      </c>
      <c r="B99" s="123">
        <f t="array" ref="B99">B98+1</f>
        <v/>
      </c>
      <c r="C99" s="101" t="n"/>
      <c r="D99" s="101" t="n"/>
      <c r="E99" s="101" t="n"/>
      <c r="F99" s="101" t="n"/>
      <c r="G99" s="100" t="n">
        <v>40725</v>
      </c>
      <c r="H99" s="99" t="inlineStr">
        <is>
          <t>Compito</t>
        </is>
      </c>
      <c r="I99" s="101">
        <f t="array" ref="I99">IF((V99-R99)&gt;3,"SI","")</f>
        <v/>
      </c>
      <c r="J99" s="101">
        <f t="array" ref="J99">IF((U99-R99)&gt;3,"SI","")</f>
        <v/>
      </c>
      <c r="K99" s="100" t="n"/>
      <c r="L99" s="100" t="n"/>
      <c r="M99" s="124">
        <f t="array" ref="M99">IF(R99&gt;0,(SQRT(BT99*(SUM(BU99:BZ99)))),"")</f>
        <v/>
      </c>
      <c r="N99" s="136">
        <f t="array" ref="N99">IF(T99&gt;0,(MAX(T99,Z99,AD99,AH99,AL99,AP99))+SQRT(1.2^2+1^2),"")</f>
        <v/>
      </c>
      <c r="O99" s="637">
        <f t="array" ref="O99">IF(R99="",0,10*LOG10(SUM(BG99:BL99)/(COUNT(R99,X99,AB99,AF99,AJ99,AN99))))</f>
        <v/>
      </c>
      <c r="P99" s="638">
        <f t="array" ref="P99">IF(AND(Y99="",AC99="",AG99="",AK99="",AO99=""),S99,AVERAGE(S99,Y99,AC99,AG99,AK99,AO99)+STDEV(S99,Y99,AC99,AG99,AK99,AO99))</f>
        <v/>
      </c>
      <c r="Q99" s="106" t="n"/>
      <c r="R99" s="639" t="n"/>
      <c r="S99" s="640" t="n"/>
      <c r="T99" s="641" t="n"/>
      <c r="U99" s="642" t="n"/>
      <c r="V99" s="642" t="n"/>
      <c r="W99" s="106" t="n"/>
      <c r="X99" s="639" t="n"/>
      <c r="Y99" s="640" t="n"/>
      <c r="Z99" s="641" t="n"/>
      <c r="AA99" s="106" t="n"/>
      <c r="AB99" s="639" t="n"/>
      <c r="AC99" s="640" t="n"/>
      <c r="AD99" s="641" t="n"/>
      <c r="AE99" s="106" t="n"/>
      <c r="AF99" s="639" t="n"/>
      <c r="AG99" s="640" t="n"/>
      <c r="AH99" s="641" t="n"/>
      <c r="AI99" s="106" t="n"/>
      <c r="AJ99" s="639" t="n"/>
      <c r="AK99" s="640" t="n"/>
      <c r="AL99" s="641" t="n"/>
      <c r="AM99" s="106" t="n"/>
      <c r="AN99" s="639" t="n"/>
      <c r="AO99" s="640" t="n"/>
      <c r="AP99" s="641" t="n"/>
      <c r="AQ99" s="111">
        <f t="array" ref="AQ99">IF(AND((O99)&lt;85,N99&lt;137),"NO","SI")</f>
        <v/>
      </c>
      <c r="AR99" s="112">
        <f t="array" ref="AR99">IF((480*(10^(7.95-(O99/10))))&lt;480,480*(10^(7.95-(O99/10))),480)</f>
        <v/>
      </c>
      <c r="AS99" s="113">
        <f t="array" ref="AS99">IF((480*(10^(8.45-(O99/10))))&lt;480,480*(10^(8.45-(O99/10))),480)</f>
        <v/>
      </c>
      <c r="AT99" s="114">
        <f t="array" ref="AT99">IF((480*(10^(8.65-(O99/10))))&lt;480,480*(10^(8.65-(O99/10))),480)</f>
        <v/>
      </c>
      <c r="AU99" s="137">
        <f t="array" ref="AU99">IF(O99&lt;80,"0",IF((P99-O99)&lt;=2,('DPI art.191'!$G$3-(('DPI art.191'!$F$3-'DPI art.191'!$G$3)/4)*(P99-O99-2)),('DPI art.191'!$G$3-(('DPI art.191'!$G$3-'DPI art.191'!$H$3)/8)*(P99-O99-2))))</f>
        <v/>
      </c>
      <c r="AV99" s="644">
        <f t="array" ref="AV99">O99-AU99</f>
        <v/>
      </c>
      <c r="AW99" s="644">
        <f t="array" ref="AW99">IF(N99&lt;135,N99,N99-'DPI art.191'!$I$3)</f>
        <v/>
      </c>
      <c r="AX99" s="644">
        <f t="array" ref="AX99">IF(I99&lt;80,"0",IF((J99-I99)&lt;=2,('DPI art.191'!$G$7-(('DPI art.191'!$F$7-'DPI art.191'!$G$7)/4)*(I99-J99-2)),('DPI art.191'!$G$7-(('DPI art.191'!$G$7-'DPI art.191'!$H$7)/8)*(J99-I99-2))))</f>
        <v/>
      </c>
      <c r="AY99" s="644">
        <f t="array" ref="AY99">I99-AX99</f>
        <v/>
      </c>
      <c r="AZ99" s="644">
        <f t="array" ref="AZ99">IF(H99&lt;135,H99,H99-'DPI art.191'!$I$7)</f>
        <v/>
      </c>
      <c r="BA99" s="137">
        <f t="array" ref="BA99">IF(O99&lt;80,"0",IF((P99-O99)&lt;=2,('DPI art.191'!$G$5-(('DPI art.191'!$F$5-'DPI art.191'!$G$5)/4)*(P99-O99-2)),('DPI art.191'!$G$5-(('DPI art.191'!$G$5-'DPI art.191'!$H$5)/8)*(P99-O99-2))))</f>
        <v/>
      </c>
      <c r="BB99" s="644">
        <f t="array" ref="BB99">R99-BA99</f>
        <v/>
      </c>
      <c r="BC99" s="644">
        <f t="array" ref="BC99">IF(N99&lt;135,N99,N99-'DPI art.191'!$I$5)</f>
        <v/>
      </c>
      <c r="BD99" s="137">
        <f t="array" ref="BD99">IF(O99&lt;80,"0",IF((P99-O99)&lt;=2,('DPI art.191'!$G$7-(('DPI art.191'!$F$7-'DPI art.191'!$G$7)/4)*(O99-P99-2)),('DPI art.191'!$G$7-(('DPI art.191'!$G$7-'DPI art.191'!$H$7)/8)*(P99-O99-2))))</f>
        <v/>
      </c>
      <c r="BE99" s="644">
        <f t="array" ref="BE99">O99-BD99</f>
        <v/>
      </c>
      <c r="BF99" s="644">
        <f t="array" ref="BF99">IF(N99&lt;135,N99,N99-'DPI art.191'!$I$7)</f>
        <v/>
      </c>
      <c r="BG99" s="645">
        <f t="array" ref="BG99">10^(0.1*R99)</f>
        <v/>
      </c>
      <c r="BH99" s="645">
        <f t="array" ref="BH99">10^(0.1*X99)</f>
        <v/>
      </c>
      <c r="BI99" s="645">
        <f t="array" ref="BI99">10^(0.1*AB99)</f>
        <v/>
      </c>
      <c r="BJ99" s="645">
        <f t="array" ref="BJ99">10^(0.1*AF99)</f>
        <v/>
      </c>
      <c r="BK99" s="645">
        <f t="array" ref="BK99">10^(0.1*AJ99)</f>
        <v/>
      </c>
      <c r="BL99" s="645">
        <f t="array" ref="BL99">10^(0.1*AN99)</f>
        <v/>
      </c>
      <c r="BM99" s="134">
        <f t="array" ref="BM99">IF(R99&gt;0,(O99-R99),"")</f>
        <v/>
      </c>
      <c r="BN99" s="134">
        <f t="array" ref="BN99">IF(X99&gt;0,(O99-X99),"")</f>
        <v/>
      </c>
      <c r="BO99" s="134">
        <f t="array" ref="BO99">IF(AB99&gt;0,(O99-AB99),"")</f>
        <v/>
      </c>
      <c r="BP99" s="134">
        <f t="array" ref="BP99">IF(AF99&gt;0,(O99-AF99),"")</f>
        <v/>
      </c>
      <c r="BQ99" s="134">
        <f t="array" ref="BQ99">IF(AJ99&gt;0,(O99-AJ99),"")</f>
        <v/>
      </c>
      <c r="BR99" s="134">
        <f t="array" ref="BR99">IF(AN99&gt;0,(O99-AN99),"")</f>
        <v/>
      </c>
      <c r="BS99" s="645">
        <f t="array" ref="BS99">COUNT(BM99:BR99)</f>
        <v/>
      </c>
      <c r="BT99" s="646">
        <f t="array" ref="BT99">IF(BS99=0,0,IF(BS99=1,0,1/(BS99*(BS99-1))))</f>
        <v/>
      </c>
      <c r="BU99" s="135">
        <f t="array" ref="BU99">IF(R99&gt;0,(BM99^2),"")</f>
        <v/>
      </c>
      <c r="BV99" s="135">
        <f t="array" ref="BV99">IF(X99&gt;0,(BN99^2),"")</f>
        <v/>
      </c>
      <c r="BW99" s="135">
        <f t="array" ref="BW99">IF(AB99&gt;0,(BO99^2),"")</f>
        <v/>
      </c>
      <c r="BX99" s="135">
        <f t="array" ref="BX99">IF(AF99&gt;0,(BP99^2),"")</f>
        <v/>
      </c>
      <c r="BY99" s="135">
        <f t="array" ref="BY99">IF(AJ99&gt;0,(BQ99^2),"")</f>
        <v/>
      </c>
      <c r="BZ99" s="135">
        <f t="array" ref="BZ99">IF(AN99&gt;0,(BR99^2),"")</f>
        <v/>
      </c>
      <c r="CA99" s="121" t="n"/>
    </row>
    <row r="100" ht="18.75" customHeight="1" s="621">
      <c r="A100" s="47" t="inlineStr">
        <is>
          <t>/</t>
        </is>
      </c>
      <c r="B100" s="123">
        <f t="array" ref="B100">B99+1</f>
        <v/>
      </c>
      <c r="C100" s="101" t="n"/>
      <c r="D100" s="101" t="n"/>
      <c r="E100" s="101" t="n"/>
      <c r="F100" s="101" t="n"/>
      <c r="G100" s="100" t="n">
        <v>40725</v>
      </c>
      <c r="H100" s="99" t="inlineStr">
        <is>
          <t>Compito</t>
        </is>
      </c>
      <c r="I100" s="101">
        <f t="array" ref="I100">IF((V100-R100)&gt;3,"SI","")</f>
        <v/>
      </c>
      <c r="J100" s="101">
        <f t="array" ref="J100">IF((U100-R100)&gt;3,"SI","")</f>
        <v/>
      </c>
      <c r="K100" s="100" t="n"/>
      <c r="L100" s="100" t="n"/>
      <c r="M100" s="124">
        <f t="array" ref="M100">IF(R100&gt;0,(SQRT(BT100*(SUM(BU100:BZ100)))),"")</f>
        <v/>
      </c>
      <c r="N100" s="136">
        <f t="array" ref="N100">IF(T100&gt;0,(MAX(T100,Z100,AD100,AH100,AL100,AP100))+SQRT(1.2^2+1^2),"")</f>
        <v/>
      </c>
      <c r="O100" s="637">
        <f t="array" ref="O100">IF(R100="",0,10*LOG10(SUM(BG100:BL100)/(COUNT(R100,X100,AB100,AF100,AJ100,AN100))))</f>
        <v/>
      </c>
      <c r="P100" s="638">
        <f t="array" ref="P100">IF(AND(Y100="",AC100="",AG100="",AK100="",AO100=""),S100,AVERAGE(S100,Y100,AC100,AG100,AK100,AO100)+STDEV(S100,Y100,AC100,AG100,AK100,AO100))</f>
        <v/>
      </c>
      <c r="Q100" s="106" t="n"/>
      <c r="R100" s="639" t="n"/>
      <c r="S100" s="640" t="n"/>
      <c r="T100" s="641" t="n"/>
      <c r="U100" s="642" t="n"/>
      <c r="V100" s="642" t="n"/>
      <c r="W100" s="106" t="n"/>
      <c r="X100" s="639" t="n"/>
      <c r="Y100" s="640" t="n"/>
      <c r="Z100" s="641" t="n"/>
      <c r="AA100" s="106" t="n"/>
      <c r="AB100" s="639" t="n"/>
      <c r="AC100" s="640" t="n"/>
      <c r="AD100" s="641" t="n"/>
      <c r="AE100" s="106" t="n"/>
      <c r="AF100" s="639" t="n"/>
      <c r="AG100" s="640" t="n"/>
      <c r="AH100" s="641" t="n"/>
      <c r="AI100" s="106" t="n"/>
      <c r="AJ100" s="639" t="n"/>
      <c r="AK100" s="640" t="n"/>
      <c r="AL100" s="641" t="n"/>
      <c r="AM100" s="106" t="n"/>
      <c r="AN100" s="639" t="n"/>
      <c r="AO100" s="640" t="n"/>
      <c r="AP100" s="641" t="n"/>
      <c r="AQ100" s="111">
        <f t="array" ref="AQ100">IF(AND((O100)&lt;85,N100&lt;137),"NO","SI")</f>
        <v/>
      </c>
      <c r="AR100" s="112">
        <f t="array" ref="AR100">IF((480*(10^(7.95-(O100/10))))&lt;480,480*(10^(7.95-(O100/10))),480)</f>
        <v/>
      </c>
      <c r="AS100" s="113">
        <f t="array" ref="AS100">IF((480*(10^(8.45-(O100/10))))&lt;480,480*(10^(8.45-(O100/10))),480)</f>
        <v/>
      </c>
      <c r="AT100" s="114">
        <f t="array" ref="AT100">IF((480*(10^(8.65-(O100/10))))&lt;480,480*(10^(8.65-(O100/10))),480)</f>
        <v/>
      </c>
      <c r="AU100" s="137">
        <f t="array" ref="AU100">IF(O100&lt;80,"0",IF((P100-O100)&lt;=2,('DPI art.191'!$G$3-(('DPI art.191'!$F$3-'DPI art.191'!$G$3)/4)*(P100-O100-2)),('DPI art.191'!$G$3-(('DPI art.191'!$G$3-'DPI art.191'!$H$3)/8)*(P100-O100-2))))</f>
        <v/>
      </c>
      <c r="AV100" s="644">
        <f t="array" ref="AV100">O100-AU100</f>
        <v/>
      </c>
      <c r="AW100" s="644">
        <f t="array" ref="AW100">IF(N100&lt;135,N100,N100-'DPI art.191'!$I$3)</f>
        <v/>
      </c>
      <c r="AX100" s="644">
        <f t="array" ref="AX100">IF(I100&lt;80,"0",IF((J100-I100)&lt;=2,('DPI art.191'!$G$7-(('DPI art.191'!$F$7-'DPI art.191'!$G$7)/4)*(I100-J100-2)),('DPI art.191'!$G$7-(('DPI art.191'!$G$7-'DPI art.191'!$H$7)/8)*(J100-I100-2))))</f>
        <v/>
      </c>
      <c r="AY100" s="644">
        <f t="array" ref="AY100">I100-AX100</f>
        <v/>
      </c>
      <c r="AZ100" s="644">
        <f t="array" ref="AZ100">IF(H100&lt;135,H100,H100-'DPI art.191'!$I$7)</f>
        <v/>
      </c>
      <c r="BA100" s="137">
        <f t="array" ref="BA100">IF(O100&lt;80,"0",IF((P100-O100)&lt;=2,('DPI art.191'!$G$5-(('DPI art.191'!$F$5-'DPI art.191'!$G$5)/4)*(P100-O100-2)),('DPI art.191'!$G$5-(('DPI art.191'!$G$5-'DPI art.191'!$H$5)/8)*(P100-O100-2))))</f>
        <v/>
      </c>
      <c r="BB100" s="644">
        <f t="array" ref="BB100">R100-BA100</f>
        <v/>
      </c>
      <c r="BC100" s="644">
        <f t="array" ref="BC100">IF(N100&lt;135,N100,N100-'DPI art.191'!$I$5)</f>
        <v/>
      </c>
      <c r="BD100" s="137">
        <f t="array" ref="BD100">IF(O100&lt;80,"0",IF((P100-O100)&lt;=2,('DPI art.191'!$G$7-(('DPI art.191'!$F$7-'DPI art.191'!$G$7)/4)*(O100-P100-2)),('DPI art.191'!$G$7-(('DPI art.191'!$G$7-'DPI art.191'!$H$7)/8)*(P100-O100-2))))</f>
        <v/>
      </c>
      <c r="BE100" s="644">
        <f t="array" ref="BE100">O100-BD100</f>
        <v/>
      </c>
      <c r="BF100" s="644">
        <f t="array" ref="BF100">IF(N100&lt;135,N100,N100-'DPI art.191'!$I$7)</f>
        <v/>
      </c>
      <c r="BG100" s="645">
        <f t="array" ref="BG100">10^(0.1*R100)</f>
        <v/>
      </c>
      <c r="BH100" s="645">
        <f t="array" ref="BH100">10^(0.1*X100)</f>
        <v/>
      </c>
      <c r="BI100" s="645">
        <f t="array" ref="BI100">10^(0.1*AB100)</f>
        <v/>
      </c>
      <c r="BJ100" s="645">
        <f t="array" ref="BJ100">10^(0.1*AF100)</f>
        <v/>
      </c>
      <c r="BK100" s="645">
        <f t="array" ref="BK100">10^(0.1*AJ100)</f>
        <v/>
      </c>
      <c r="BL100" s="645">
        <f t="array" ref="BL100">10^(0.1*AN100)</f>
        <v/>
      </c>
      <c r="BM100" s="134">
        <f t="array" ref="BM100">IF(R100&gt;0,(O100-R100),"")</f>
        <v/>
      </c>
      <c r="BN100" s="134">
        <f t="array" ref="BN100">IF(X100&gt;0,(O100-X100),"")</f>
        <v/>
      </c>
      <c r="BO100" s="134">
        <f t="array" ref="BO100">IF(AB100&gt;0,(O100-AB100),"")</f>
        <v/>
      </c>
      <c r="BP100" s="134">
        <f t="array" ref="BP100">IF(AF100&gt;0,(O100-AF100),"")</f>
        <v/>
      </c>
      <c r="BQ100" s="134">
        <f t="array" ref="BQ100">IF(AJ100&gt;0,(O100-AJ100),"")</f>
        <v/>
      </c>
      <c r="BR100" s="134">
        <f t="array" ref="BR100">IF(AN100&gt;0,(O100-AN100),"")</f>
        <v/>
      </c>
      <c r="BS100" s="645">
        <f t="array" ref="BS100">COUNT(BM100:BR100)</f>
        <v/>
      </c>
      <c r="BT100" s="646">
        <f t="array" ref="BT100">IF(BS100=0,0,IF(BS100=1,0,1/(BS100*(BS100-1))))</f>
        <v/>
      </c>
      <c r="BU100" s="135">
        <f t="array" ref="BU100">IF(R100&gt;0,(BM100^2),"")</f>
        <v/>
      </c>
      <c r="BV100" s="135">
        <f t="array" ref="BV100">IF(X100&gt;0,(BN100^2),"")</f>
        <v/>
      </c>
      <c r="BW100" s="135">
        <f t="array" ref="BW100">IF(AB100&gt;0,(BO100^2),"")</f>
        <v/>
      </c>
      <c r="BX100" s="135">
        <f t="array" ref="BX100">IF(AF100&gt;0,(BP100^2),"")</f>
        <v/>
      </c>
      <c r="BY100" s="135">
        <f t="array" ref="BY100">IF(AJ100&gt;0,(BQ100^2),"")</f>
        <v/>
      </c>
      <c r="BZ100" s="135">
        <f t="array" ref="BZ100">IF(AN100&gt;0,(BR100^2),"")</f>
        <v/>
      </c>
      <c r="CA100" s="121" t="n"/>
    </row>
    <row r="101" ht="18.75" customHeight="1" s="621">
      <c r="A101" s="47" t="inlineStr">
        <is>
          <t>/</t>
        </is>
      </c>
      <c r="B101" s="123">
        <f t="array" ref="B101">B100+1</f>
        <v/>
      </c>
      <c r="C101" s="101" t="n"/>
      <c r="D101" s="101" t="n"/>
      <c r="E101" s="101" t="n"/>
      <c r="F101" s="101" t="n"/>
      <c r="G101" s="100" t="n">
        <v>40725</v>
      </c>
      <c r="H101" s="99" t="inlineStr">
        <is>
          <t>Compito</t>
        </is>
      </c>
      <c r="I101" s="101">
        <f t="array" ref="I101">IF((V101-R101)&gt;3,"SI","")</f>
        <v/>
      </c>
      <c r="J101" s="101">
        <f t="array" ref="J101">IF((U101-R101)&gt;3,"SI","")</f>
        <v/>
      </c>
      <c r="K101" s="100" t="n"/>
      <c r="L101" s="100" t="n"/>
      <c r="M101" s="124">
        <f t="array" ref="M101">IF(R101&gt;0,(SQRT(BT101*(SUM(BU101:BZ101)))),"")</f>
        <v/>
      </c>
      <c r="N101" s="136">
        <f t="array" ref="N101">IF(T101&gt;0,(MAX(T101,Z101,AD101,AH101,AL101,AP101))+SQRT(1.2^2+1^2),"")</f>
        <v/>
      </c>
      <c r="O101" s="637">
        <f t="array" ref="O101">IF(R101="",0,10*LOG10(SUM(BG101:BL101)/(COUNT(R101,X101,AB101,AF101,AJ101,AN101))))</f>
        <v/>
      </c>
      <c r="P101" s="638">
        <f t="array" ref="P101">IF(AND(Y101="",AC101="",AG101="",AK101="",AO101=""),S101,AVERAGE(S101,Y101,AC101,AG101,AK101,AO101)+STDEV(S101,Y101,AC101,AG101,AK101,AO101))</f>
        <v/>
      </c>
      <c r="Q101" s="106" t="n"/>
      <c r="R101" s="639" t="n"/>
      <c r="S101" s="640" t="n"/>
      <c r="T101" s="641" t="n"/>
      <c r="U101" s="642" t="n"/>
      <c r="V101" s="642" t="n"/>
      <c r="W101" s="106" t="n"/>
      <c r="X101" s="639" t="n"/>
      <c r="Y101" s="640" t="n"/>
      <c r="Z101" s="641" t="n"/>
      <c r="AA101" s="106" t="n"/>
      <c r="AB101" s="639" t="n"/>
      <c r="AC101" s="640" t="n"/>
      <c r="AD101" s="641" t="n"/>
      <c r="AE101" s="106" t="n"/>
      <c r="AF101" s="639" t="n"/>
      <c r="AG101" s="640" t="n"/>
      <c r="AH101" s="641" t="n"/>
      <c r="AI101" s="106" t="n"/>
      <c r="AJ101" s="639" t="n"/>
      <c r="AK101" s="640" t="n"/>
      <c r="AL101" s="641" t="n"/>
      <c r="AM101" s="106" t="n"/>
      <c r="AN101" s="639" t="n"/>
      <c r="AO101" s="640" t="n"/>
      <c r="AP101" s="641" t="n"/>
      <c r="AQ101" s="111">
        <f t="array" ref="AQ101">IF(AND((O101)&lt;85,N101&lt;137),"NO","SI")</f>
        <v/>
      </c>
      <c r="AR101" s="112">
        <f t="array" ref="AR101">IF((480*(10^(7.95-(O101/10))))&lt;480,480*(10^(7.95-(O101/10))),480)</f>
        <v/>
      </c>
      <c r="AS101" s="113">
        <f t="array" ref="AS101">IF((480*(10^(8.45-(O101/10))))&lt;480,480*(10^(8.45-(O101/10))),480)</f>
        <v/>
      </c>
      <c r="AT101" s="114">
        <f t="array" ref="AT101">IF((480*(10^(8.65-(O101/10))))&lt;480,480*(10^(8.65-(O101/10))),480)</f>
        <v/>
      </c>
      <c r="AU101" s="137">
        <f t="array" ref="AU101">IF(O101&lt;80,"0",IF((P101-O101)&lt;=2,('DPI art.191'!$G$3-(('DPI art.191'!$F$3-'DPI art.191'!$G$3)/4)*(P101-O101-2)),('DPI art.191'!$G$3-(('DPI art.191'!$G$3-'DPI art.191'!$H$3)/8)*(P101-O101-2))))</f>
        <v/>
      </c>
      <c r="AV101" s="644">
        <f t="array" ref="AV101">O101-AU101</f>
        <v/>
      </c>
      <c r="AW101" s="644">
        <f t="array" ref="AW101">IF(N101&lt;135,N101,N101-'DPI art.191'!$I$3)</f>
        <v/>
      </c>
      <c r="AX101" s="644">
        <f t="array" ref="AX101">IF(I101&lt;80,"0",IF((J101-I101)&lt;=2,('DPI art.191'!$G$7-(('DPI art.191'!$F$7-'DPI art.191'!$G$7)/4)*(I101-J101-2)),('DPI art.191'!$G$7-(('DPI art.191'!$G$7-'DPI art.191'!$H$7)/8)*(J101-I101-2))))</f>
        <v/>
      </c>
      <c r="AY101" s="644">
        <f t="array" ref="AY101">I101-AX101</f>
        <v/>
      </c>
      <c r="AZ101" s="644">
        <f t="array" ref="AZ101">IF(H101&lt;135,H101,H101-'DPI art.191'!$I$7)</f>
        <v/>
      </c>
      <c r="BA101" s="137">
        <f t="array" ref="BA101">IF(O101&lt;80,"0",IF((P101-O101)&lt;=2,('DPI art.191'!$G$5-(('DPI art.191'!$F$5-'DPI art.191'!$G$5)/4)*(P101-O101-2)),('DPI art.191'!$G$5-(('DPI art.191'!$G$5-'DPI art.191'!$H$5)/8)*(P101-O101-2))))</f>
        <v/>
      </c>
      <c r="BB101" s="644">
        <f t="array" ref="BB101">R101-BA101</f>
        <v/>
      </c>
      <c r="BC101" s="644">
        <f t="array" ref="BC101">IF(N101&lt;135,N101,N101-'DPI art.191'!$I$5)</f>
        <v/>
      </c>
      <c r="BD101" s="137">
        <f t="array" ref="BD101">IF(O101&lt;80,"0",IF((P101-O101)&lt;=2,('DPI art.191'!$G$7-(('DPI art.191'!$F$7-'DPI art.191'!$G$7)/4)*(O101-P101-2)),('DPI art.191'!$G$7-(('DPI art.191'!$G$7-'DPI art.191'!$H$7)/8)*(P101-O101-2))))</f>
        <v/>
      </c>
      <c r="BE101" s="644">
        <f t="array" ref="BE101">O101-BD101</f>
        <v/>
      </c>
      <c r="BF101" s="644">
        <f t="array" ref="BF101">IF(N101&lt;135,N101,N101-'DPI art.191'!$I$7)</f>
        <v/>
      </c>
      <c r="BG101" s="645">
        <f t="array" ref="BG101">10^(0.1*R101)</f>
        <v/>
      </c>
      <c r="BH101" s="645">
        <f t="array" ref="BH101">10^(0.1*X101)</f>
        <v/>
      </c>
      <c r="BI101" s="645">
        <f t="array" ref="BI101">10^(0.1*AB101)</f>
        <v/>
      </c>
      <c r="BJ101" s="645">
        <f t="array" ref="BJ101">10^(0.1*AF101)</f>
        <v/>
      </c>
      <c r="BK101" s="645">
        <f t="array" ref="BK101">10^(0.1*AJ101)</f>
        <v/>
      </c>
      <c r="BL101" s="645">
        <f t="array" ref="BL101">10^(0.1*AN101)</f>
        <v/>
      </c>
      <c r="BM101" s="134">
        <f t="array" ref="BM101">IF(R101&gt;0,(O101-R101),"")</f>
        <v/>
      </c>
      <c r="BN101" s="134">
        <f t="array" ref="BN101">IF(X101&gt;0,(O101-X101),"")</f>
        <v/>
      </c>
      <c r="BO101" s="134">
        <f t="array" ref="BO101">IF(AB101&gt;0,(O101-AB101),"")</f>
        <v/>
      </c>
      <c r="BP101" s="134">
        <f t="array" ref="BP101">IF(AF101&gt;0,(O101-AF101),"")</f>
        <v/>
      </c>
      <c r="BQ101" s="134">
        <f t="array" ref="BQ101">IF(AJ101&gt;0,(O101-AJ101),"")</f>
        <v/>
      </c>
      <c r="BR101" s="134">
        <f t="array" ref="BR101">IF(AN101&gt;0,(O101-AN101),"")</f>
        <v/>
      </c>
      <c r="BS101" s="645">
        <f t="array" ref="BS101">COUNT(BM101:BR101)</f>
        <v/>
      </c>
      <c r="BT101" s="646">
        <f t="array" ref="BT101">IF(BS101=0,0,IF(BS101=1,0,1/(BS101*(BS101-1))))</f>
        <v/>
      </c>
      <c r="BU101" s="135">
        <f t="array" ref="BU101">IF(R101&gt;0,(BM101^2),"")</f>
        <v/>
      </c>
      <c r="BV101" s="135">
        <f t="array" ref="BV101">IF(X101&gt;0,(BN101^2),"")</f>
        <v/>
      </c>
      <c r="BW101" s="135">
        <f t="array" ref="BW101">IF(AB101&gt;0,(BO101^2),"")</f>
        <v/>
      </c>
      <c r="BX101" s="135">
        <f t="array" ref="BX101">IF(AF101&gt;0,(BP101^2),"")</f>
        <v/>
      </c>
      <c r="BY101" s="135">
        <f t="array" ref="BY101">IF(AJ101&gt;0,(BQ101^2),"")</f>
        <v/>
      </c>
      <c r="BZ101" s="135">
        <f t="array" ref="BZ101">IF(AN101&gt;0,(BR101^2),"")</f>
        <v/>
      </c>
      <c r="CA101" s="121" t="n"/>
    </row>
    <row r="102" ht="18.75" customHeight="1" s="621">
      <c r="A102" s="47" t="inlineStr">
        <is>
          <t>/</t>
        </is>
      </c>
      <c r="B102" s="123">
        <f t="array" ref="B102">B101+1</f>
        <v/>
      </c>
      <c r="C102" s="101" t="n"/>
      <c r="D102" s="101" t="n"/>
      <c r="E102" s="101" t="n"/>
      <c r="F102" s="101" t="n"/>
      <c r="G102" s="100" t="n">
        <v>40725</v>
      </c>
      <c r="H102" s="99" t="inlineStr">
        <is>
          <t>Compito</t>
        </is>
      </c>
      <c r="I102" s="101">
        <f t="array" ref="I102">IF((V102-R102)&gt;3,"SI","")</f>
        <v/>
      </c>
      <c r="J102" s="101">
        <f t="array" ref="J102">IF((U102-R102)&gt;3,"SI","")</f>
        <v/>
      </c>
      <c r="K102" s="100" t="n"/>
      <c r="L102" s="100" t="n"/>
      <c r="M102" s="124">
        <f t="array" ref="M102">IF(R102&gt;0,(SQRT(BT102*(SUM(BU102:BZ102)))),"")</f>
        <v/>
      </c>
      <c r="N102" s="136">
        <f t="array" ref="N102">IF(T102&gt;0,(MAX(T102,Z102,AD102,AH102,AL102,AP102))+SQRT(1.2^2+1^2),"")</f>
        <v/>
      </c>
      <c r="O102" s="637">
        <f t="array" ref="O102">IF(R102="",0,10*LOG10(SUM(BG102:BL102)/(COUNT(R102,X102,AB102,AF102,AJ102,AN102))))</f>
        <v/>
      </c>
      <c r="P102" s="638">
        <f t="array" ref="P102">IF(AND(Y102="",AC102="",AG102="",AK102="",AO102=""),S102,AVERAGE(S102,Y102,AC102,AG102,AK102,AO102)+STDEV(S102,Y102,AC102,AG102,AK102,AO102))</f>
        <v/>
      </c>
      <c r="Q102" s="106" t="n"/>
      <c r="R102" s="639" t="n"/>
      <c r="S102" s="640" t="n"/>
      <c r="T102" s="641" t="n"/>
      <c r="U102" s="642" t="n"/>
      <c r="V102" s="642" t="n"/>
      <c r="W102" s="106" t="n"/>
      <c r="X102" s="639" t="n"/>
      <c r="Y102" s="640" t="n"/>
      <c r="Z102" s="641" t="n"/>
      <c r="AA102" s="106" t="n"/>
      <c r="AB102" s="639" t="n"/>
      <c r="AC102" s="640" t="n"/>
      <c r="AD102" s="641" t="n"/>
      <c r="AE102" s="106" t="n"/>
      <c r="AF102" s="639" t="n"/>
      <c r="AG102" s="640" t="n"/>
      <c r="AH102" s="641" t="n"/>
      <c r="AI102" s="106" t="n"/>
      <c r="AJ102" s="639" t="n"/>
      <c r="AK102" s="640" t="n"/>
      <c r="AL102" s="641" t="n"/>
      <c r="AM102" s="106" t="n"/>
      <c r="AN102" s="639" t="n"/>
      <c r="AO102" s="640" t="n"/>
      <c r="AP102" s="641" t="n"/>
      <c r="AQ102" s="111">
        <f t="array" ref="AQ102">IF(AND((O102)&lt;85,N102&lt;137),"NO","SI")</f>
        <v/>
      </c>
      <c r="AR102" s="112">
        <f t="array" ref="AR102">IF((480*(10^(7.95-(O102/10))))&lt;480,480*(10^(7.95-(O102/10))),480)</f>
        <v/>
      </c>
      <c r="AS102" s="113">
        <f t="array" ref="AS102">IF((480*(10^(8.45-(O102/10))))&lt;480,480*(10^(8.45-(O102/10))),480)</f>
        <v/>
      </c>
      <c r="AT102" s="114">
        <f t="array" ref="AT102">IF((480*(10^(8.65-(O102/10))))&lt;480,480*(10^(8.65-(O102/10))),480)</f>
        <v/>
      </c>
      <c r="AU102" s="137">
        <f t="array" ref="AU102">IF(O102&lt;80,"0",IF((P102-O102)&lt;=2,('DPI art.191'!$G$3-(('DPI art.191'!$F$3-'DPI art.191'!$G$3)/4)*(P102-O102-2)),('DPI art.191'!$G$3-(('DPI art.191'!$G$3-'DPI art.191'!$H$3)/8)*(P102-O102-2))))</f>
        <v/>
      </c>
      <c r="AV102" s="644">
        <f t="array" ref="AV102">O102-AU102</f>
        <v/>
      </c>
      <c r="AW102" s="644">
        <f t="array" ref="AW102">IF(N102&lt;135,N102,N102-'DPI art.191'!$I$3)</f>
        <v/>
      </c>
      <c r="AX102" s="644">
        <f t="array" ref="AX102">IF(I102&lt;80,"0",IF((J102-I102)&lt;=2,('DPI art.191'!$G$7-(('DPI art.191'!$F$7-'DPI art.191'!$G$7)/4)*(I102-J102-2)),('DPI art.191'!$G$7-(('DPI art.191'!$G$7-'DPI art.191'!$H$7)/8)*(J102-I102-2))))</f>
        <v/>
      </c>
      <c r="AY102" s="644">
        <f t="array" ref="AY102">I102-AX102</f>
        <v/>
      </c>
      <c r="AZ102" s="644">
        <f t="array" ref="AZ102">IF(H102&lt;135,H102,H102-'DPI art.191'!$I$7)</f>
        <v/>
      </c>
      <c r="BA102" s="137">
        <f t="array" ref="BA102">IF(O102&lt;80,"0",IF((P102-O102)&lt;=2,('DPI art.191'!$G$5-(('DPI art.191'!$F$5-'DPI art.191'!$G$5)/4)*(P102-O102-2)),('DPI art.191'!$G$5-(('DPI art.191'!$G$5-'DPI art.191'!$H$5)/8)*(P102-O102-2))))</f>
        <v/>
      </c>
      <c r="BB102" s="644">
        <f t="array" ref="BB102">R102-BA102</f>
        <v/>
      </c>
      <c r="BC102" s="644">
        <f t="array" ref="BC102">IF(N102&lt;135,N102,N102-'DPI art.191'!$I$5)</f>
        <v/>
      </c>
      <c r="BD102" s="137">
        <f t="array" ref="BD102">IF(O102&lt;80,"0",IF((P102-O102)&lt;=2,('DPI art.191'!$G$7-(('DPI art.191'!$F$7-'DPI art.191'!$G$7)/4)*(O102-P102-2)),('DPI art.191'!$G$7-(('DPI art.191'!$G$7-'DPI art.191'!$H$7)/8)*(P102-O102-2))))</f>
        <v/>
      </c>
      <c r="BE102" s="644">
        <f t="array" ref="BE102">O102-BD102</f>
        <v/>
      </c>
      <c r="BF102" s="644">
        <f t="array" ref="BF102">IF(N102&lt;135,N102,N102-'DPI art.191'!$I$7)</f>
        <v/>
      </c>
      <c r="BG102" s="645">
        <f t="array" ref="BG102">10^(0.1*R102)</f>
        <v/>
      </c>
      <c r="BH102" s="645">
        <f t="array" ref="BH102">10^(0.1*X102)</f>
        <v/>
      </c>
      <c r="BI102" s="645">
        <f t="array" ref="BI102">10^(0.1*AB102)</f>
        <v/>
      </c>
      <c r="BJ102" s="645">
        <f t="array" ref="BJ102">10^(0.1*AF102)</f>
        <v/>
      </c>
      <c r="BK102" s="645">
        <f t="array" ref="BK102">10^(0.1*AJ102)</f>
        <v/>
      </c>
      <c r="BL102" s="645">
        <f t="array" ref="BL102">10^(0.1*AN102)</f>
        <v/>
      </c>
      <c r="BM102" s="134">
        <f t="array" ref="BM102">IF(R102&gt;0,(O102-R102),"")</f>
        <v/>
      </c>
      <c r="BN102" s="134">
        <f t="array" ref="BN102">IF(X102&gt;0,(O102-X102),"")</f>
        <v/>
      </c>
      <c r="BO102" s="134">
        <f t="array" ref="BO102">IF(AB102&gt;0,(O102-AB102),"")</f>
        <v/>
      </c>
      <c r="BP102" s="134">
        <f t="array" ref="BP102">IF(AF102&gt;0,(O102-AF102),"")</f>
        <v/>
      </c>
      <c r="BQ102" s="134">
        <f t="array" ref="BQ102">IF(AJ102&gt;0,(O102-AJ102),"")</f>
        <v/>
      </c>
      <c r="BR102" s="134">
        <f t="array" ref="BR102">IF(AN102&gt;0,(O102-AN102),"")</f>
        <v/>
      </c>
      <c r="BS102" s="645">
        <f t="array" ref="BS102">COUNT(BM102:BR102)</f>
        <v/>
      </c>
      <c r="BT102" s="646">
        <f t="array" ref="BT102">IF(BS102=0,0,IF(BS102=1,0,1/(BS102*(BS102-1))))</f>
        <v/>
      </c>
      <c r="BU102" s="135">
        <f t="array" ref="BU102">IF(R102&gt;0,(BM102^2),"")</f>
        <v/>
      </c>
      <c r="BV102" s="135">
        <f t="array" ref="BV102">IF(X102&gt;0,(BN102^2),"")</f>
        <v/>
      </c>
      <c r="BW102" s="135">
        <f t="array" ref="BW102">IF(AB102&gt;0,(BO102^2),"")</f>
        <v/>
      </c>
      <c r="BX102" s="135">
        <f t="array" ref="BX102">IF(AF102&gt;0,(BP102^2),"")</f>
        <v/>
      </c>
      <c r="BY102" s="135">
        <f t="array" ref="BY102">IF(AJ102&gt;0,(BQ102^2),"")</f>
        <v/>
      </c>
      <c r="BZ102" s="135">
        <f t="array" ref="BZ102">IF(AN102&gt;0,(BR102^2),"")</f>
        <v/>
      </c>
      <c r="CA102" s="121" t="n"/>
    </row>
    <row r="103" ht="18.75" customHeight="1" s="621">
      <c r="A103" s="47" t="inlineStr">
        <is>
          <t>/</t>
        </is>
      </c>
      <c r="B103" s="123">
        <f t="array" ref="B103">B102+1</f>
        <v/>
      </c>
      <c r="C103" s="101" t="n"/>
      <c r="D103" s="101" t="n"/>
      <c r="E103" s="101" t="n"/>
      <c r="F103" s="101" t="n"/>
      <c r="G103" s="100" t="n">
        <v>40725</v>
      </c>
      <c r="H103" s="99" t="inlineStr">
        <is>
          <t>Compito</t>
        </is>
      </c>
      <c r="I103" s="101">
        <f t="array" ref="I103">IF((V103-R103)&gt;3,"SI","")</f>
        <v/>
      </c>
      <c r="J103" s="101">
        <f t="array" ref="J103">IF((U103-R103)&gt;3,"SI","")</f>
        <v/>
      </c>
      <c r="K103" s="100" t="n"/>
      <c r="L103" s="100" t="n"/>
      <c r="M103" s="124">
        <f t="array" ref="M103">IF(R103&gt;0,(SQRT(BT103*(SUM(BU103:BZ103)))),"")</f>
        <v/>
      </c>
      <c r="N103" s="136">
        <f t="array" ref="N103">IF(T103&gt;0,(MAX(T103,Z103,AD103,AH103,AL103,AP103))+SQRT(1.2^2+1^2),"")</f>
        <v/>
      </c>
      <c r="O103" s="637">
        <f t="array" ref="O103">IF(R103="",0,10*LOG10(SUM(BG103:BL103)/(COUNT(R103,X103,AB103,AF103,AJ103,AN103))))</f>
        <v/>
      </c>
      <c r="P103" s="638">
        <f t="array" ref="P103">IF(AND(Y103="",AC103="",AG103="",AK103="",AO103=""),S103,AVERAGE(S103,Y103,AC103,AG103,AK103,AO103)+STDEV(S103,Y103,AC103,AG103,AK103,AO103))</f>
        <v/>
      </c>
      <c r="Q103" s="106" t="n"/>
      <c r="R103" s="639" t="n"/>
      <c r="S103" s="640" t="n"/>
      <c r="T103" s="641" t="n"/>
      <c r="U103" s="642" t="n"/>
      <c r="V103" s="642" t="n"/>
      <c r="W103" s="106" t="n"/>
      <c r="X103" s="639" t="n"/>
      <c r="Y103" s="640" t="n"/>
      <c r="Z103" s="641" t="n"/>
      <c r="AA103" s="106" t="n"/>
      <c r="AB103" s="639" t="n"/>
      <c r="AC103" s="640" t="n"/>
      <c r="AD103" s="641" t="n"/>
      <c r="AE103" s="106" t="n"/>
      <c r="AF103" s="639" t="n"/>
      <c r="AG103" s="640" t="n"/>
      <c r="AH103" s="641" t="n"/>
      <c r="AI103" s="106" t="n"/>
      <c r="AJ103" s="639" t="n"/>
      <c r="AK103" s="640" t="n"/>
      <c r="AL103" s="641" t="n"/>
      <c r="AM103" s="106" t="n"/>
      <c r="AN103" s="639" t="n"/>
      <c r="AO103" s="640" t="n"/>
      <c r="AP103" s="641" t="n"/>
      <c r="AQ103" s="111">
        <f t="array" ref="AQ103">IF(AND((O103)&lt;85,N103&lt;137),"NO","SI")</f>
        <v/>
      </c>
      <c r="AR103" s="112">
        <f t="array" ref="AR103">IF((480*(10^(7.95-(O103/10))))&lt;480,480*(10^(7.95-(O103/10))),480)</f>
        <v/>
      </c>
      <c r="AS103" s="113">
        <f t="array" ref="AS103">IF((480*(10^(8.45-(O103/10))))&lt;480,480*(10^(8.45-(O103/10))),480)</f>
        <v/>
      </c>
      <c r="AT103" s="114">
        <f t="array" ref="AT103">IF((480*(10^(8.65-(O103/10))))&lt;480,480*(10^(8.65-(O103/10))),480)</f>
        <v/>
      </c>
      <c r="AU103" s="137">
        <f t="array" ref="AU103">IF(O103&lt;80,"0",IF((P103-O103)&lt;=2,('DPI art.191'!$G$3-(('DPI art.191'!$F$3-'DPI art.191'!$G$3)/4)*(P103-O103-2)),('DPI art.191'!$G$3-(('DPI art.191'!$G$3-'DPI art.191'!$H$3)/8)*(P103-O103-2))))</f>
        <v/>
      </c>
      <c r="AV103" s="644">
        <f t="array" ref="AV103">O103-AU103</f>
        <v/>
      </c>
      <c r="AW103" s="644">
        <f t="array" ref="AW103">IF(N103&lt;135,N103,N103-'DPI art.191'!$I$3)</f>
        <v/>
      </c>
      <c r="AX103" s="644">
        <f t="array" ref="AX103">IF(I103&lt;80,"0",IF((J103-I103)&lt;=2,('DPI art.191'!$G$7-(('DPI art.191'!$F$7-'DPI art.191'!$G$7)/4)*(I103-J103-2)),('DPI art.191'!$G$7-(('DPI art.191'!$G$7-'DPI art.191'!$H$7)/8)*(J103-I103-2))))</f>
        <v/>
      </c>
      <c r="AY103" s="644">
        <f t="array" ref="AY103">I103-AX103</f>
        <v/>
      </c>
      <c r="AZ103" s="644">
        <f t="array" ref="AZ103">IF(H103&lt;135,H103,H103-'DPI art.191'!$I$7)</f>
        <v/>
      </c>
      <c r="BA103" s="137">
        <f t="array" ref="BA103">IF(O103&lt;80,"0",IF((P103-O103)&lt;=2,('DPI art.191'!$G$5-(('DPI art.191'!$F$5-'DPI art.191'!$G$5)/4)*(P103-O103-2)),('DPI art.191'!$G$5-(('DPI art.191'!$G$5-'DPI art.191'!$H$5)/8)*(P103-O103-2))))</f>
        <v/>
      </c>
      <c r="BB103" s="644">
        <f t="array" ref="BB103">R103-BA103</f>
        <v/>
      </c>
      <c r="BC103" s="644">
        <f t="array" ref="BC103">IF(N103&lt;135,N103,N103-'DPI art.191'!$I$5)</f>
        <v/>
      </c>
      <c r="BD103" s="137">
        <f t="array" ref="BD103">IF(O103&lt;80,"0",IF((P103-O103)&lt;=2,('DPI art.191'!$G$7-(('DPI art.191'!$F$7-'DPI art.191'!$G$7)/4)*(O103-P103-2)),('DPI art.191'!$G$7-(('DPI art.191'!$G$7-'DPI art.191'!$H$7)/8)*(P103-O103-2))))</f>
        <v/>
      </c>
      <c r="BE103" s="644">
        <f t="array" ref="BE103">O103-BD103</f>
        <v/>
      </c>
      <c r="BF103" s="644">
        <f t="array" ref="BF103">IF(N103&lt;135,N103,N103-'DPI art.191'!$I$7)</f>
        <v/>
      </c>
      <c r="BG103" s="645">
        <f t="array" ref="BG103">10^(0.1*R103)</f>
        <v/>
      </c>
      <c r="BH103" s="645">
        <f t="array" ref="BH103">10^(0.1*X103)</f>
        <v/>
      </c>
      <c r="BI103" s="645">
        <f t="array" ref="BI103">10^(0.1*AB103)</f>
        <v/>
      </c>
      <c r="BJ103" s="645">
        <f t="array" ref="BJ103">10^(0.1*AF103)</f>
        <v/>
      </c>
      <c r="BK103" s="645">
        <f t="array" ref="BK103">10^(0.1*AJ103)</f>
        <v/>
      </c>
      <c r="BL103" s="645">
        <f t="array" ref="BL103">10^(0.1*AN103)</f>
        <v/>
      </c>
      <c r="BM103" s="134">
        <f t="array" ref="BM103">IF(R103&gt;0,(O103-R103),"")</f>
        <v/>
      </c>
      <c r="BN103" s="134">
        <f t="array" ref="BN103">IF(X103&gt;0,(O103-X103),"")</f>
        <v/>
      </c>
      <c r="BO103" s="134">
        <f t="array" ref="BO103">IF(AB103&gt;0,(O103-AB103),"")</f>
        <v/>
      </c>
      <c r="BP103" s="134">
        <f t="array" ref="BP103">IF(AF103&gt;0,(O103-AF103),"")</f>
        <v/>
      </c>
      <c r="BQ103" s="134">
        <f t="array" ref="BQ103">IF(AJ103&gt;0,(O103-AJ103),"")</f>
        <v/>
      </c>
      <c r="BR103" s="134">
        <f t="array" ref="BR103">IF(AN103&gt;0,(O103-AN103),"")</f>
        <v/>
      </c>
      <c r="BS103" s="645">
        <f t="array" ref="BS103">COUNT(BM103:BR103)</f>
        <v/>
      </c>
      <c r="BT103" s="646">
        <f t="array" ref="BT103">IF(BS103=0,0,IF(BS103=1,0,1/(BS103*(BS103-1))))</f>
        <v/>
      </c>
      <c r="BU103" s="135">
        <f t="array" ref="BU103">IF(R103&gt;0,(BM103^2),"")</f>
        <v/>
      </c>
      <c r="BV103" s="135">
        <f t="array" ref="BV103">IF(X103&gt;0,(BN103^2),"")</f>
        <v/>
      </c>
      <c r="BW103" s="135">
        <f t="array" ref="BW103">IF(AB103&gt;0,(BO103^2),"")</f>
        <v/>
      </c>
      <c r="BX103" s="135">
        <f t="array" ref="BX103">IF(AF103&gt;0,(BP103^2),"")</f>
        <v/>
      </c>
      <c r="BY103" s="135">
        <f t="array" ref="BY103">IF(AJ103&gt;0,(BQ103^2),"")</f>
        <v/>
      </c>
      <c r="BZ103" s="135">
        <f t="array" ref="BZ103">IF(AN103&gt;0,(BR103^2),"")</f>
        <v/>
      </c>
      <c r="CA103" s="121" t="n"/>
    </row>
    <row r="104" ht="18.75" customHeight="1" s="621">
      <c r="A104" s="47" t="inlineStr">
        <is>
          <t>/</t>
        </is>
      </c>
      <c r="B104" s="123">
        <f t="array" ref="B104">B103+1</f>
        <v/>
      </c>
      <c r="C104" s="101" t="n"/>
      <c r="D104" s="101" t="n"/>
      <c r="E104" s="101" t="n"/>
      <c r="F104" s="101" t="n"/>
      <c r="G104" s="100" t="n">
        <v>40725</v>
      </c>
      <c r="H104" s="99" t="inlineStr">
        <is>
          <t>Compito</t>
        </is>
      </c>
      <c r="I104" s="101">
        <f t="array" ref="I104">IF((V104-R104)&gt;3,"SI","")</f>
        <v/>
      </c>
      <c r="J104" s="101">
        <f t="array" ref="J104">IF((U104-R104)&gt;3,"SI","")</f>
        <v/>
      </c>
      <c r="K104" s="100" t="n"/>
      <c r="L104" s="100" t="n"/>
      <c r="M104" s="124">
        <f t="array" ref="M104">IF(R104&gt;0,(SQRT(BT104*(SUM(BU104:BZ104)))),"")</f>
        <v/>
      </c>
      <c r="N104" s="136">
        <f t="array" ref="N104">IF(T104&gt;0,(MAX(T104,Z104,AD104,AH104,AL104,AP104))+SQRT(1.2^2+1^2),"")</f>
        <v/>
      </c>
      <c r="O104" s="637">
        <f t="array" ref="O104">IF(R104="",0,10*LOG10(SUM(BG104:BL104)/(COUNT(R104,X104,AB104,AF104,AJ104,AN104))))</f>
        <v/>
      </c>
      <c r="P104" s="638">
        <f t="array" ref="P104">IF(AND(Y104="",AC104="",AG104="",AK104="",AO104=""),S104,AVERAGE(S104,Y104,AC104,AG104,AK104,AO104)+STDEV(S104,Y104,AC104,AG104,AK104,AO104))</f>
        <v/>
      </c>
      <c r="Q104" s="106" t="n"/>
      <c r="R104" s="639" t="n"/>
      <c r="S104" s="640" t="n"/>
      <c r="T104" s="641" t="n"/>
      <c r="U104" s="642" t="n"/>
      <c r="V104" s="642" t="n"/>
      <c r="W104" s="106" t="n"/>
      <c r="X104" s="639" t="n"/>
      <c r="Y104" s="640" t="n"/>
      <c r="Z104" s="641" t="n"/>
      <c r="AA104" s="106" t="n"/>
      <c r="AB104" s="639" t="n"/>
      <c r="AC104" s="640" t="n"/>
      <c r="AD104" s="641" t="n"/>
      <c r="AE104" s="106" t="n"/>
      <c r="AF104" s="639" t="n"/>
      <c r="AG104" s="640" t="n"/>
      <c r="AH104" s="641" t="n"/>
      <c r="AI104" s="106" t="n"/>
      <c r="AJ104" s="639" t="n"/>
      <c r="AK104" s="640" t="n"/>
      <c r="AL104" s="641" t="n"/>
      <c r="AM104" s="106" t="n"/>
      <c r="AN104" s="639" t="n"/>
      <c r="AO104" s="640" t="n"/>
      <c r="AP104" s="641" t="n"/>
      <c r="AQ104" s="111">
        <f t="array" ref="AQ104">IF(AND((O104)&lt;85,N104&lt;137),"NO","SI")</f>
        <v/>
      </c>
      <c r="AR104" s="112">
        <f t="array" ref="AR104">IF((480*(10^(7.95-(O104/10))))&lt;480,480*(10^(7.95-(O104/10))),480)</f>
        <v/>
      </c>
      <c r="AS104" s="113">
        <f t="array" ref="AS104">IF((480*(10^(8.45-(O104/10))))&lt;480,480*(10^(8.45-(O104/10))),480)</f>
        <v/>
      </c>
      <c r="AT104" s="114">
        <f t="array" ref="AT104">IF((480*(10^(8.65-(O104/10))))&lt;480,480*(10^(8.65-(O104/10))),480)</f>
        <v/>
      </c>
      <c r="AU104" s="137">
        <f t="array" ref="AU104">IF(O104&lt;80,"0",IF((P104-O104)&lt;=2,('DPI art.191'!$G$3-(('DPI art.191'!$F$3-'DPI art.191'!$G$3)/4)*(P104-O104-2)),('DPI art.191'!$G$3-(('DPI art.191'!$G$3-'DPI art.191'!$H$3)/8)*(P104-O104-2))))</f>
        <v/>
      </c>
      <c r="AV104" s="644">
        <f t="array" ref="AV104">O104-AU104</f>
        <v/>
      </c>
      <c r="AW104" s="644">
        <f t="array" ref="AW104">IF(N104&lt;135,N104,N104-'DPI art.191'!$I$3)</f>
        <v/>
      </c>
      <c r="AX104" s="644">
        <f t="array" ref="AX104">IF(I104&lt;80,"0",IF((J104-I104)&lt;=2,('DPI art.191'!$G$7-(('DPI art.191'!$F$7-'DPI art.191'!$G$7)/4)*(I104-J104-2)),('DPI art.191'!$G$7-(('DPI art.191'!$G$7-'DPI art.191'!$H$7)/8)*(J104-I104-2))))</f>
        <v/>
      </c>
      <c r="AY104" s="644">
        <f t="array" ref="AY104">I104-AX104</f>
        <v/>
      </c>
      <c r="AZ104" s="644">
        <f t="array" ref="AZ104">IF(H104&lt;135,H104,H104-'DPI art.191'!$I$7)</f>
        <v/>
      </c>
      <c r="BA104" s="137">
        <f t="array" ref="BA104">IF(O104&lt;80,"0",IF((P104-O104)&lt;=2,('DPI art.191'!$G$5-(('DPI art.191'!$F$5-'DPI art.191'!$G$5)/4)*(P104-O104-2)),('DPI art.191'!$G$5-(('DPI art.191'!$G$5-'DPI art.191'!$H$5)/8)*(P104-O104-2))))</f>
        <v/>
      </c>
      <c r="BB104" s="644">
        <f t="array" ref="BB104">R104-BA104</f>
        <v/>
      </c>
      <c r="BC104" s="644">
        <f t="array" ref="BC104">IF(N104&lt;135,N104,N104-'DPI art.191'!$I$5)</f>
        <v/>
      </c>
      <c r="BD104" s="137">
        <f t="array" ref="BD104">IF(O104&lt;80,"0",IF((P104-O104)&lt;=2,('DPI art.191'!$G$7-(('DPI art.191'!$F$7-'DPI art.191'!$G$7)/4)*(O104-P104-2)),('DPI art.191'!$G$7-(('DPI art.191'!$G$7-'DPI art.191'!$H$7)/8)*(P104-O104-2))))</f>
        <v/>
      </c>
      <c r="BE104" s="644">
        <f t="array" ref="BE104">O104-BD104</f>
        <v/>
      </c>
      <c r="BF104" s="644">
        <f t="array" ref="BF104">IF(N104&lt;135,N104,N104-'DPI art.191'!$I$7)</f>
        <v/>
      </c>
      <c r="BG104" s="645">
        <f t="array" ref="BG104">10^(0.1*R104)</f>
        <v/>
      </c>
      <c r="BH104" s="645">
        <f t="array" ref="BH104">10^(0.1*X104)</f>
        <v/>
      </c>
      <c r="BI104" s="645">
        <f t="array" ref="BI104">10^(0.1*AB104)</f>
        <v/>
      </c>
      <c r="BJ104" s="645">
        <f t="array" ref="BJ104">10^(0.1*AF104)</f>
        <v/>
      </c>
      <c r="BK104" s="645">
        <f t="array" ref="BK104">10^(0.1*AJ104)</f>
        <v/>
      </c>
      <c r="BL104" s="645">
        <f t="array" ref="BL104">10^(0.1*AN104)</f>
        <v/>
      </c>
      <c r="BM104" s="134">
        <f t="array" ref="BM104">IF(R104&gt;0,(O104-R104),"")</f>
        <v/>
      </c>
      <c r="BN104" s="134">
        <f t="array" ref="BN104">IF(X104&gt;0,(O104-X104),"")</f>
        <v/>
      </c>
      <c r="BO104" s="134">
        <f t="array" ref="BO104">IF(AB104&gt;0,(O104-AB104),"")</f>
        <v/>
      </c>
      <c r="BP104" s="134">
        <f t="array" ref="BP104">IF(AF104&gt;0,(O104-AF104),"")</f>
        <v/>
      </c>
      <c r="BQ104" s="134">
        <f t="array" ref="BQ104">IF(AJ104&gt;0,(O104-AJ104),"")</f>
        <v/>
      </c>
      <c r="BR104" s="134">
        <f t="array" ref="BR104">IF(AN104&gt;0,(O104-AN104),"")</f>
        <v/>
      </c>
      <c r="BS104" s="645">
        <f t="array" ref="BS104">COUNT(BM104:BR104)</f>
        <v/>
      </c>
      <c r="BT104" s="646">
        <f t="array" ref="BT104">IF(BS104=0,0,IF(BS104=1,0,1/(BS104*(BS104-1))))</f>
        <v/>
      </c>
      <c r="BU104" s="135">
        <f t="array" ref="BU104">IF(R104&gt;0,(BM104^2),"")</f>
        <v/>
      </c>
      <c r="BV104" s="135">
        <f t="array" ref="BV104">IF(X104&gt;0,(BN104^2),"")</f>
        <v/>
      </c>
      <c r="BW104" s="135">
        <f t="array" ref="BW104">IF(AB104&gt;0,(BO104^2),"")</f>
        <v/>
      </c>
      <c r="BX104" s="135">
        <f t="array" ref="BX104">IF(AF104&gt;0,(BP104^2),"")</f>
        <v/>
      </c>
      <c r="BY104" s="135">
        <f t="array" ref="BY104">IF(AJ104&gt;0,(BQ104^2),"")</f>
        <v/>
      </c>
      <c r="BZ104" s="135">
        <f t="array" ref="BZ104">IF(AN104&gt;0,(BR104^2),"")</f>
        <v/>
      </c>
      <c r="CA104" s="121" t="n"/>
    </row>
    <row r="105" ht="18.75" customHeight="1" s="621">
      <c r="A105" s="47" t="inlineStr">
        <is>
          <t>/</t>
        </is>
      </c>
      <c r="B105" s="123">
        <f t="array" ref="B105">B104+1</f>
        <v/>
      </c>
      <c r="C105" s="101" t="n"/>
      <c r="D105" s="101" t="n"/>
      <c r="E105" s="101" t="n"/>
      <c r="F105" s="101" t="n"/>
      <c r="G105" s="100" t="n">
        <v>40725</v>
      </c>
      <c r="H105" s="99" t="inlineStr">
        <is>
          <t>Compito</t>
        </is>
      </c>
      <c r="I105" s="101">
        <f t="array" ref="I105">IF((V105-R105)&gt;3,"SI","")</f>
        <v/>
      </c>
      <c r="J105" s="101">
        <f t="array" ref="J105">IF((U105-R105)&gt;3,"SI","")</f>
        <v/>
      </c>
      <c r="K105" s="100" t="n"/>
      <c r="L105" s="100" t="n"/>
      <c r="M105" s="124">
        <f t="array" ref="M105">IF(R105&gt;0,(SQRT(BT105*(SUM(BU105:BZ105)))),"")</f>
        <v/>
      </c>
      <c r="N105" s="136">
        <f t="array" ref="N105">IF(T105&gt;0,(MAX(T105,Z105,AD105,AH105,AL105,AP105))+SQRT(1.2^2+1^2),"")</f>
        <v/>
      </c>
      <c r="O105" s="637">
        <f t="array" ref="O105">IF(R105="",0,10*LOG10(SUM(BG105:BL105)/(COUNT(R105,X105,AB105,AF105,AJ105,AN105))))</f>
        <v/>
      </c>
      <c r="P105" s="638">
        <f t="array" ref="P105">IF(AND(Y105="",AC105="",AG105="",AK105="",AO105=""),S105,AVERAGE(S105,Y105,AC105,AG105,AK105,AO105)+STDEV(S105,Y105,AC105,AG105,AK105,AO105))</f>
        <v/>
      </c>
      <c r="Q105" s="106" t="n"/>
      <c r="R105" s="639" t="n"/>
      <c r="S105" s="640" t="n"/>
      <c r="T105" s="641" t="n"/>
      <c r="U105" s="642" t="n"/>
      <c r="V105" s="642" t="n"/>
      <c r="W105" s="106" t="n"/>
      <c r="X105" s="639" t="n"/>
      <c r="Y105" s="640" t="n"/>
      <c r="Z105" s="641" t="n"/>
      <c r="AA105" s="106" t="n"/>
      <c r="AB105" s="639" t="n"/>
      <c r="AC105" s="640" t="n"/>
      <c r="AD105" s="641" t="n"/>
      <c r="AE105" s="106" t="n"/>
      <c r="AF105" s="639" t="n"/>
      <c r="AG105" s="640" t="n"/>
      <c r="AH105" s="641" t="n"/>
      <c r="AI105" s="106" t="n"/>
      <c r="AJ105" s="639" t="n"/>
      <c r="AK105" s="640" t="n"/>
      <c r="AL105" s="641" t="n"/>
      <c r="AM105" s="106" t="n"/>
      <c r="AN105" s="639" t="n"/>
      <c r="AO105" s="640" t="n"/>
      <c r="AP105" s="641" t="n"/>
      <c r="AQ105" s="111">
        <f t="array" ref="AQ105">IF(AND((O105)&lt;85,N105&lt;137),"NO","SI")</f>
        <v/>
      </c>
      <c r="AR105" s="112">
        <f t="array" ref="AR105">IF((480*(10^(7.95-(O105/10))))&lt;480,480*(10^(7.95-(O105/10))),480)</f>
        <v/>
      </c>
      <c r="AS105" s="113">
        <f t="array" ref="AS105">IF((480*(10^(8.45-(O105/10))))&lt;480,480*(10^(8.45-(O105/10))),480)</f>
        <v/>
      </c>
      <c r="AT105" s="114">
        <f t="array" ref="AT105">IF((480*(10^(8.65-(O105/10))))&lt;480,480*(10^(8.65-(O105/10))),480)</f>
        <v/>
      </c>
      <c r="AU105" s="137">
        <f t="array" ref="AU105">IF(O105&lt;80,"0",IF((P105-O105)&lt;=2,('DPI art.191'!$G$3-(('DPI art.191'!$F$3-'DPI art.191'!$G$3)/4)*(P105-O105-2)),('DPI art.191'!$G$3-(('DPI art.191'!$G$3-'DPI art.191'!$H$3)/8)*(P105-O105-2))))</f>
        <v/>
      </c>
      <c r="AV105" s="644">
        <f t="array" ref="AV105">O105-AU105</f>
        <v/>
      </c>
      <c r="AW105" s="644">
        <f t="array" ref="AW105">IF(N105&lt;135,N105,N105-'DPI art.191'!$I$3)</f>
        <v/>
      </c>
      <c r="AX105" s="644">
        <f t="array" ref="AX105">IF(I105&lt;80,"0",IF((J105-I105)&lt;=2,('DPI art.191'!$G$7-(('DPI art.191'!$F$7-'DPI art.191'!$G$7)/4)*(I105-J105-2)),('DPI art.191'!$G$7-(('DPI art.191'!$G$7-'DPI art.191'!$H$7)/8)*(J105-I105-2))))</f>
        <v/>
      </c>
      <c r="AY105" s="644">
        <f t="array" ref="AY105">I105-AX105</f>
        <v/>
      </c>
      <c r="AZ105" s="644">
        <f t="array" ref="AZ105">IF(H105&lt;135,H105,H105-'DPI art.191'!$I$7)</f>
        <v/>
      </c>
      <c r="BA105" s="137">
        <f t="array" ref="BA105">IF(O105&lt;80,"0",IF((P105-O105)&lt;=2,('DPI art.191'!$G$5-(('DPI art.191'!$F$5-'DPI art.191'!$G$5)/4)*(P105-O105-2)),('DPI art.191'!$G$5-(('DPI art.191'!$G$5-'DPI art.191'!$H$5)/8)*(P105-O105-2))))</f>
        <v/>
      </c>
      <c r="BB105" s="644">
        <f t="array" ref="BB105">R105-BA105</f>
        <v/>
      </c>
      <c r="BC105" s="644">
        <f t="array" ref="BC105">IF(N105&lt;135,N105,N105-'DPI art.191'!$I$5)</f>
        <v/>
      </c>
      <c r="BD105" s="137">
        <f t="array" ref="BD105">IF(O105&lt;80,"0",IF((P105-O105)&lt;=2,('DPI art.191'!$G$7-(('DPI art.191'!$F$7-'DPI art.191'!$G$7)/4)*(O105-P105-2)),('DPI art.191'!$G$7-(('DPI art.191'!$G$7-'DPI art.191'!$H$7)/8)*(P105-O105-2))))</f>
        <v/>
      </c>
      <c r="BE105" s="644">
        <f t="array" ref="BE105">O105-BD105</f>
        <v/>
      </c>
      <c r="BF105" s="644">
        <f t="array" ref="BF105">IF(N105&lt;135,N105,N105-'DPI art.191'!$I$7)</f>
        <v/>
      </c>
      <c r="BG105" s="645">
        <f t="array" ref="BG105">10^(0.1*R105)</f>
        <v/>
      </c>
      <c r="BH105" s="645">
        <f t="array" ref="BH105">10^(0.1*X105)</f>
        <v/>
      </c>
      <c r="BI105" s="645">
        <f t="array" ref="BI105">10^(0.1*AB105)</f>
        <v/>
      </c>
      <c r="BJ105" s="645">
        <f t="array" ref="BJ105">10^(0.1*AF105)</f>
        <v/>
      </c>
      <c r="BK105" s="645">
        <f t="array" ref="BK105">10^(0.1*AJ105)</f>
        <v/>
      </c>
      <c r="BL105" s="645">
        <f t="array" ref="BL105">10^(0.1*AN105)</f>
        <v/>
      </c>
      <c r="BM105" s="134">
        <f t="array" ref="BM105">IF(R105&gt;0,(O105-R105),"")</f>
        <v/>
      </c>
      <c r="BN105" s="134">
        <f t="array" ref="BN105">IF(X105&gt;0,(O105-X105),"")</f>
        <v/>
      </c>
      <c r="BO105" s="134">
        <f t="array" ref="BO105">IF(AB105&gt;0,(O105-AB105),"")</f>
        <v/>
      </c>
      <c r="BP105" s="134">
        <f t="array" ref="BP105">IF(AF105&gt;0,(O105-AF105),"")</f>
        <v/>
      </c>
      <c r="BQ105" s="134">
        <f t="array" ref="BQ105">IF(AJ105&gt;0,(O105-AJ105),"")</f>
        <v/>
      </c>
      <c r="BR105" s="134">
        <f t="array" ref="BR105">IF(AN105&gt;0,(O105-AN105),"")</f>
        <v/>
      </c>
      <c r="BS105" s="645">
        <f t="array" ref="BS105">COUNT(BM105:BR105)</f>
        <v/>
      </c>
      <c r="BT105" s="646">
        <f t="array" ref="BT105">IF(BS105=0,0,IF(BS105=1,0,1/(BS105*(BS105-1))))</f>
        <v/>
      </c>
      <c r="BU105" s="135">
        <f t="array" ref="BU105">IF(R105&gt;0,(BM105^2),"")</f>
        <v/>
      </c>
      <c r="BV105" s="135">
        <f t="array" ref="BV105">IF(X105&gt;0,(BN105^2),"")</f>
        <v/>
      </c>
      <c r="BW105" s="135">
        <f t="array" ref="BW105">IF(AB105&gt;0,(BO105^2),"")</f>
        <v/>
      </c>
      <c r="BX105" s="135">
        <f t="array" ref="BX105">IF(AF105&gt;0,(BP105^2),"")</f>
        <v/>
      </c>
      <c r="BY105" s="135">
        <f t="array" ref="BY105">IF(AJ105&gt;0,(BQ105^2),"")</f>
        <v/>
      </c>
      <c r="BZ105" s="135">
        <f t="array" ref="BZ105">IF(AN105&gt;0,(BR105^2),"")</f>
        <v/>
      </c>
      <c r="CA105" s="121" t="n"/>
    </row>
    <row r="106" ht="18.75" customHeight="1" s="621">
      <c r="A106" s="47" t="inlineStr">
        <is>
          <t>/</t>
        </is>
      </c>
      <c r="B106" s="123">
        <f t="array" ref="B106">B105+1</f>
        <v/>
      </c>
      <c r="C106" s="101" t="n"/>
      <c r="D106" s="101" t="n"/>
      <c r="E106" s="101" t="n"/>
      <c r="F106" s="101" t="n"/>
      <c r="G106" s="100" t="n">
        <v>40725</v>
      </c>
      <c r="H106" s="99" t="inlineStr">
        <is>
          <t>Compito</t>
        </is>
      </c>
      <c r="I106" s="101">
        <f t="array" ref="I106">IF((V106-R106)&gt;3,"SI","")</f>
        <v/>
      </c>
      <c r="J106" s="101">
        <f t="array" ref="J106">IF((U106-R106)&gt;3,"SI","")</f>
        <v/>
      </c>
      <c r="K106" s="100" t="n"/>
      <c r="L106" s="100" t="n"/>
      <c r="M106" s="124">
        <f t="array" ref="M106">IF(R106&gt;0,(SQRT(BT106*(SUM(BU106:BZ106)))),"")</f>
        <v/>
      </c>
      <c r="N106" s="136">
        <f t="array" ref="N106">IF(T106&gt;0,(MAX(T106,Z106,AD106,AH106,AL106,AP106))+SQRT(1.2^2+1^2),"")</f>
        <v/>
      </c>
      <c r="O106" s="637">
        <f t="array" ref="O106">IF(R106="",0,10*LOG10(SUM(BG106:BL106)/(COUNT(R106,X106,AB106,AF106,AJ106,AN106))))</f>
        <v/>
      </c>
      <c r="P106" s="638">
        <f t="array" ref="P106">IF(AND(Y106="",AC106="",AG106="",AK106="",AO106=""),S106,AVERAGE(S106,Y106,AC106,AG106,AK106,AO106)+STDEV(S106,Y106,AC106,AG106,AK106,AO106))</f>
        <v/>
      </c>
      <c r="Q106" s="106" t="n"/>
      <c r="R106" s="639" t="n"/>
      <c r="S106" s="640" t="n"/>
      <c r="T106" s="641" t="n"/>
      <c r="U106" s="642" t="n"/>
      <c r="V106" s="642" t="n"/>
      <c r="W106" s="106" t="n"/>
      <c r="X106" s="639" t="n"/>
      <c r="Y106" s="640" t="n"/>
      <c r="Z106" s="641" t="n"/>
      <c r="AA106" s="106" t="n"/>
      <c r="AB106" s="639" t="n"/>
      <c r="AC106" s="640" t="n"/>
      <c r="AD106" s="641" t="n"/>
      <c r="AE106" s="106" t="n"/>
      <c r="AF106" s="639" t="n"/>
      <c r="AG106" s="640" t="n"/>
      <c r="AH106" s="641" t="n"/>
      <c r="AI106" s="106" t="n"/>
      <c r="AJ106" s="639" t="n"/>
      <c r="AK106" s="640" t="n"/>
      <c r="AL106" s="641" t="n"/>
      <c r="AM106" s="106" t="n"/>
      <c r="AN106" s="639" t="n"/>
      <c r="AO106" s="640" t="n"/>
      <c r="AP106" s="641" t="n"/>
      <c r="AQ106" s="111">
        <f t="array" ref="AQ106">IF(AND((O106)&lt;85,N106&lt;137),"NO","SI")</f>
        <v/>
      </c>
      <c r="AR106" s="112">
        <f t="array" ref="AR106">IF((480*(10^(7.95-(O106/10))))&lt;480,480*(10^(7.95-(O106/10))),480)</f>
        <v/>
      </c>
      <c r="AS106" s="113">
        <f t="array" ref="AS106">IF((480*(10^(8.45-(O106/10))))&lt;480,480*(10^(8.45-(O106/10))),480)</f>
        <v/>
      </c>
      <c r="AT106" s="114">
        <f t="array" ref="AT106">IF((480*(10^(8.65-(O106/10))))&lt;480,480*(10^(8.65-(O106/10))),480)</f>
        <v/>
      </c>
      <c r="AU106" s="137">
        <f t="array" ref="AU106">IF(O106&lt;80,"0",IF((P106-O106)&lt;=2,('DPI art.191'!$G$3-(('DPI art.191'!$F$3-'DPI art.191'!$G$3)/4)*(P106-O106-2)),('DPI art.191'!$G$3-(('DPI art.191'!$G$3-'DPI art.191'!$H$3)/8)*(P106-O106-2))))</f>
        <v/>
      </c>
      <c r="AV106" s="644">
        <f t="array" ref="AV106">O106-AU106</f>
        <v/>
      </c>
      <c r="AW106" s="644">
        <f t="array" ref="AW106">IF(N106&lt;135,N106,N106-'DPI art.191'!$I$3)</f>
        <v/>
      </c>
      <c r="AX106" s="644">
        <f t="array" ref="AX106">IF(I106&lt;80,"0",IF((J106-I106)&lt;=2,('DPI art.191'!$G$7-(('DPI art.191'!$F$7-'DPI art.191'!$G$7)/4)*(I106-J106-2)),('DPI art.191'!$G$7-(('DPI art.191'!$G$7-'DPI art.191'!$H$7)/8)*(J106-I106-2))))</f>
        <v/>
      </c>
      <c r="AY106" s="644">
        <f t="array" ref="AY106">I106-AX106</f>
        <v/>
      </c>
      <c r="AZ106" s="644">
        <f t="array" ref="AZ106">IF(H106&lt;135,H106,H106-'DPI art.191'!$I$7)</f>
        <v/>
      </c>
      <c r="BA106" s="137">
        <f t="array" ref="BA106">IF(O106&lt;80,"0",IF((P106-O106)&lt;=2,('DPI art.191'!$G$5-(('DPI art.191'!$F$5-'DPI art.191'!$G$5)/4)*(P106-O106-2)),('DPI art.191'!$G$5-(('DPI art.191'!$G$5-'DPI art.191'!$H$5)/8)*(P106-O106-2))))</f>
        <v/>
      </c>
      <c r="BB106" s="644">
        <f t="array" ref="BB106">R106-BA106</f>
        <v/>
      </c>
      <c r="BC106" s="644">
        <f t="array" ref="BC106">IF(N106&lt;135,N106,N106-'DPI art.191'!$I$5)</f>
        <v/>
      </c>
      <c r="BD106" s="137">
        <f t="array" ref="BD106">IF(O106&lt;80,"0",IF((P106-O106)&lt;=2,('DPI art.191'!$G$7-(('DPI art.191'!$F$7-'DPI art.191'!$G$7)/4)*(O106-P106-2)),('DPI art.191'!$G$7-(('DPI art.191'!$G$7-'DPI art.191'!$H$7)/8)*(P106-O106-2))))</f>
        <v/>
      </c>
      <c r="BE106" s="644">
        <f t="array" ref="BE106">O106-BD106</f>
        <v/>
      </c>
      <c r="BF106" s="644">
        <f t="array" ref="BF106">IF(N106&lt;135,N106,N106-'DPI art.191'!$I$7)</f>
        <v/>
      </c>
      <c r="BG106" s="645">
        <f t="array" ref="BG106">10^(0.1*R106)</f>
        <v/>
      </c>
      <c r="BH106" s="645">
        <f t="array" ref="BH106">10^(0.1*X106)</f>
        <v/>
      </c>
      <c r="BI106" s="645">
        <f t="array" ref="BI106">10^(0.1*AB106)</f>
        <v/>
      </c>
      <c r="BJ106" s="645">
        <f t="array" ref="BJ106">10^(0.1*AF106)</f>
        <v/>
      </c>
      <c r="BK106" s="645">
        <f t="array" ref="BK106">10^(0.1*AJ106)</f>
        <v/>
      </c>
      <c r="BL106" s="645">
        <f t="array" ref="BL106">10^(0.1*AN106)</f>
        <v/>
      </c>
      <c r="BM106" s="134">
        <f t="array" ref="BM106">IF(R106&gt;0,(O106-R106),"")</f>
        <v/>
      </c>
      <c r="BN106" s="134">
        <f t="array" ref="BN106">IF(X106&gt;0,(O106-X106),"")</f>
        <v/>
      </c>
      <c r="BO106" s="134">
        <f t="array" ref="BO106">IF(AB106&gt;0,(O106-AB106),"")</f>
        <v/>
      </c>
      <c r="BP106" s="134">
        <f t="array" ref="BP106">IF(AF106&gt;0,(O106-AF106),"")</f>
        <v/>
      </c>
      <c r="BQ106" s="134">
        <f t="array" ref="BQ106">IF(AJ106&gt;0,(O106-AJ106),"")</f>
        <v/>
      </c>
      <c r="BR106" s="134">
        <f t="array" ref="BR106">IF(AN106&gt;0,(O106-AN106),"")</f>
        <v/>
      </c>
      <c r="BS106" s="645">
        <f t="array" ref="BS106">COUNT(BM106:BR106)</f>
        <v/>
      </c>
      <c r="BT106" s="646">
        <f t="array" ref="BT106">IF(BS106=0,0,IF(BS106=1,0,1/(BS106*(BS106-1))))</f>
        <v/>
      </c>
      <c r="BU106" s="135">
        <f t="array" ref="BU106">IF(R106&gt;0,(BM106^2),"")</f>
        <v/>
      </c>
      <c r="BV106" s="135">
        <f t="array" ref="BV106">IF(X106&gt;0,(BN106^2),"")</f>
        <v/>
      </c>
      <c r="BW106" s="135">
        <f t="array" ref="BW106">IF(AB106&gt;0,(BO106^2),"")</f>
        <v/>
      </c>
      <c r="BX106" s="135">
        <f t="array" ref="BX106">IF(AF106&gt;0,(BP106^2),"")</f>
        <v/>
      </c>
      <c r="BY106" s="135">
        <f t="array" ref="BY106">IF(AJ106&gt;0,(BQ106^2),"")</f>
        <v/>
      </c>
      <c r="BZ106" s="135">
        <f t="array" ref="BZ106">IF(AN106&gt;0,(BR106^2),"")</f>
        <v/>
      </c>
      <c r="CA106" s="121" t="n"/>
    </row>
    <row r="107" ht="18.75" customHeight="1" s="621">
      <c r="A107" s="47" t="inlineStr">
        <is>
          <t>/</t>
        </is>
      </c>
      <c r="B107" s="123">
        <f t="array" ref="B107">B106+1</f>
        <v/>
      </c>
      <c r="C107" s="101" t="n"/>
      <c r="D107" s="101" t="n"/>
      <c r="E107" s="101" t="n"/>
      <c r="F107" s="101" t="n"/>
      <c r="G107" s="100" t="n">
        <v>40725</v>
      </c>
      <c r="H107" s="99" t="inlineStr">
        <is>
          <t>Compito</t>
        </is>
      </c>
      <c r="I107" s="101">
        <f t="array" ref="I107">IF((V107-R107)&gt;3,"SI","")</f>
        <v/>
      </c>
      <c r="J107" s="101">
        <f t="array" ref="J107">IF((U107-R107)&gt;3,"SI","")</f>
        <v/>
      </c>
      <c r="K107" s="100" t="n"/>
      <c r="L107" s="100" t="n"/>
      <c r="M107" s="124">
        <f t="array" ref="M107">IF(R107&gt;0,(SQRT(BT107*(SUM(BU107:BZ107)))),"")</f>
        <v/>
      </c>
      <c r="N107" s="136">
        <f t="array" ref="N107">IF(T107&gt;0,(MAX(T107,Z107,AD107,AH107,AL107,AP107))+SQRT(1.2^2+1^2),"")</f>
        <v/>
      </c>
      <c r="O107" s="637">
        <f t="array" ref="O107">IF(R107="",0,10*LOG10(SUM(BG107:BL107)/(COUNT(R107,X107,AB107,AF107,AJ107,AN107))))</f>
        <v/>
      </c>
      <c r="P107" s="638">
        <f t="array" ref="P107">IF(AND(Y107="",AC107="",AG107="",AK107="",AO107=""),S107,AVERAGE(S107,Y107,AC107,AG107,AK107,AO107)+STDEV(S107,Y107,AC107,AG107,AK107,AO107))</f>
        <v/>
      </c>
      <c r="Q107" s="106" t="n"/>
      <c r="R107" s="639" t="n"/>
      <c r="S107" s="640" t="n"/>
      <c r="T107" s="641" t="n"/>
      <c r="U107" s="642" t="n"/>
      <c r="V107" s="642" t="n"/>
      <c r="W107" s="106" t="n"/>
      <c r="X107" s="639" t="n"/>
      <c r="Y107" s="640" t="n"/>
      <c r="Z107" s="641" t="n"/>
      <c r="AA107" s="106" t="n"/>
      <c r="AB107" s="639" t="n"/>
      <c r="AC107" s="640" t="n"/>
      <c r="AD107" s="641" t="n"/>
      <c r="AE107" s="106" t="n"/>
      <c r="AF107" s="639" t="n"/>
      <c r="AG107" s="640" t="n"/>
      <c r="AH107" s="641" t="n"/>
      <c r="AI107" s="106" t="n"/>
      <c r="AJ107" s="639" t="n"/>
      <c r="AK107" s="640" t="n"/>
      <c r="AL107" s="641" t="n"/>
      <c r="AM107" s="106" t="n"/>
      <c r="AN107" s="639" t="n"/>
      <c r="AO107" s="640" t="n"/>
      <c r="AP107" s="641" t="n"/>
      <c r="AQ107" s="111">
        <f t="array" ref="AQ107">IF(AND((O107)&lt;85,N107&lt;137),"NO","SI")</f>
        <v/>
      </c>
      <c r="AR107" s="112">
        <f t="array" ref="AR107">IF((480*(10^(7.95-(O107/10))))&lt;480,480*(10^(7.95-(O107/10))),480)</f>
        <v/>
      </c>
      <c r="AS107" s="113">
        <f t="array" ref="AS107">IF((480*(10^(8.45-(O107/10))))&lt;480,480*(10^(8.45-(O107/10))),480)</f>
        <v/>
      </c>
      <c r="AT107" s="114">
        <f t="array" ref="AT107">IF((480*(10^(8.65-(O107/10))))&lt;480,480*(10^(8.65-(O107/10))),480)</f>
        <v/>
      </c>
      <c r="AU107" s="137">
        <f t="array" ref="AU107">IF(O107&lt;80,"0",IF((P107-O107)&lt;=2,('DPI art.191'!$G$3-(('DPI art.191'!$F$3-'DPI art.191'!$G$3)/4)*(P107-O107-2)),('DPI art.191'!$G$3-(('DPI art.191'!$G$3-'DPI art.191'!$H$3)/8)*(P107-O107-2))))</f>
        <v/>
      </c>
      <c r="AV107" s="644">
        <f t="array" ref="AV107">O107-AU107</f>
        <v/>
      </c>
      <c r="AW107" s="644">
        <f t="array" ref="AW107">IF(N107&lt;135,N107,N107-'DPI art.191'!$I$3)</f>
        <v/>
      </c>
      <c r="AX107" s="644">
        <f t="array" ref="AX107">IF(I107&lt;80,"0",IF((J107-I107)&lt;=2,('DPI art.191'!$G$7-(('DPI art.191'!$F$7-'DPI art.191'!$G$7)/4)*(I107-J107-2)),('DPI art.191'!$G$7-(('DPI art.191'!$G$7-'DPI art.191'!$H$7)/8)*(J107-I107-2))))</f>
        <v/>
      </c>
      <c r="AY107" s="644">
        <f t="array" ref="AY107">I107-AX107</f>
        <v/>
      </c>
      <c r="AZ107" s="644">
        <f t="array" ref="AZ107">IF(H107&lt;135,H107,H107-'DPI art.191'!$I$7)</f>
        <v/>
      </c>
      <c r="BA107" s="137">
        <f t="array" ref="BA107">IF(O107&lt;80,"0",IF((P107-O107)&lt;=2,('DPI art.191'!$G$5-(('DPI art.191'!$F$5-'DPI art.191'!$G$5)/4)*(P107-O107-2)),('DPI art.191'!$G$5-(('DPI art.191'!$G$5-'DPI art.191'!$H$5)/8)*(P107-O107-2))))</f>
        <v/>
      </c>
      <c r="BB107" s="644">
        <f t="array" ref="BB107">R107-BA107</f>
        <v/>
      </c>
      <c r="BC107" s="644">
        <f t="array" ref="BC107">IF(N107&lt;135,N107,N107-'DPI art.191'!$I$5)</f>
        <v/>
      </c>
      <c r="BD107" s="137">
        <f t="array" ref="BD107">IF(O107&lt;80,"0",IF((P107-O107)&lt;=2,('DPI art.191'!$G$7-(('DPI art.191'!$F$7-'DPI art.191'!$G$7)/4)*(O107-P107-2)),('DPI art.191'!$G$7-(('DPI art.191'!$G$7-'DPI art.191'!$H$7)/8)*(P107-O107-2))))</f>
        <v/>
      </c>
      <c r="BE107" s="644">
        <f t="array" ref="BE107">O107-BD107</f>
        <v/>
      </c>
      <c r="BF107" s="644">
        <f t="array" ref="BF107">IF(N107&lt;135,N107,N107-'DPI art.191'!$I$7)</f>
        <v/>
      </c>
      <c r="BG107" s="645">
        <f t="array" ref="BG107">10^(0.1*R107)</f>
        <v/>
      </c>
      <c r="BH107" s="645">
        <f t="array" ref="BH107">10^(0.1*X107)</f>
        <v/>
      </c>
      <c r="BI107" s="645">
        <f t="array" ref="BI107">10^(0.1*AB107)</f>
        <v/>
      </c>
      <c r="BJ107" s="645">
        <f t="array" ref="BJ107">10^(0.1*AF107)</f>
        <v/>
      </c>
      <c r="BK107" s="645">
        <f t="array" ref="BK107">10^(0.1*AJ107)</f>
        <v/>
      </c>
      <c r="BL107" s="645">
        <f t="array" ref="BL107">10^(0.1*AN107)</f>
        <v/>
      </c>
      <c r="BM107" s="134">
        <f t="array" ref="BM107">IF(R107&gt;0,(O107-R107),"")</f>
        <v/>
      </c>
      <c r="BN107" s="134">
        <f t="array" ref="BN107">IF(X107&gt;0,(O107-X107),"")</f>
        <v/>
      </c>
      <c r="BO107" s="134">
        <f t="array" ref="BO107">IF(AB107&gt;0,(O107-AB107),"")</f>
        <v/>
      </c>
      <c r="BP107" s="134">
        <f t="array" ref="BP107">IF(AF107&gt;0,(O107-AF107),"")</f>
        <v/>
      </c>
      <c r="BQ107" s="134">
        <f t="array" ref="BQ107">IF(AJ107&gt;0,(O107-AJ107),"")</f>
        <v/>
      </c>
      <c r="BR107" s="134">
        <f t="array" ref="BR107">IF(AN107&gt;0,(O107-AN107),"")</f>
        <v/>
      </c>
      <c r="BS107" s="645">
        <f t="array" ref="BS107">COUNT(BM107:BR107)</f>
        <v/>
      </c>
      <c r="BT107" s="646">
        <f t="array" ref="BT107">IF(BS107=0,0,IF(BS107=1,0,1/(BS107*(BS107-1))))</f>
        <v/>
      </c>
      <c r="BU107" s="135">
        <f t="array" ref="BU107">IF(R107&gt;0,(BM107^2),"")</f>
        <v/>
      </c>
      <c r="BV107" s="135">
        <f t="array" ref="BV107">IF(X107&gt;0,(BN107^2),"")</f>
        <v/>
      </c>
      <c r="BW107" s="135">
        <f t="array" ref="BW107">IF(AB107&gt;0,(BO107^2),"")</f>
        <v/>
      </c>
      <c r="BX107" s="135">
        <f t="array" ref="BX107">IF(AF107&gt;0,(BP107^2),"")</f>
        <v/>
      </c>
      <c r="BY107" s="135">
        <f t="array" ref="BY107">IF(AJ107&gt;0,(BQ107^2),"")</f>
        <v/>
      </c>
      <c r="BZ107" s="135">
        <f t="array" ref="BZ107">IF(AN107&gt;0,(BR107^2),"")</f>
        <v/>
      </c>
      <c r="CA107" s="121" t="n"/>
    </row>
    <row r="108" ht="18.75" customHeight="1" s="621">
      <c r="A108" s="47" t="inlineStr">
        <is>
          <t>/</t>
        </is>
      </c>
      <c r="B108" s="123">
        <f t="array" ref="B108">B107+1</f>
        <v/>
      </c>
      <c r="C108" s="101" t="n"/>
      <c r="D108" s="101" t="n"/>
      <c r="E108" s="101" t="n"/>
      <c r="F108" s="101" t="n"/>
      <c r="G108" s="100" t="n">
        <v>40725</v>
      </c>
      <c r="H108" s="99" t="inlineStr">
        <is>
          <t>Compito</t>
        </is>
      </c>
      <c r="I108" s="101">
        <f t="array" ref="I108">IF((V108-R108)&gt;3,"SI","")</f>
        <v/>
      </c>
      <c r="J108" s="101">
        <f t="array" ref="J108">IF((U108-R108)&gt;3,"SI","")</f>
        <v/>
      </c>
      <c r="K108" s="100" t="n"/>
      <c r="L108" s="100" t="n"/>
      <c r="M108" s="124">
        <f t="array" ref="M108">IF(R108&gt;0,(SQRT(BT108*(SUM(BU108:BZ108)))),"")</f>
        <v/>
      </c>
      <c r="N108" s="136">
        <f t="array" ref="N108">IF(T108&gt;0,(MAX(T108,Z108,AD108,AH108,AL108,AP108))+SQRT(1.2^2+1^2),"")</f>
        <v/>
      </c>
      <c r="O108" s="637">
        <f t="array" ref="O108">IF(R108="",0,10*LOG10(SUM(BG108:BL108)/(COUNT(R108,X108,AB108,AF108,AJ108,AN108))))</f>
        <v/>
      </c>
      <c r="P108" s="638">
        <f t="array" ref="P108">IF(AND(Y108="",AC108="",AG108="",AK108="",AO108=""),S108,AVERAGE(S108,Y108,AC108,AG108,AK108,AO108)+STDEV(S108,Y108,AC108,AG108,AK108,AO108))</f>
        <v/>
      </c>
      <c r="Q108" s="106" t="n"/>
      <c r="R108" s="639" t="n"/>
      <c r="S108" s="640" t="n"/>
      <c r="T108" s="641" t="n"/>
      <c r="U108" s="642" t="n"/>
      <c r="V108" s="642" t="n"/>
      <c r="W108" s="106" t="n"/>
      <c r="X108" s="639" t="n"/>
      <c r="Y108" s="640" t="n"/>
      <c r="Z108" s="641" t="n"/>
      <c r="AA108" s="106" t="n"/>
      <c r="AB108" s="639" t="n"/>
      <c r="AC108" s="640" t="n"/>
      <c r="AD108" s="641" t="n"/>
      <c r="AE108" s="106" t="n"/>
      <c r="AF108" s="639" t="n"/>
      <c r="AG108" s="640" t="n"/>
      <c r="AH108" s="641" t="n"/>
      <c r="AI108" s="106" t="n"/>
      <c r="AJ108" s="639" t="n"/>
      <c r="AK108" s="640" t="n"/>
      <c r="AL108" s="641" t="n"/>
      <c r="AM108" s="106" t="n"/>
      <c r="AN108" s="639" t="n"/>
      <c r="AO108" s="640" t="n"/>
      <c r="AP108" s="641" t="n"/>
      <c r="AQ108" s="111">
        <f t="array" ref="AQ108">IF(AND((O108)&lt;85,N108&lt;137),"NO","SI")</f>
        <v/>
      </c>
      <c r="AR108" s="112">
        <f t="array" ref="AR108">IF((480*(10^(7.95-(O108/10))))&lt;480,480*(10^(7.95-(O108/10))),480)</f>
        <v/>
      </c>
      <c r="AS108" s="113">
        <f t="array" ref="AS108">IF((480*(10^(8.45-(O108/10))))&lt;480,480*(10^(8.45-(O108/10))),480)</f>
        <v/>
      </c>
      <c r="AT108" s="114">
        <f t="array" ref="AT108">IF((480*(10^(8.65-(O108/10))))&lt;480,480*(10^(8.65-(O108/10))),480)</f>
        <v/>
      </c>
      <c r="AU108" s="137">
        <f t="array" ref="AU108">IF(O108&lt;80,"0",IF((P108-O108)&lt;=2,('DPI art.191'!$G$3-(('DPI art.191'!$F$3-'DPI art.191'!$G$3)/4)*(P108-O108-2)),('DPI art.191'!$G$3-(('DPI art.191'!$G$3-'DPI art.191'!$H$3)/8)*(P108-O108-2))))</f>
        <v/>
      </c>
      <c r="AV108" s="644">
        <f t="array" ref="AV108">O108-AU108</f>
        <v/>
      </c>
      <c r="AW108" s="644">
        <f t="array" ref="AW108">IF(N108&lt;135,N108,N108-'DPI art.191'!$I$3)</f>
        <v/>
      </c>
      <c r="AX108" s="644">
        <f t="array" ref="AX108">IF(I108&lt;80,"0",IF((J108-I108)&lt;=2,('DPI art.191'!$G$7-(('DPI art.191'!$F$7-'DPI art.191'!$G$7)/4)*(I108-J108-2)),('DPI art.191'!$G$7-(('DPI art.191'!$G$7-'DPI art.191'!$H$7)/8)*(J108-I108-2))))</f>
        <v/>
      </c>
      <c r="AY108" s="644">
        <f t="array" ref="AY108">I108-AX108</f>
        <v/>
      </c>
      <c r="AZ108" s="644">
        <f t="array" ref="AZ108">IF(H108&lt;135,H108,H108-'DPI art.191'!$I$7)</f>
        <v/>
      </c>
      <c r="BA108" s="137">
        <f t="array" ref="BA108">IF(O108&lt;80,"0",IF((P108-O108)&lt;=2,('DPI art.191'!$G$5-(('DPI art.191'!$F$5-'DPI art.191'!$G$5)/4)*(P108-O108-2)),('DPI art.191'!$G$5-(('DPI art.191'!$G$5-'DPI art.191'!$H$5)/8)*(P108-O108-2))))</f>
        <v/>
      </c>
      <c r="BB108" s="644">
        <f t="array" ref="BB108">R108-BA108</f>
        <v/>
      </c>
      <c r="BC108" s="644">
        <f t="array" ref="BC108">IF(N108&lt;135,N108,N108-'DPI art.191'!$I$5)</f>
        <v/>
      </c>
      <c r="BD108" s="137">
        <f t="array" ref="BD108">IF(O108&lt;80,"0",IF((P108-O108)&lt;=2,('DPI art.191'!$G$7-(('DPI art.191'!$F$7-'DPI art.191'!$G$7)/4)*(O108-P108-2)),('DPI art.191'!$G$7-(('DPI art.191'!$G$7-'DPI art.191'!$H$7)/8)*(P108-O108-2))))</f>
        <v/>
      </c>
      <c r="BE108" s="644">
        <f t="array" ref="BE108">O108-BD108</f>
        <v/>
      </c>
      <c r="BF108" s="644">
        <f t="array" ref="BF108">IF(N108&lt;135,N108,N108-'DPI art.191'!$I$7)</f>
        <v/>
      </c>
      <c r="BG108" s="645">
        <f t="array" ref="BG108">10^(0.1*R108)</f>
        <v/>
      </c>
      <c r="BH108" s="645">
        <f t="array" ref="BH108">10^(0.1*X108)</f>
        <v/>
      </c>
      <c r="BI108" s="645">
        <f t="array" ref="BI108">10^(0.1*AB108)</f>
        <v/>
      </c>
      <c r="BJ108" s="645">
        <f t="array" ref="BJ108">10^(0.1*AF108)</f>
        <v/>
      </c>
      <c r="BK108" s="645">
        <f t="array" ref="BK108">10^(0.1*AJ108)</f>
        <v/>
      </c>
      <c r="BL108" s="645">
        <f t="array" ref="BL108">10^(0.1*AN108)</f>
        <v/>
      </c>
      <c r="BM108" s="134">
        <f t="array" ref="BM108">IF(R108&gt;0,(O108-R108),"")</f>
        <v/>
      </c>
      <c r="BN108" s="134">
        <f t="array" ref="BN108">IF(X108&gt;0,(O108-X108),"")</f>
        <v/>
      </c>
      <c r="BO108" s="134">
        <f t="array" ref="BO108">IF(AB108&gt;0,(O108-AB108),"")</f>
        <v/>
      </c>
      <c r="BP108" s="134">
        <f t="array" ref="BP108">IF(AF108&gt;0,(O108-AF108),"")</f>
        <v/>
      </c>
      <c r="BQ108" s="134">
        <f t="array" ref="BQ108">IF(AJ108&gt;0,(O108-AJ108),"")</f>
        <v/>
      </c>
      <c r="BR108" s="134">
        <f t="array" ref="BR108">IF(AN108&gt;0,(O108-AN108),"")</f>
        <v/>
      </c>
      <c r="BS108" s="645">
        <f t="array" ref="BS108">COUNT(BM108:BR108)</f>
        <v/>
      </c>
      <c r="BT108" s="646">
        <f t="array" ref="BT108">IF(BS108=0,0,IF(BS108=1,0,1/(BS108*(BS108-1))))</f>
        <v/>
      </c>
      <c r="BU108" s="135">
        <f t="array" ref="BU108">IF(R108&gt;0,(BM108^2),"")</f>
        <v/>
      </c>
      <c r="BV108" s="135">
        <f t="array" ref="BV108">IF(X108&gt;0,(BN108^2),"")</f>
        <v/>
      </c>
      <c r="BW108" s="135">
        <f t="array" ref="BW108">IF(AB108&gt;0,(BO108^2),"")</f>
        <v/>
      </c>
      <c r="BX108" s="135">
        <f t="array" ref="BX108">IF(AF108&gt;0,(BP108^2),"")</f>
        <v/>
      </c>
      <c r="BY108" s="135">
        <f t="array" ref="BY108">IF(AJ108&gt;0,(BQ108^2),"")</f>
        <v/>
      </c>
      <c r="BZ108" s="135">
        <f t="array" ref="BZ108">IF(AN108&gt;0,(BR108^2),"")</f>
        <v/>
      </c>
      <c r="CA108" s="121" t="n"/>
    </row>
    <row r="109" ht="18.75" customHeight="1" s="621">
      <c r="A109" s="47" t="inlineStr">
        <is>
          <t>/</t>
        </is>
      </c>
      <c r="B109" s="123">
        <f t="array" ref="B109">B108+1</f>
        <v/>
      </c>
      <c r="C109" s="101" t="n"/>
      <c r="D109" s="101" t="n"/>
      <c r="E109" s="101" t="n"/>
      <c r="F109" s="101" t="n"/>
      <c r="G109" s="100" t="n">
        <v>40725</v>
      </c>
      <c r="H109" s="99" t="inlineStr">
        <is>
          <t>Compito</t>
        </is>
      </c>
      <c r="I109" s="101">
        <f t="array" ref="I109">IF((V109-R109)&gt;3,"SI","")</f>
        <v/>
      </c>
      <c r="J109" s="101">
        <f t="array" ref="J109">IF((U109-R109)&gt;3,"SI","")</f>
        <v/>
      </c>
      <c r="K109" s="100" t="n"/>
      <c r="L109" s="100" t="n"/>
      <c r="M109" s="124">
        <f t="array" ref="M109">IF(R109&gt;0,(SQRT(BT109*(SUM(BU109:BZ109)))),"")</f>
        <v/>
      </c>
      <c r="N109" s="136">
        <f t="array" ref="N109">IF(T109&gt;0,(MAX(T109,Z109,AD109,AH109,AL109,AP109))+SQRT(1.2^2+1^2),"")</f>
        <v/>
      </c>
      <c r="O109" s="637">
        <f t="array" ref="O109">IF(R109="",0,10*LOG10(SUM(BG109:BL109)/(COUNT(R109,X109,AB109,AF109,AJ109,AN109))))</f>
        <v/>
      </c>
      <c r="P109" s="638">
        <f t="array" ref="P109">IF(AND(Y109="",AC109="",AG109="",AK109="",AO109=""),S109,AVERAGE(S109,Y109,AC109,AG109,AK109,AO109)+STDEV(S109,Y109,AC109,AG109,AK109,AO109))</f>
        <v/>
      </c>
      <c r="Q109" s="106" t="n"/>
      <c r="R109" s="639" t="n"/>
      <c r="S109" s="640" t="n"/>
      <c r="T109" s="641" t="n"/>
      <c r="U109" s="642" t="n"/>
      <c r="V109" s="642" t="n"/>
      <c r="W109" s="106" t="n"/>
      <c r="X109" s="639" t="n"/>
      <c r="Y109" s="640" t="n"/>
      <c r="Z109" s="641" t="n"/>
      <c r="AA109" s="106" t="n"/>
      <c r="AB109" s="639" t="n"/>
      <c r="AC109" s="640" t="n"/>
      <c r="AD109" s="641" t="n"/>
      <c r="AE109" s="106" t="n"/>
      <c r="AF109" s="639" t="n"/>
      <c r="AG109" s="640" t="n"/>
      <c r="AH109" s="641" t="n"/>
      <c r="AI109" s="106" t="n"/>
      <c r="AJ109" s="639" t="n"/>
      <c r="AK109" s="640" t="n"/>
      <c r="AL109" s="641" t="n"/>
      <c r="AM109" s="106" t="n"/>
      <c r="AN109" s="639" t="n"/>
      <c r="AO109" s="640" t="n"/>
      <c r="AP109" s="641" t="n"/>
      <c r="AQ109" s="111">
        <f t="array" ref="AQ109">IF(AND((O109)&lt;85,N109&lt;137),"NO","SI")</f>
        <v/>
      </c>
      <c r="AR109" s="112">
        <f t="array" ref="AR109">IF((480*(10^(7.95-(O109/10))))&lt;480,480*(10^(7.95-(O109/10))),480)</f>
        <v/>
      </c>
      <c r="AS109" s="113">
        <f t="array" ref="AS109">IF((480*(10^(8.45-(O109/10))))&lt;480,480*(10^(8.45-(O109/10))),480)</f>
        <v/>
      </c>
      <c r="AT109" s="114">
        <f t="array" ref="AT109">IF((480*(10^(8.65-(O109/10))))&lt;480,480*(10^(8.65-(O109/10))),480)</f>
        <v/>
      </c>
      <c r="AU109" s="137">
        <f t="array" ref="AU109">IF(O109&lt;80,"0",IF((P109-O109)&lt;=2,('DPI art.191'!$G$3-(('DPI art.191'!$F$3-'DPI art.191'!$G$3)/4)*(P109-O109-2)),('DPI art.191'!$G$3-(('DPI art.191'!$G$3-'DPI art.191'!$H$3)/8)*(P109-O109-2))))</f>
        <v/>
      </c>
      <c r="AV109" s="644">
        <f t="array" ref="AV109">O109-AU109</f>
        <v/>
      </c>
      <c r="AW109" s="644">
        <f t="array" ref="AW109">IF(N109&lt;135,N109,N109-'DPI art.191'!$I$3)</f>
        <v/>
      </c>
      <c r="AX109" s="644">
        <f t="array" ref="AX109">IF(I109&lt;80,"0",IF((J109-I109)&lt;=2,('DPI art.191'!$G$7-(('DPI art.191'!$F$7-'DPI art.191'!$G$7)/4)*(I109-J109-2)),('DPI art.191'!$G$7-(('DPI art.191'!$G$7-'DPI art.191'!$H$7)/8)*(J109-I109-2))))</f>
        <v/>
      </c>
      <c r="AY109" s="644">
        <f t="array" ref="AY109">I109-AX109</f>
        <v/>
      </c>
      <c r="AZ109" s="644">
        <f t="array" ref="AZ109">IF(H109&lt;135,H109,H109-'DPI art.191'!$I$7)</f>
        <v/>
      </c>
      <c r="BA109" s="137">
        <f t="array" ref="BA109">IF(O109&lt;80,"0",IF((P109-O109)&lt;=2,('DPI art.191'!$G$5-(('DPI art.191'!$F$5-'DPI art.191'!$G$5)/4)*(P109-O109-2)),('DPI art.191'!$G$5-(('DPI art.191'!$G$5-'DPI art.191'!$H$5)/8)*(P109-O109-2))))</f>
        <v/>
      </c>
      <c r="BB109" s="644">
        <f t="array" ref="BB109">R109-BA109</f>
        <v/>
      </c>
      <c r="BC109" s="644">
        <f t="array" ref="BC109">IF(N109&lt;135,N109,N109-'DPI art.191'!$I$5)</f>
        <v/>
      </c>
      <c r="BD109" s="137">
        <f t="array" ref="BD109">IF(O109&lt;80,"0",IF((P109-O109)&lt;=2,('DPI art.191'!$G$7-(('DPI art.191'!$F$7-'DPI art.191'!$G$7)/4)*(O109-P109-2)),('DPI art.191'!$G$7-(('DPI art.191'!$G$7-'DPI art.191'!$H$7)/8)*(P109-O109-2))))</f>
        <v/>
      </c>
      <c r="BE109" s="644">
        <f t="array" ref="BE109">O109-BD109</f>
        <v/>
      </c>
      <c r="BF109" s="644">
        <f t="array" ref="BF109">IF(N109&lt;135,N109,N109-'DPI art.191'!$I$7)</f>
        <v/>
      </c>
      <c r="BG109" s="645">
        <f t="array" ref="BG109">10^(0.1*R109)</f>
        <v/>
      </c>
      <c r="BH109" s="645">
        <f t="array" ref="BH109">10^(0.1*X109)</f>
        <v/>
      </c>
      <c r="BI109" s="645">
        <f t="array" ref="BI109">10^(0.1*AB109)</f>
        <v/>
      </c>
      <c r="BJ109" s="645">
        <f t="array" ref="BJ109">10^(0.1*AF109)</f>
        <v/>
      </c>
      <c r="BK109" s="645">
        <f t="array" ref="BK109">10^(0.1*AJ109)</f>
        <v/>
      </c>
      <c r="BL109" s="645">
        <f t="array" ref="BL109">10^(0.1*AN109)</f>
        <v/>
      </c>
      <c r="BM109" s="134">
        <f t="array" ref="BM109">IF(R109&gt;0,(O109-R109),"")</f>
        <v/>
      </c>
      <c r="BN109" s="134">
        <f t="array" ref="BN109">IF(X109&gt;0,(O109-X109),"")</f>
        <v/>
      </c>
      <c r="BO109" s="134">
        <f t="array" ref="BO109">IF(AB109&gt;0,(O109-AB109),"")</f>
        <v/>
      </c>
      <c r="BP109" s="134">
        <f t="array" ref="BP109">IF(AF109&gt;0,(O109-AF109),"")</f>
        <v/>
      </c>
      <c r="BQ109" s="134">
        <f t="array" ref="BQ109">IF(AJ109&gt;0,(O109-AJ109),"")</f>
        <v/>
      </c>
      <c r="BR109" s="134">
        <f t="array" ref="BR109">IF(AN109&gt;0,(O109-AN109),"")</f>
        <v/>
      </c>
      <c r="BS109" s="645">
        <f t="array" ref="BS109">COUNT(BM109:BR109)</f>
        <v/>
      </c>
      <c r="BT109" s="646">
        <f t="array" ref="BT109">IF(BS109=0,0,IF(BS109=1,0,1/(BS109*(BS109-1))))</f>
        <v/>
      </c>
      <c r="BU109" s="135">
        <f t="array" ref="BU109">IF(R109&gt;0,(BM109^2),"")</f>
        <v/>
      </c>
      <c r="BV109" s="135">
        <f t="array" ref="BV109">IF(X109&gt;0,(BN109^2),"")</f>
        <v/>
      </c>
      <c r="BW109" s="135">
        <f t="array" ref="BW109">IF(AB109&gt;0,(BO109^2),"")</f>
        <v/>
      </c>
      <c r="BX109" s="135">
        <f t="array" ref="BX109">IF(AF109&gt;0,(BP109^2),"")</f>
        <v/>
      </c>
      <c r="BY109" s="135">
        <f t="array" ref="BY109">IF(AJ109&gt;0,(BQ109^2),"")</f>
        <v/>
      </c>
      <c r="BZ109" s="135">
        <f t="array" ref="BZ109">IF(AN109&gt;0,(BR109^2),"")</f>
        <v/>
      </c>
      <c r="CA109" s="121" t="n"/>
    </row>
    <row r="110" ht="18.75" customHeight="1" s="621">
      <c r="A110" s="47" t="inlineStr">
        <is>
          <t>/</t>
        </is>
      </c>
      <c r="B110" s="123">
        <f t="array" ref="B110">B109+1</f>
        <v/>
      </c>
      <c r="C110" s="101" t="n"/>
      <c r="D110" s="101" t="n"/>
      <c r="E110" s="101" t="n"/>
      <c r="F110" s="101" t="n"/>
      <c r="G110" s="100" t="n">
        <v>40725</v>
      </c>
      <c r="H110" s="99" t="inlineStr">
        <is>
          <t>Compito</t>
        </is>
      </c>
      <c r="I110" s="101">
        <f t="array" ref="I110">IF((V110-R110)&gt;3,"SI","")</f>
        <v/>
      </c>
      <c r="J110" s="101">
        <f t="array" ref="J110">IF((U110-R110)&gt;3,"SI","")</f>
        <v/>
      </c>
      <c r="K110" s="100" t="n"/>
      <c r="L110" s="100" t="n"/>
      <c r="M110" s="124">
        <f t="array" ref="M110">IF(R110&gt;0,(SQRT(BT110*(SUM(BU110:BZ110)))),"")</f>
        <v/>
      </c>
      <c r="N110" s="136">
        <f t="array" ref="N110">IF(T110&gt;0,(MAX(T110,Z110,AD110,AH110,AL110,AP110))+SQRT(1.2^2+1^2),"")</f>
        <v/>
      </c>
      <c r="O110" s="637">
        <f t="array" ref="O110">IF(R110="",0,10*LOG10(SUM(BG110:BL110)/(COUNT(R110,X110,AB110,AF110,AJ110,AN110))))</f>
        <v/>
      </c>
      <c r="P110" s="638">
        <f t="array" ref="P110">IF(AND(Y110="",AC110="",AG110="",AK110="",AO110=""),S110,AVERAGE(S110,Y110,AC110,AG110,AK110,AO110)+STDEV(S110,Y110,AC110,AG110,AK110,AO110))</f>
        <v/>
      </c>
      <c r="Q110" s="106" t="n"/>
      <c r="R110" s="639" t="n"/>
      <c r="S110" s="640" t="n"/>
      <c r="T110" s="641" t="n"/>
      <c r="U110" s="642" t="n"/>
      <c r="V110" s="642" t="n"/>
      <c r="W110" s="106" t="n"/>
      <c r="X110" s="639" t="n"/>
      <c r="Y110" s="640" t="n"/>
      <c r="Z110" s="641" t="n"/>
      <c r="AA110" s="106" t="n"/>
      <c r="AB110" s="639" t="n"/>
      <c r="AC110" s="640" t="n"/>
      <c r="AD110" s="641" t="n"/>
      <c r="AE110" s="106" t="n"/>
      <c r="AF110" s="639" t="n"/>
      <c r="AG110" s="640" t="n"/>
      <c r="AH110" s="641" t="n"/>
      <c r="AI110" s="106" t="n"/>
      <c r="AJ110" s="639" t="n"/>
      <c r="AK110" s="640" t="n"/>
      <c r="AL110" s="641" t="n"/>
      <c r="AM110" s="106" t="n"/>
      <c r="AN110" s="639" t="n"/>
      <c r="AO110" s="640" t="n"/>
      <c r="AP110" s="641" t="n"/>
      <c r="AQ110" s="111">
        <f t="array" ref="AQ110">IF(AND((O110)&lt;85,N110&lt;137),"NO","SI")</f>
        <v/>
      </c>
      <c r="AR110" s="112">
        <f t="array" ref="AR110">IF((480*(10^(7.95-(O110/10))))&lt;480,480*(10^(7.95-(O110/10))),480)</f>
        <v/>
      </c>
      <c r="AS110" s="113">
        <f t="array" ref="AS110">IF((480*(10^(8.45-(O110/10))))&lt;480,480*(10^(8.45-(O110/10))),480)</f>
        <v/>
      </c>
      <c r="AT110" s="114">
        <f t="array" ref="AT110">IF((480*(10^(8.65-(O110/10))))&lt;480,480*(10^(8.65-(O110/10))),480)</f>
        <v/>
      </c>
      <c r="AU110" s="137">
        <f t="array" ref="AU110">IF(O110&lt;80,"0",IF((P110-O110)&lt;=2,('DPI art.191'!$G$3-(('DPI art.191'!$F$3-'DPI art.191'!$G$3)/4)*(P110-O110-2)),('DPI art.191'!$G$3-(('DPI art.191'!$G$3-'DPI art.191'!$H$3)/8)*(P110-O110-2))))</f>
        <v/>
      </c>
      <c r="AV110" s="644">
        <f t="array" ref="AV110">O110-AU110</f>
        <v/>
      </c>
      <c r="AW110" s="644">
        <f t="array" ref="AW110">IF(N110&lt;135,N110,N110-'DPI art.191'!$I$3)</f>
        <v/>
      </c>
      <c r="AX110" s="644">
        <f t="array" ref="AX110">IF(I110&lt;80,"0",IF((J110-I110)&lt;=2,('DPI art.191'!$G$7-(('DPI art.191'!$F$7-'DPI art.191'!$G$7)/4)*(I110-J110-2)),('DPI art.191'!$G$7-(('DPI art.191'!$G$7-'DPI art.191'!$H$7)/8)*(J110-I110-2))))</f>
        <v/>
      </c>
      <c r="AY110" s="644">
        <f t="array" ref="AY110">I110-AX110</f>
        <v/>
      </c>
      <c r="AZ110" s="644">
        <f t="array" ref="AZ110">IF(H110&lt;135,H110,H110-'DPI art.191'!$I$7)</f>
        <v/>
      </c>
      <c r="BA110" s="137">
        <f t="array" ref="BA110">IF(O110&lt;80,"0",IF((P110-O110)&lt;=2,('DPI art.191'!$G$5-(('DPI art.191'!$F$5-'DPI art.191'!$G$5)/4)*(P110-O110-2)),('DPI art.191'!$G$5-(('DPI art.191'!$G$5-'DPI art.191'!$H$5)/8)*(P110-O110-2))))</f>
        <v/>
      </c>
      <c r="BB110" s="644">
        <f t="array" ref="BB110">R110-BA110</f>
        <v/>
      </c>
      <c r="BC110" s="644">
        <f t="array" ref="BC110">IF(N110&lt;135,N110,N110-'DPI art.191'!$I$5)</f>
        <v/>
      </c>
      <c r="BD110" s="137">
        <f t="array" ref="BD110">IF(O110&lt;80,"0",IF((P110-O110)&lt;=2,('DPI art.191'!$G$7-(('DPI art.191'!$F$7-'DPI art.191'!$G$7)/4)*(O110-P110-2)),('DPI art.191'!$G$7-(('DPI art.191'!$G$7-'DPI art.191'!$H$7)/8)*(P110-O110-2))))</f>
        <v/>
      </c>
      <c r="BE110" s="644">
        <f t="array" ref="BE110">O110-BD110</f>
        <v/>
      </c>
      <c r="BF110" s="644">
        <f t="array" ref="BF110">IF(N110&lt;135,N110,N110-'DPI art.191'!$I$7)</f>
        <v/>
      </c>
      <c r="BG110" s="645">
        <f t="array" ref="BG110">10^(0.1*R110)</f>
        <v/>
      </c>
      <c r="BH110" s="645">
        <f t="array" ref="BH110">10^(0.1*X110)</f>
        <v/>
      </c>
      <c r="BI110" s="645">
        <f t="array" ref="BI110">10^(0.1*AB110)</f>
        <v/>
      </c>
      <c r="BJ110" s="645">
        <f t="array" ref="BJ110">10^(0.1*AF110)</f>
        <v/>
      </c>
      <c r="BK110" s="645">
        <f t="array" ref="BK110">10^(0.1*AJ110)</f>
        <v/>
      </c>
      <c r="BL110" s="645">
        <f t="array" ref="BL110">10^(0.1*AN110)</f>
        <v/>
      </c>
      <c r="BM110" s="134">
        <f t="array" ref="BM110">IF(R110&gt;0,(O110-R110),"")</f>
        <v/>
      </c>
      <c r="BN110" s="134">
        <f t="array" ref="BN110">IF(X110&gt;0,(O110-X110),"")</f>
        <v/>
      </c>
      <c r="BO110" s="134">
        <f t="array" ref="BO110">IF(AB110&gt;0,(O110-AB110),"")</f>
        <v/>
      </c>
      <c r="BP110" s="134">
        <f t="array" ref="BP110">IF(AF110&gt;0,(O110-AF110),"")</f>
        <v/>
      </c>
      <c r="BQ110" s="134">
        <f t="array" ref="BQ110">IF(AJ110&gt;0,(O110-AJ110),"")</f>
        <v/>
      </c>
      <c r="BR110" s="134">
        <f t="array" ref="BR110">IF(AN110&gt;0,(O110-AN110),"")</f>
        <v/>
      </c>
      <c r="BS110" s="645">
        <f t="array" ref="BS110">COUNT(BM110:BR110)</f>
        <v/>
      </c>
      <c r="BT110" s="646">
        <f t="array" ref="BT110">IF(BS110=0,0,IF(BS110=1,0,1/(BS110*(BS110-1))))</f>
        <v/>
      </c>
      <c r="BU110" s="135">
        <f t="array" ref="BU110">IF(R110&gt;0,(BM110^2),"")</f>
        <v/>
      </c>
      <c r="BV110" s="135">
        <f t="array" ref="BV110">IF(X110&gt;0,(BN110^2),"")</f>
        <v/>
      </c>
      <c r="BW110" s="135">
        <f t="array" ref="BW110">IF(AB110&gt;0,(BO110^2),"")</f>
        <v/>
      </c>
      <c r="BX110" s="135">
        <f t="array" ref="BX110">IF(AF110&gt;0,(BP110^2),"")</f>
        <v/>
      </c>
      <c r="BY110" s="135">
        <f t="array" ref="BY110">IF(AJ110&gt;0,(BQ110^2),"")</f>
        <v/>
      </c>
      <c r="BZ110" s="135">
        <f t="array" ref="BZ110">IF(AN110&gt;0,(BR110^2),"")</f>
        <v/>
      </c>
      <c r="CA110" s="121" t="n"/>
    </row>
    <row r="111" ht="18.75" customHeight="1" s="621">
      <c r="A111" s="47" t="inlineStr">
        <is>
          <t>/</t>
        </is>
      </c>
      <c r="B111" s="123">
        <f t="array" ref="B111">B110+1</f>
        <v/>
      </c>
      <c r="C111" s="101" t="n"/>
      <c r="D111" s="101" t="n"/>
      <c r="E111" s="101" t="n"/>
      <c r="F111" s="101" t="n"/>
      <c r="G111" s="100" t="n">
        <v>40725</v>
      </c>
      <c r="H111" s="99" t="inlineStr">
        <is>
          <t>Compito</t>
        </is>
      </c>
      <c r="I111" s="101">
        <f t="array" ref="I111">IF((V111-R111)&gt;3,"SI","")</f>
        <v/>
      </c>
      <c r="J111" s="101">
        <f t="array" ref="J111">IF((U111-R111)&gt;3,"SI","")</f>
        <v/>
      </c>
      <c r="K111" s="100" t="n"/>
      <c r="L111" s="100" t="n"/>
      <c r="M111" s="124">
        <f t="array" ref="M111">IF(R111&gt;0,(SQRT(BT111*(SUM(BU111:BZ111)))),"")</f>
        <v/>
      </c>
      <c r="N111" s="136">
        <f t="array" ref="N111">IF(T111&gt;0,(MAX(T111,Z111,AD111,AH111,AL111,AP111))+SQRT(1.2^2+1^2),"")</f>
        <v/>
      </c>
      <c r="O111" s="637">
        <f t="array" ref="O111">IF(R111="",0,10*LOG10(SUM(BG111:BL111)/(COUNT(R111,X111,AB111,AF111,AJ111,AN111))))</f>
        <v/>
      </c>
      <c r="P111" s="638">
        <f t="array" ref="P111">IF(AND(Y111="",AC111="",AG111="",AK111="",AO111=""),S111,AVERAGE(S111,Y111,AC111,AG111,AK111,AO111)+STDEV(S111,Y111,AC111,AG111,AK111,AO111))</f>
        <v/>
      </c>
      <c r="Q111" s="106" t="n"/>
      <c r="R111" s="639" t="n"/>
      <c r="S111" s="640" t="n"/>
      <c r="T111" s="641" t="n"/>
      <c r="U111" s="642" t="n"/>
      <c r="V111" s="642" t="n"/>
      <c r="W111" s="106" t="n"/>
      <c r="X111" s="639" t="n"/>
      <c r="Y111" s="640" t="n"/>
      <c r="Z111" s="641" t="n"/>
      <c r="AA111" s="106" t="n"/>
      <c r="AB111" s="639" t="n"/>
      <c r="AC111" s="640" t="n"/>
      <c r="AD111" s="641" t="n"/>
      <c r="AE111" s="106" t="n"/>
      <c r="AF111" s="639" t="n"/>
      <c r="AG111" s="640" t="n"/>
      <c r="AH111" s="641" t="n"/>
      <c r="AI111" s="106" t="n"/>
      <c r="AJ111" s="639" t="n"/>
      <c r="AK111" s="640" t="n"/>
      <c r="AL111" s="641" t="n"/>
      <c r="AM111" s="106" t="n"/>
      <c r="AN111" s="639" t="n"/>
      <c r="AO111" s="640" t="n"/>
      <c r="AP111" s="641" t="n"/>
      <c r="AQ111" s="111">
        <f t="array" ref="AQ111">IF(AND((O111)&lt;85,N111&lt;137),"NO","SI")</f>
        <v/>
      </c>
      <c r="AR111" s="112">
        <f t="array" ref="AR111">IF((480*(10^(7.95-(O111/10))))&lt;480,480*(10^(7.95-(O111/10))),480)</f>
        <v/>
      </c>
      <c r="AS111" s="113">
        <f t="array" ref="AS111">IF((480*(10^(8.45-(O111/10))))&lt;480,480*(10^(8.45-(O111/10))),480)</f>
        <v/>
      </c>
      <c r="AT111" s="114">
        <f t="array" ref="AT111">IF((480*(10^(8.65-(O111/10))))&lt;480,480*(10^(8.65-(O111/10))),480)</f>
        <v/>
      </c>
      <c r="AU111" s="137">
        <f t="array" ref="AU111">IF(O111&lt;80,"0",IF((P111-O111)&lt;=2,('DPI art.191'!$G$3-(('DPI art.191'!$F$3-'DPI art.191'!$G$3)/4)*(P111-O111-2)),('DPI art.191'!$G$3-(('DPI art.191'!$G$3-'DPI art.191'!$H$3)/8)*(P111-O111-2))))</f>
        <v/>
      </c>
      <c r="AV111" s="644">
        <f t="array" ref="AV111">O111-AU111</f>
        <v/>
      </c>
      <c r="AW111" s="644">
        <f t="array" ref="AW111">IF(N111&lt;135,N111,N111-'DPI art.191'!$I$3)</f>
        <v/>
      </c>
      <c r="AX111" s="644">
        <f t="array" ref="AX111">IF(I111&lt;80,"0",IF((J111-I111)&lt;=2,('DPI art.191'!$G$7-(('DPI art.191'!$F$7-'DPI art.191'!$G$7)/4)*(I111-J111-2)),('DPI art.191'!$G$7-(('DPI art.191'!$G$7-'DPI art.191'!$H$7)/8)*(J111-I111-2))))</f>
        <v/>
      </c>
      <c r="AY111" s="644">
        <f t="array" ref="AY111">I111-AX111</f>
        <v/>
      </c>
      <c r="AZ111" s="644">
        <f t="array" ref="AZ111">IF(H111&lt;135,H111,H111-'DPI art.191'!$I$7)</f>
        <v/>
      </c>
      <c r="BA111" s="137">
        <f t="array" ref="BA111">IF(O111&lt;80,"0",IF((P111-O111)&lt;=2,('DPI art.191'!$G$5-(('DPI art.191'!$F$5-'DPI art.191'!$G$5)/4)*(P111-O111-2)),('DPI art.191'!$G$5-(('DPI art.191'!$G$5-'DPI art.191'!$H$5)/8)*(P111-O111-2))))</f>
        <v/>
      </c>
      <c r="BB111" s="644">
        <f t="array" ref="BB111">R111-BA111</f>
        <v/>
      </c>
      <c r="BC111" s="644">
        <f t="array" ref="BC111">IF(N111&lt;135,N111,N111-'DPI art.191'!$I$5)</f>
        <v/>
      </c>
      <c r="BD111" s="137">
        <f t="array" ref="BD111">IF(O111&lt;80,"0",IF((P111-O111)&lt;=2,('DPI art.191'!$G$7-(('DPI art.191'!$F$7-'DPI art.191'!$G$7)/4)*(O111-P111-2)),('DPI art.191'!$G$7-(('DPI art.191'!$G$7-'DPI art.191'!$H$7)/8)*(P111-O111-2))))</f>
        <v/>
      </c>
      <c r="BE111" s="644">
        <f t="array" ref="BE111">O111-BD111</f>
        <v/>
      </c>
      <c r="BF111" s="644">
        <f t="array" ref="BF111">IF(N111&lt;135,N111,N111-'DPI art.191'!$I$7)</f>
        <v/>
      </c>
      <c r="BG111" s="645">
        <f t="array" ref="BG111">10^(0.1*R111)</f>
        <v/>
      </c>
      <c r="BH111" s="645">
        <f t="array" ref="BH111">10^(0.1*X111)</f>
        <v/>
      </c>
      <c r="BI111" s="645">
        <f t="array" ref="BI111">10^(0.1*AB111)</f>
        <v/>
      </c>
      <c r="BJ111" s="645">
        <f t="array" ref="BJ111">10^(0.1*AF111)</f>
        <v/>
      </c>
      <c r="BK111" s="645">
        <f t="array" ref="BK111">10^(0.1*AJ111)</f>
        <v/>
      </c>
      <c r="BL111" s="645">
        <f t="array" ref="BL111">10^(0.1*AN111)</f>
        <v/>
      </c>
      <c r="BM111" s="134">
        <f t="array" ref="BM111">IF(R111&gt;0,(O111-R111),"")</f>
        <v/>
      </c>
      <c r="BN111" s="134">
        <f t="array" ref="BN111">IF(X111&gt;0,(O111-X111),"")</f>
        <v/>
      </c>
      <c r="BO111" s="134">
        <f t="array" ref="BO111">IF(AB111&gt;0,(O111-AB111),"")</f>
        <v/>
      </c>
      <c r="BP111" s="134">
        <f t="array" ref="BP111">IF(AF111&gt;0,(O111-AF111),"")</f>
        <v/>
      </c>
      <c r="BQ111" s="134">
        <f t="array" ref="BQ111">IF(AJ111&gt;0,(O111-AJ111),"")</f>
        <v/>
      </c>
      <c r="BR111" s="134">
        <f t="array" ref="BR111">IF(AN111&gt;0,(O111-AN111),"")</f>
        <v/>
      </c>
      <c r="BS111" s="645">
        <f t="array" ref="BS111">COUNT(BM111:BR111)</f>
        <v/>
      </c>
      <c r="BT111" s="646">
        <f t="array" ref="BT111">IF(BS111=0,0,IF(BS111=1,0,1/(BS111*(BS111-1))))</f>
        <v/>
      </c>
      <c r="BU111" s="135">
        <f t="array" ref="BU111">IF(R111&gt;0,(BM111^2),"")</f>
        <v/>
      </c>
      <c r="BV111" s="135">
        <f t="array" ref="BV111">IF(X111&gt;0,(BN111^2),"")</f>
        <v/>
      </c>
      <c r="BW111" s="135">
        <f t="array" ref="BW111">IF(AB111&gt;0,(BO111^2),"")</f>
        <v/>
      </c>
      <c r="BX111" s="135">
        <f t="array" ref="BX111">IF(AF111&gt;0,(BP111^2),"")</f>
        <v/>
      </c>
      <c r="BY111" s="135">
        <f t="array" ref="BY111">IF(AJ111&gt;0,(BQ111^2),"")</f>
        <v/>
      </c>
      <c r="BZ111" s="135">
        <f t="array" ref="BZ111">IF(AN111&gt;0,(BR111^2),"")</f>
        <v/>
      </c>
      <c r="CA111" s="121" t="n"/>
    </row>
    <row r="112" ht="18.75" customHeight="1" s="621">
      <c r="A112" s="47" t="inlineStr">
        <is>
          <t>/</t>
        </is>
      </c>
      <c r="B112" s="123">
        <f t="array" ref="B112">B111+1</f>
        <v/>
      </c>
      <c r="C112" s="101" t="n"/>
      <c r="D112" s="101" t="n"/>
      <c r="E112" s="101" t="n"/>
      <c r="F112" s="101" t="n"/>
      <c r="G112" s="100" t="n">
        <v>40725</v>
      </c>
      <c r="H112" s="99" t="inlineStr">
        <is>
          <t>Compito</t>
        </is>
      </c>
      <c r="I112" s="101">
        <f t="array" ref="I112">IF((V112-R112)&gt;3,"SI","")</f>
        <v/>
      </c>
      <c r="J112" s="101">
        <f t="array" ref="J112">IF((U112-R112)&gt;3,"SI","")</f>
        <v/>
      </c>
      <c r="K112" s="100" t="n"/>
      <c r="L112" s="100" t="n"/>
      <c r="M112" s="124">
        <f t="array" ref="M112">IF(R112&gt;0,(SQRT(BT112*(SUM(BU112:BZ112)))),"")</f>
        <v/>
      </c>
      <c r="N112" s="136">
        <f t="array" ref="N112">IF(T112&gt;0,(MAX(T112,Z112,AD112,AH112,AL112,AP112))+SQRT(1.2^2+1^2),"")</f>
        <v/>
      </c>
      <c r="O112" s="637">
        <f t="array" ref="O112">IF(R112="",0,10*LOG10(SUM(BG112:BL112)/(COUNT(R112,X112,AB112,AF112,AJ112,AN112))))</f>
        <v/>
      </c>
      <c r="P112" s="638">
        <f t="array" ref="P112">IF(AND(Y112="",AC112="",AG112="",AK112="",AO112=""),S112,AVERAGE(S112,Y112,AC112,AG112,AK112,AO112)+STDEV(S112,Y112,AC112,AG112,AK112,AO112))</f>
        <v/>
      </c>
      <c r="Q112" s="106" t="n"/>
      <c r="R112" s="639" t="n"/>
      <c r="S112" s="640" t="n"/>
      <c r="T112" s="641" t="n"/>
      <c r="U112" s="642" t="n"/>
      <c r="V112" s="642" t="n"/>
      <c r="W112" s="106" t="n"/>
      <c r="X112" s="639" t="n"/>
      <c r="Y112" s="640" t="n"/>
      <c r="Z112" s="641" t="n"/>
      <c r="AA112" s="106" t="n"/>
      <c r="AB112" s="639" t="n"/>
      <c r="AC112" s="640" t="n"/>
      <c r="AD112" s="641" t="n"/>
      <c r="AE112" s="106" t="n"/>
      <c r="AF112" s="639" t="n"/>
      <c r="AG112" s="640" t="n"/>
      <c r="AH112" s="641" t="n"/>
      <c r="AI112" s="106" t="n"/>
      <c r="AJ112" s="639" t="n"/>
      <c r="AK112" s="640" t="n"/>
      <c r="AL112" s="641" t="n"/>
      <c r="AM112" s="106" t="n"/>
      <c r="AN112" s="639" t="n"/>
      <c r="AO112" s="640" t="n"/>
      <c r="AP112" s="641" t="n"/>
      <c r="AQ112" s="111">
        <f t="array" ref="AQ112">IF(AND((O112)&lt;85,N112&lt;137),"NO","SI")</f>
        <v/>
      </c>
      <c r="AR112" s="112">
        <f t="array" ref="AR112">IF((480*(10^(7.95-(O112/10))))&lt;480,480*(10^(7.95-(O112/10))),480)</f>
        <v/>
      </c>
      <c r="AS112" s="113">
        <f t="array" ref="AS112">IF((480*(10^(8.45-(O112/10))))&lt;480,480*(10^(8.45-(O112/10))),480)</f>
        <v/>
      </c>
      <c r="AT112" s="114">
        <f t="array" ref="AT112">IF((480*(10^(8.65-(O112/10))))&lt;480,480*(10^(8.65-(O112/10))),480)</f>
        <v/>
      </c>
      <c r="AU112" s="137">
        <f t="array" ref="AU112">IF(O112&lt;80,"0",IF((P112-O112)&lt;=2,('DPI art.191'!$G$3-(('DPI art.191'!$F$3-'DPI art.191'!$G$3)/4)*(P112-O112-2)),('DPI art.191'!$G$3-(('DPI art.191'!$G$3-'DPI art.191'!$H$3)/8)*(P112-O112-2))))</f>
        <v/>
      </c>
      <c r="AV112" s="644">
        <f t="array" ref="AV112">O112-AU112</f>
        <v/>
      </c>
      <c r="AW112" s="644">
        <f t="array" ref="AW112">IF(N112&lt;135,N112,N112-'DPI art.191'!$I$3)</f>
        <v/>
      </c>
      <c r="AX112" s="644">
        <f t="array" ref="AX112">IF(I112&lt;80,"0",IF((J112-I112)&lt;=2,('DPI art.191'!$G$7-(('DPI art.191'!$F$7-'DPI art.191'!$G$7)/4)*(I112-J112-2)),('DPI art.191'!$G$7-(('DPI art.191'!$G$7-'DPI art.191'!$H$7)/8)*(J112-I112-2))))</f>
        <v/>
      </c>
      <c r="AY112" s="644">
        <f t="array" ref="AY112">I112-AX112</f>
        <v/>
      </c>
      <c r="AZ112" s="644">
        <f t="array" ref="AZ112">IF(H112&lt;135,H112,H112-'DPI art.191'!$I$7)</f>
        <v/>
      </c>
      <c r="BA112" s="137">
        <f t="array" ref="BA112">IF(O112&lt;80,"0",IF((P112-O112)&lt;=2,('DPI art.191'!$G$5-(('DPI art.191'!$F$5-'DPI art.191'!$G$5)/4)*(P112-O112-2)),('DPI art.191'!$G$5-(('DPI art.191'!$G$5-'DPI art.191'!$H$5)/8)*(P112-O112-2))))</f>
        <v/>
      </c>
      <c r="BB112" s="644">
        <f t="array" ref="BB112">R112-BA112</f>
        <v/>
      </c>
      <c r="BC112" s="644">
        <f t="array" ref="BC112">IF(N112&lt;135,N112,N112-'DPI art.191'!$I$5)</f>
        <v/>
      </c>
      <c r="BD112" s="137">
        <f t="array" ref="BD112">IF(O112&lt;80,"0",IF((P112-O112)&lt;=2,('DPI art.191'!$G$7-(('DPI art.191'!$F$7-'DPI art.191'!$G$7)/4)*(O112-P112-2)),('DPI art.191'!$G$7-(('DPI art.191'!$G$7-'DPI art.191'!$H$7)/8)*(P112-O112-2))))</f>
        <v/>
      </c>
      <c r="BE112" s="644">
        <f t="array" ref="BE112">O112-BD112</f>
        <v/>
      </c>
      <c r="BF112" s="644">
        <f t="array" ref="BF112">IF(N112&lt;135,N112,N112-'DPI art.191'!$I$7)</f>
        <v/>
      </c>
      <c r="BG112" s="645">
        <f t="array" ref="BG112">10^(0.1*R112)</f>
        <v/>
      </c>
      <c r="BH112" s="645">
        <f t="array" ref="BH112">10^(0.1*X112)</f>
        <v/>
      </c>
      <c r="BI112" s="645">
        <f t="array" ref="BI112">10^(0.1*AB112)</f>
        <v/>
      </c>
      <c r="BJ112" s="645">
        <f t="array" ref="BJ112">10^(0.1*AF112)</f>
        <v/>
      </c>
      <c r="BK112" s="645">
        <f t="array" ref="BK112">10^(0.1*AJ112)</f>
        <v/>
      </c>
      <c r="BL112" s="645">
        <f t="array" ref="BL112">10^(0.1*AN112)</f>
        <v/>
      </c>
      <c r="BM112" s="134">
        <f t="array" ref="BM112">IF(R112&gt;0,(O112-R112),"")</f>
        <v/>
      </c>
      <c r="BN112" s="134">
        <f t="array" ref="BN112">IF(X112&gt;0,(O112-X112),"")</f>
        <v/>
      </c>
      <c r="BO112" s="134">
        <f t="array" ref="BO112">IF(AB112&gt;0,(O112-AB112),"")</f>
        <v/>
      </c>
      <c r="BP112" s="134">
        <f t="array" ref="BP112">IF(AF112&gt;0,(O112-AF112),"")</f>
        <v/>
      </c>
      <c r="BQ112" s="134">
        <f t="array" ref="BQ112">IF(AJ112&gt;0,(O112-AJ112),"")</f>
        <v/>
      </c>
      <c r="BR112" s="134">
        <f t="array" ref="BR112">IF(AN112&gt;0,(O112-AN112),"")</f>
        <v/>
      </c>
      <c r="BS112" s="645">
        <f t="array" ref="BS112">COUNT(BM112:BR112)</f>
        <v/>
      </c>
      <c r="BT112" s="646">
        <f t="array" ref="BT112">IF(BS112=0,0,IF(BS112=1,0,1/(BS112*(BS112-1))))</f>
        <v/>
      </c>
      <c r="BU112" s="135">
        <f t="array" ref="BU112">IF(R112&gt;0,(BM112^2),"")</f>
        <v/>
      </c>
      <c r="BV112" s="135">
        <f t="array" ref="BV112">IF(X112&gt;0,(BN112^2),"")</f>
        <v/>
      </c>
      <c r="BW112" s="135">
        <f t="array" ref="BW112">IF(AB112&gt;0,(BO112^2),"")</f>
        <v/>
      </c>
      <c r="BX112" s="135">
        <f t="array" ref="BX112">IF(AF112&gt;0,(BP112^2),"")</f>
        <v/>
      </c>
      <c r="BY112" s="135">
        <f t="array" ref="BY112">IF(AJ112&gt;0,(BQ112^2),"")</f>
        <v/>
      </c>
      <c r="BZ112" s="135">
        <f t="array" ref="BZ112">IF(AN112&gt;0,(BR112^2),"")</f>
        <v/>
      </c>
      <c r="CA112" s="121" t="n"/>
    </row>
    <row r="113" ht="18.75" customHeight="1" s="621">
      <c r="A113" s="47" t="inlineStr">
        <is>
          <t>/</t>
        </is>
      </c>
      <c r="B113" s="123">
        <f t="array" ref="B113">B112+1</f>
        <v/>
      </c>
      <c r="C113" s="101" t="n"/>
      <c r="D113" s="101" t="n"/>
      <c r="E113" s="101" t="n"/>
      <c r="F113" s="101" t="n"/>
      <c r="G113" s="100" t="n">
        <v>40725</v>
      </c>
      <c r="H113" s="99" t="inlineStr">
        <is>
          <t>Compito</t>
        </is>
      </c>
      <c r="I113" s="101">
        <f t="array" ref="I113">IF((V113-R113)&gt;3,"SI","")</f>
        <v/>
      </c>
      <c r="J113" s="101">
        <f t="array" ref="J113">IF((U113-R113)&gt;3,"SI","")</f>
        <v/>
      </c>
      <c r="K113" s="100" t="n"/>
      <c r="L113" s="100" t="n"/>
      <c r="M113" s="124">
        <f t="array" ref="M113">IF(R113&gt;0,(SQRT(BT113*(SUM(BU113:BZ113)))),"")</f>
        <v/>
      </c>
      <c r="N113" s="136">
        <f t="array" ref="N113">IF(T113&gt;0,(MAX(T113,Z113,AD113,AH113,AL113,AP113))+SQRT(1.2^2+1^2),"")</f>
        <v/>
      </c>
      <c r="O113" s="637">
        <f t="array" ref="O113">IF(R113="",0,10*LOG10(SUM(BG113:BL113)/(COUNT(R113,X113,AB113,AF113,AJ113,AN113))))</f>
        <v/>
      </c>
      <c r="P113" s="638">
        <f t="array" ref="P113">IF(AND(Y113="",AC113="",AG113="",AK113="",AO113=""),S113,AVERAGE(S113,Y113,AC113,AG113,AK113,AO113)+STDEV(S113,Y113,AC113,AG113,AK113,AO113))</f>
        <v/>
      </c>
      <c r="Q113" s="106" t="n"/>
      <c r="R113" s="639" t="n"/>
      <c r="S113" s="640" t="n"/>
      <c r="T113" s="641" t="n"/>
      <c r="U113" s="642" t="n"/>
      <c r="V113" s="642" t="n"/>
      <c r="W113" s="106" t="n"/>
      <c r="X113" s="639" t="n"/>
      <c r="Y113" s="640" t="n"/>
      <c r="Z113" s="641" t="n"/>
      <c r="AA113" s="106" t="n"/>
      <c r="AB113" s="639" t="n"/>
      <c r="AC113" s="640" t="n"/>
      <c r="AD113" s="641" t="n"/>
      <c r="AE113" s="106" t="n"/>
      <c r="AF113" s="639" t="n"/>
      <c r="AG113" s="640" t="n"/>
      <c r="AH113" s="641" t="n"/>
      <c r="AI113" s="106" t="n"/>
      <c r="AJ113" s="639" t="n"/>
      <c r="AK113" s="640" t="n"/>
      <c r="AL113" s="641" t="n"/>
      <c r="AM113" s="106" t="n"/>
      <c r="AN113" s="639" t="n"/>
      <c r="AO113" s="640" t="n"/>
      <c r="AP113" s="641" t="n"/>
      <c r="AQ113" s="111">
        <f t="array" ref="AQ113">IF(AND((O113)&lt;85,N113&lt;137),"NO","SI")</f>
        <v/>
      </c>
      <c r="AR113" s="112">
        <f t="array" ref="AR113">IF((480*(10^(7.95-(O113/10))))&lt;480,480*(10^(7.95-(O113/10))),480)</f>
        <v/>
      </c>
      <c r="AS113" s="113">
        <f t="array" ref="AS113">IF((480*(10^(8.45-(O113/10))))&lt;480,480*(10^(8.45-(O113/10))),480)</f>
        <v/>
      </c>
      <c r="AT113" s="114">
        <f t="array" ref="AT113">IF((480*(10^(8.65-(O113/10))))&lt;480,480*(10^(8.65-(O113/10))),480)</f>
        <v/>
      </c>
      <c r="AU113" s="137">
        <f t="array" ref="AU113">IF(O113&lt;80,"0",IF((P113-O113)&lt;=2,('DPI art.191'!$G$3-(('DPI art.191'!$F$3-'DPI art.191'!$G$3)/4)*(P113-O113-2)),('DPI art.191'!$G$3-(('DPI art.191'!$G$3-'DPI art.191'!$H$3)/8)*(P113-O113-2))))</f>
        <v/>
      </c>
      <c r="AV113" s="644">
        <f t="array" ref="AV113">O113-AU113</f>
        <v/>
      </c>
      <c r="AW113" s="644">
        <f t="array" ref="AW113">IF(N113&lt;135,N113,N113-'DPI art.191'!$I$3)</f>
        <v/>
      </c>
      <c r="AX113" s="644">
        <f t="array" ref="AX113">IF(I113&lt;80,"0",IF((J113-I113)&lt;=2,('DPI art.191'!$G$7-(('DPI art.191'!$F$7-'DPI art.191'!$G$7)/4)*(I113-J113-2)),('DPI art.191'!$G$7-(('DPI art.191'!$G$7-'DPI art.191'!$H$7)/8)*(J113-I113-2))))</f>
        <v/>
      </c>
      <c r="AY113" s="644">
        <f t="array" ref="AY113">I113-AX113</f>
        <v/>
      </c>
      <c r="AZ113" s="644">
        <f t="array" ref="AZ113">IF(H113&lt;135,H113,H113-'DPI art.191'!$I$7)</f>
        <v/>
      </c>
      <c r="BA113" s="137">
        <f t="array" ref="BA113">IF(O113&lt;80,"0",IF((P113-O113)&lt;=2,('DPI art.191'!$G$5-(('DPI art.191'!$F$5-'DPI art.191'!$G$5)/4)*(P113-O113-2)),('DPI art.191'!$G$5-(('DPI art.191'!$G$5-'DPI art.191'!$H$5)/8)*(P113-O113-2))))</f>
        <v/>
      </c>
      <c r="BB113" s="644">
        <f t="array" ref="BB113">R113-BA113</f>
        <v/>
      </c>
      <c r="BC113" s="644">
        <f t="array" ref="BC113">IF(N113&lt;135,N113,N113-'DPI art.191'!$I$5)</f>
        <v/>
      </c>
      <c r="BD113" s="137">
        <f t="array" ref="BD113">IF(O113&lt;80,"0",IF((P113-O113)&lt;=2,('DPI art.191'!$G$7-(('DPI art.191'!$F$7-'DPI art.191'!$G$7)/4)*(O113-P113-2)),('DPI art.191'!$G$7-(('DPI art.191'!$G$7-'DPI art.191'!$H$7)/8)*(P113-O113-2))))</f>
        <v/>
      </c>
      <c r="BE113" s="644">
        <f t="array" ref="BE113">O113-BD113</f>
        <v/>
      </c>
      <c r="BF113" s="644">
        <f t="array" ref="BF113">IF(N113&lt;135,N113,N113-'DPI art.191'!$I$7)</f>
        <v/>
      </c>
      <c r="BG113" s="645">
        <f t="array" ref="BG113">10^(0.1*R113)</f>
        <v/>
      </c>
      <c r="BH113" s="645">
        <f t="array" ref="BH113">10^(0.1*X113)</f>
        <v/>
      </c>
      <c r="BI113" s="645">
        <f t="array" ref="BI113">10^(0.1*AB113)</f>
        <v/>
      </c>
      <c r="BJ113" s="645">
        <f t="array" ref="BJ113">10^(0.1*AF113)</f>
        <v/>
      </c>
      <c r="BK113" s="645">
        <f t="array" ref="BK113">10^(0.1*AJ113)</f>
        <v/>
      </c>
      <c r="BL113" s="645">
        <f t="array" ref="BL113">10^(0.1*AN113)</f>
        <v/>
      </c>
      <c r="BM113" s="134">
        <f t="array" ref="BM113">IF(R113&gt;0,(O113-R113),"")</f>
        <v/>
      </c>
      <c r="BN113" s="134">
        <f t="array" ref="BN113">IF(X113&gt;0,(O113-X113),"")</f>
        <v/>
      </c>
      <c r="BO113" s="134">
        <f t="array" ref="BO113">IF(AB113&gt;0,(O113-AB113),"")</f>
        <v/>
      </c>
      <c r="BP113" s="134">
        <f t="array" ref="BP113">IF(AF113&gt;0,(O113-AF113),"")</f>
        <v/>
      </c>
      <c r="BQ113" s="134">
        <f t="array" ref="BQ113">IF(AJ113&gt;0,(O113-AJ113),"")</f>
        <v/>
      </c>
      <c r="BR113" s="134">
        <f t="array" ref="BR113">IF(AN113&gt;0,(O113-AN113),"")</f>
        <v/>
      </c>
      <c r="BS113" s="645">
        <f t="array" ref="BS113">COUNT(BM113:BR113)</f>
        <v/>
      </c>
      <c r="BT113" s="646">
        <f t="array" ref="BT113">IF(BS113=0,0,IF(BS113=1,0,1/(BS113*(BS113-1))))</f>
        <v/>
      </c>
      <c r="BU113" s="135">
        <f t="array" ref="BU113">IF(R113&gt;0,(BM113^2),"")</f>
        <v/>
      </c>
      <c r="BV113" s="135">
        <f t="array" ref="BV113">IF(X113&gt;0,(BN113^2),"")</f>
        <v/>
      </c>
      <c r="BW113" s="135">
        <f t="array" ref="BW113">IF(AB113&gt;0,(BO113^2),"")</f>
        <v/>
      </c>
      <c r="BX113" s="135">
        <f t="array" ref="BX113">IF(AF113&gt;0,(BP113^2),"")</f>
        <v/>
      </c>
      <c r="BY113" s="135">
        <f t="array" ref="BY113">IF(AJ113&gt;0,(BQ113^2),"")</f>
        <v/>
      </c>
      <c r="BZ113" s="135">
        <f t="array" ref="BZ113">IF(AN113&gt;0,(BR113^2),"")</f>
        <v/>
      </c>
      <c r="CA113" s="121" t="n"/>
    </row>
    <row r="114" ht="18.75" customHeight="1" s="621">
      <c r="A114" s="47" t="inlineStr">
        <is>
          <t>/</t>
        </is>
      </c>
      <c r="B114" s="123">
        <f t="array" ref="B114">B113+1</f>
        <v/>
      </c>
      <c r="C114" s="101" t="n"/>
      <c r="D114" s="101" t="n"/>
      <c r="E114" s="101" t="n"/>
      <c r="F114" s="101" t="n"/>
      <c r="G114" s="100" t="n">
        <v>40725</v>
      </c>
      <c r="H114" s="99" t="inlineStr">
        <is>
          <t>Compito</t>
        </is>
      </c>
      <c r="I114" s="101">
        <f t="array" ref="I114">IF((V114-R114)&gt;3,"SI","")</f>
        <v/>
      </c>
      <c r="J114" s="101">
        <f t="array" ref="J114">IF((U114-R114)&gt;3,"SI","")</f>
        <v/>
      </c>
      <c r="K114" s="100" t="n"/>
      <c r="L114" s="100" t="n"/>
      <c r="M114" s="124">
        <f t="array" ref="M114">IF(R114&gt;0,(SQRT(BT114*(SUM(BU114:BZ114)))),"")</f>
        <v/>
      </c>
      <c r="N114" s="136">
        <f t="array" ref="N114">IF(T114&gt;0,(MAX(T114,Z114,AD114,AH114,AL114,AP114))+SQRT(1.2^2+1^2),"")</f>
        <v/>
      </c>
      <c r="O114" s="637">
        <f t="array" ref="O114">IF(R114="",0,10*LOG10(SUM(BG114:BL114)/(COUNT(R114,X114,AB114,AF114,AJ114,AN114))))</f>
        <v/>
      </c>
      <c r="P114" s="638">
        <f t="array" ref="P114">IF(AND(Y114="",AC114="",AG114="",AK114="",AO114=""),S114,AVERAGE(S114,Y114,AC114,AG114,AK114,AO114)+STDEV(S114,Y114,AC114,AG114,AK114,AO114))</f>
        <v/>
      </c>
      <c r="Q114" s="106" t="n"/>
      <c r="R114" s="639" t="n"/>
      <c r="S114" s="640" t="n"/>
      <c r="T114" s="641" t="n"/>
      <c r="U114" s="642" t="n"/>
      <c r="V114" s="642" t="n"/>
      <c r="W114" s="106" t="n"/>
      <c r="X114" s="639" t="n"/>
      <c r="Y114" s="640" t="n"/>
      <c r="Z114" s="641" t="n"/>
      <c r="AA114" s="106" t="n"/>
      <c r="AB114" s="639" t="n"/>
      <c r="AC114" s="640" t="n"/>
      <c r="AD114" s="641" t="n"/>
      <c r="AE114" s="106" t="n"/>
      <c r="AF114" s="639" t="n"/>
      <c r="AG114" s="640" t="n"/>
      <c r="AH114" s="641" t="n"/>
      <c r="AI114" s="106" t="n"/>
      <c r="AJ114" s="639" t="n"/>
      <c r="AK114" s="640" t="n"/>
      <c r="AL114" s="641" t="n"/>
      <c r="AM114" s="106" t="n"/>
      <c r="AN114" s="639" t="n"/>
      <c r="AO114" s="640" t="n"/>
      <c r="AP114" s="641" t="n"/>
      <c r="AQ114" s="111">
        <f t="array" ref="AQ114">IF(AND((O114)&lt;85,N114&lt;137),"NO","SI")</f>
        <v/>
      </c>
      <c r="AR114" s="112">
        <f t="array" ref="AR114">IF((480*(10^(7.95-(O114/10))))&lt;480,480*(10^(7.95-(O114/10))),480)</f>
        <v/>
      </c>
      <c r="AS114" s="113">
        <f t="array" ref="AS114">IF((480*(10^(8.45-(O114/10))))&lt;480,480*(10^(8.45-(O114/10))),480)</f>
        <v/>
      </c>
      <c r="AT114" s="114">
        <f t="array" ref="AT114">IF((480*(10^(8.65-(O114/10))))&lt;480,480*(10^(8.65-(O114/10))),480)</f>
        <v/>
      </c>
      <c r="AU114" s="137">
        <f t="array" ref="AU114">IF(O114&lt;80,"0",IF((P114-O114)&lt;=2,('DPI art.191'!$G$3-(('DPI art.191'!$F$3-'DPI art.191'!$G$3)/4)*(P114-O114-2)),('DPI art.191'!$G$3-(('DPI art.191'!$G$3-'DPI art.191'!$H$3)/8)*(P114-O114-2))))</f>
        <v/>
      </c>
      <c r="AV114" s="644">
        <f t="array" ref="AV114">O114-AU114</f>
        <v/>
      </c>
      <c r="AW114" s="644">
        <f t="array" ref="AW114">IF(N114&lt;135,N114,N114-'DPI art.191'!$I$3)</f>
        <v/>
      </c>
      <c r="AX114" s="644">
        <f t="array" ref="AX114">IF(I114&lt;80,"0",IF((J114-I114)&lt;=2,('DPI art.191'!$G$7-(('DPI art.191'!$F$7-'DPI art.191'!$G$7)/4)*(I114-J114-2)),('DPI art.191'!$G$7-(('DPI art.191'!$G$7-'DPI art.191'!$H$7)/8)*(J114-I114-2))))</f>
        <v/>
      </c>
      <c r="AY114" s="644">
        <f t="array" ref="AY114">I114-AX114</f>
        <v/>
      </c>
      <c r="AZ114" s="644">
        <f t="array" ref="AZ114">IF(H114&lt;135,H114,H114-'DPI art.191'!$I$7)</f>
        <v/>
      </c>
      <c r="BA114" s="137">
        <f t="array" ref="BA114">IF(O114&lt;80,"0",IF((P114-O114)&lt;=2,('DPI art.191'!$G$5-(('DPI art.191'!$F$5-'DPI art.191'!$G$5)/4)*(P114-O114-2)),('DPI art.191'!$G$5-(('DPI art.191'!$G$5-'DPI art.191'!$H$5)/8)*(P114-O114-2))))</f>
        <v/>
      </c>
      <c r="BB114" s="644">
        <f t="array" ref="BB114">R114-BA114</f>
        <v/>
      </c>
      <c r="BC114" s="644">
        <f t="array" ref="BC114">IF(N114&lt;135,N114,N114-'DPI art.191'!$I$5)</f>
        <v/>
      </c>
      <c r="BD114" s="137">
        <f t="array" ref="BD114">IF(O114&lt;80,"0",IF((P114-O114)&lt;=2,('DPI art.191'!$G$7-(('DPI art.191'!$F$7-'DPI art.191'!$G$7)/4)*(O114-P114-2)),('DPI art.191'!$G$7-(('DPI art.191'!$G$7-'DPI art.191'!$H$7)/8)*(P114-O114-2))))</f>
        <v/>
      </c>
      <c r="BE114" s="644">
        <f t="array" ref="BE114">O114-BD114</f>
        <v/>
      </c>
      <c r="BF114" s="644">
        <f t="array" ref="BF114">IF(N114&lt;135,N114,N114-'DPI art.191'!$I$7)</f>
        <v/>
      </c>
      <c r="BG114" s="645">
        <f t="array" ref="BG114">10^(0.1*R114)</f>
        <v/>
      </c>
      <c r="BH114" s="645">
        <f t="array" ref="BH114">10^(0.1*X114)</f>
        <v/>
      </c>
      <c r="BI114" s="645">
        <f t="array" ref="BI114">10^(0.1*AB114)</f>
        <v/>
      </c>
      <c r="BJ114" s="645">
        <f t="array" ref="BJ114">10^(0.1*AF114)</f>
        <v/>
      </c>
      <c r="BK114" s="645">
        <f t="array" ref="BK114">10^(0.1*AJ114)</f>
        <v/>
      </c>
      <c r="BL114" s="645">
        <f t="array" ref="BL114">10^(0.1*AN114)</f>
        <v/>
      </c>
      <c r="BM114" s="134">
        <f t="array" ref="BM114">IF(R114&gt;0,(O114-R114),"")</f>
        <v/>
      </c>
      <c r="BN114" s="134">
        <f t="array" ref="BN114">IF(X114&gt;0,(O114-X114),"")</f>
        <v/>
      </c>
      <c r="BO114" s="134">
        <f t="array" ref="BO114">IF(AB114&gt;0,(O114-AB114),"")</f>
        <v/>
      </c>
      <c r="BP114" s="134">
        <f t="array" ref="BP114">IF(AF114&gt;0,(O114-AF114),"")</f>
        <v/>
      </c>
      <c r="BQ114" s="134">
        <f t="array" ref="BQ114">IF(AJ114&gt;0,(O114-AJ114),"")</f>
        <v/>
      </c>
      <c r="BR114" s="134">
        <f t="array" ref="BR114">IF(AN114&gt;0,(O114-AN114),"")</f>
        <v/>
      </c>
      <c r="BS114" s="645">
        <f t="array" ref="BS114">COUNT(BM114:BR114)</f>
        <v/>
      </c>
      <c r="BT114" s="646">
        <f t="array" ref="BT114">IF(BS114=0,0,IF(BS114=1,0,1/(BS114*(BS114-1))))</f>
        <v/>
      </c>
      <c r="BU114" s="135">
        <f t="array" ref="BU114">IF(R114&gt;0,(BM114^2),"")</f>
        <v/>
      </c>
      <c r="BV114" s="135">
        <f t="array" ref="BV114">IF(X114&gt;0,(BN114^2),"")</f>
        <v/>
      </c>
      <c r="BW114" s="135">
        <f t="array" ref="BW114">IF(AB114&gt;0,(BO114^2),"")</f>
        <v/>
      </c>
      <c r="BX114" s="135">
        <f t="array" ref="BX114">IF(AF114&gt;0,(BP114^2),"")</f>
        <v/>
      </c>
      <c r="BY114" s="135">
        <f t="array" ref="BY114">IF(AJ114&gt;0,(BQ114^2),"")</f>
        <v/>
      </c>
      <c r="BZ114" s="135">
        <f t="array" ref="BZ114">IF(AN114&gt;0,(BR114^2),"")</f>
        <v/>
      </c>
      <c r="CA114" s="121" t="n"/>
    </row>
    <row r="115" ht="18.75" customHeight="1" s="621">
      <c r="A115" s="47" t="inlineStr">
        <is>
          <t>/</t>
        </is>
      </c>
      <c r="B115" s="123">
        <f t="array" ref="B115">B114+1</f>
        <v/>
      </c>
      <c r="C115" s="101" t="n"/>
      <c r="D115" s="101" t="n"/>
      <c r="E115" s="101" t="n"/>
      <c r="F115" s="101" t="n"/>
      <c r="G115" s="100" t="n">
        <v>40725</v>
      </c>
      <c r="H115" s="99" t="inlineStr">
        <is>
          <t>Compito</t>
        </is>
      </c>
      <c r="I115" s="101">
        <f t="array" ref="I115">IF((V115-R115)&gt;3,"SI","")</f>
        <v/>
      </c>
      <c r="J115" s="101">
        <f t="array" ref="J115">IF((U115-R115)&gt;3,"SI","")</f>
        <v/>
      </c>
      <c r="K115" s="100" t="n"/>
      <c r="L115" s="100" t="n"/>
      <c r="M115" s="124">
        <f t="array" ref="M115">IF(R115&gt;0,(SQRT(BT115*(SUM(BU115:BZ115)))),"")</f>
        <v/>
      </c>
      <c r="N115" s="136">
        <f t="array" ref="N115">IF(T115&gt;0,(MAX(T115,Z115,AD115,AH115,AL115,AP115))+SQRT(1.2^2+1^2),"")</f>
        <v/>
      </c>
      <c r="O115" s="637">
        <f t="array" ref="O115">IF(R115="",0,10*LOG10(SUM(BG115:BL115)/(COUNT(R115,X115,AB115,AF115,AJ115,AN115))))</f>
        <v/>
      </c>
      <c r="P115" s="638">
        <f t="array" ref="P115">IF(AND(Y115="",AC115="",AG115="",AK115="",AO115=""),S115,AVERAGE(S115,Y115,AC115,AG115,AK115,AO115)+STDEV(S115,Y115,AC115,AG115,AK115,AO115))</f>
        <v/>
      </c>
      <c r="Q115" s="106" t="n"/>
      <c r="R115" s="639" t="n"/>
      <c r="S115" s="640" t="n"/>
      <c r="T115" s="641" t="n"/>
      <c r="U115" s="642" t="n"/>
      <c r="V115" s="642" t="n"/>
      <c r="W115" s="106" t="n"/>
      <c r="X115" s="639" t="n"/>
      <c r="Y115" s="640" t="n"/>
      <c r="Z115" s="641" t="n"/>
      <c r="AA115" s="106" t="n"/>
      <c r="AB115" s="639" t="n"/>
      <c r="AC115" s="640" t="n"/>
      <c r="AD115" s="641" t="n"/>
      <c r="AE115" s="106" t="n"/>
      <c r="AF115" s="639" t="n"/>
      <c r="AG115" s="640" t="n"/>
      <c r="AH115" s="641" t="n"/>
      <c r="AI115" s="106" t="n"/>
      <c r="AJ115" s="639" t="n"/>
      <c r="AK115" s="640" t="n"/>
      <c r="AL115" s="641" t="n"/>
      <c r="AM115" s="106" t="n"/>
      <c r="AN115" s="639" t="n"/>
      <c r="AO115" s="640" t="n"/>
      <c r="AP115" s="641" t="n"/>
      <c r="AQ115" s="111">
        <f t="array" ref="AQ115">IF(AND((O115)&lt;85,N115&lt;137),"NO","SI")</f>
        <v/>
      </c>
      <c r="AR115" s="112">
        <f t="array" ref="AR115">IF((480*(10^(7.95-(O115/10))))&lt;480,480*(10^(7.95-(O115/10))),480)</f>
        <v/>
      </c>
      <c r="AS115" s="113">
        <f t="array" ref="AS115">IF((480*(10^(8.45-(O115/10))))&lt;480,480*(10^(8.45-(O115/10))),480)</f>
        <v/>
      </c>
      <c r="AT115" s="114">
        <f t="array" ref="AT115">IF((480*(10^(8.65-(O115/10))))&lt;480,480*(10^(8.65-(O115/10))),480)</f>
        <v/>
      </c>
      <c r="AU115" s="137">
        <f t="array" ref="AU115">IF(O115&lt;80,"0",IF((P115-O115)&lt;=2,('DPI art.191'!$G$3-(('DPI art.191'!$F$3-'DPI art.191'!$G$3)/4)*(P115-O115-2)),('DPI art.191'!$G$3-(('DPI art.191'!$G$3-'DPI art.191'!$H$3)/8)*(P115-O115-2))))</f>
        <v/>
      </c>
      <c r="AV115" s="644">
        <f t="array" ref="AV115">O115-AU115</f>
        <v/>
      </c>
      <c r="AW115" s="644">
        <f t="array" ref="AW115">IF(N115&lt;135,N115,N115-'DPI art.191'!$I$3)</f>
        <v/>
      </c>
      <c r="AX115" s="644">
        <f t="array" ref="AX115">IF(I115&lt;80,"0",IF((J115-I115)&lt;=2,('DPI art.191'!$G$7-(('DPI art.191'!$F$7-'DPI art.191'!$G$7)/4)*(I115-J115-2)),('DPI art.191'!$G$7-(('DPI art.191'!$G$7-'DPI art.191'!$H$7)/8)*(J115-I115-2))))</f>
        <v/>
      </c>
      <c r="AY115" s="644">
        <f t="array" ref="AY115">I115-AX115</f>
        <v/>
      </c>
      <c r="AZ115" s="644">
        <f t="array" ref="AZ115">IF(H115&lt;135,H115,H115-'DPI art.191'!$I$7)</f>
        <v/>
      </c>
      <c r="BA115" s="137">
        <f t="array" ref="BA115">IF(O115&lt;80,"0",IF((P115-O115)&lt;=2,('DPI art.191'!$G$5-(('DPI art.191'!$F$5-'DPI art.191'!$G$5)/4)*(P115-O115-2)),('DPI art.191'!$G$5-(('DPI art.191'!$G$5-'DPI art.191'!$H$5)/8)*(P115-O115-2))))</f>
        <v/>
      </c>
      <c r="BB115" s="644">
        <f t="array" ref="BB115">R115-BA115</f>
        <v/>
      </c>
      <c r="BC115" s="644">
        <f t="array" ref="BC115">IF(N115&lt;135,N115,N115-'DPI art.191'!$I$5)</f>
        <v/>
      </c>
      <c r="BD115" s="137">
        <f t="array" ref="BD115">IF(O115&lt;80,"0",IF((P115-O115)&lt;=2,('DPI art.191'!$G$7-(('DPI art.191'!$F$7-'DPI art.191'!$G$7)/4)*(O115-P115-2)),('DPI art.191'!$G$7-(('DPI art.191'!$G$7-'DPI art.191'!$H$7)/8)*(P115-O115-2))))</f>
        <v/>
      </c>
      <c r="BE115" s="644">
        <f t="array" ref="BE115">O115-BD115</f>
        <v/>
      </c>
      <c r="BF115" s="644">
        <f t="array" ref="BF115">IF(N115&lt;135,N115,N115-'DPI art.191'!$I$7)</f>
        <v/>
      </c>
      <c r="BG115" s="645">
        <f t="array" ref="BG115">10^(0.1*R115)</f>
        <v/>
      </c>
      <c r="BH115" s="645">
        <f t="array" ref="BH115">10^(0.1*X115)</f>
        <v/>
      </c>
      <c r="BI115" s="645">
        <f t="array" ref="BI115">10^(0.1*AB115)</f>
        <v/>
      </c>
      <c r="BJ115" s="645">
        <f t="array" ref="BJ115">10^(0.1*AF115)</f>
        <v/>
      </c>
      <c r="BK115" s="645">
        <f t="array" ref="BK115">10^(0.1*AJ115)</f>
        <v/>
      </c>
      <c r="BL115" s="645">
        <f t="array" ref="BL115">10^(0.1*AN115)</f>
        <v/>
      </c>
      <c r="BM115" s="134">
        <f t="array" ref="BM115">IF(R115&gt;0,(O115-R115),"")</f>
        <v/>
      </c>
      <c r="BN115" s="134">
        <f t="array" ref="BN115">IF(X115&gt;0,(O115-X115),"")</f>
        <v/>
      </c>
      <c r="BO115" s="134">
        <f t="array" ref="BO115">IF(AB115&gt;0,(O115-AB115),"")</f>
        <v/>
      </c>
      <c r="BP115" s="134">
        <f t="array" ref="BP115">IF(AF115&gt;0,(O115-AF115),"")</f>
        <v/>
      </c>
      <c r="BQ115" s="134">
        <f t="array" ref="BQ115">IF(AJ115&gt;0,(O115-AJ115),"")</f>
        <v/>
      </c>
      <c r="BR115" s="134">
        <f t="array" ref="BR115">IF(AN115&gt;0,(O115-AN115),"")</f>
        <v/>
      </c>
      <c r="BS115" s="645">
        <f t="array" ref="BS115">COUNT(BM115:BR115)</f>
        <v/>
      </c>
      <c r="BT115" s="646">
        <f t="array" ref="BT115">IF(BS115=0,0,IF(BS115=1,0,1/(BS115*(BS115-1))))</f>
        <v/>
      </c>
      <c r="BU115" s="135">
        <f t="array" ref="BU115">IF(R115&gt;0,(BM115^2),"")</f>
        <v/>
      </c>
      <c r="BV115" s="135">
        <f t="array" ref="BV115">IF(X115&gt;0,(BN115^2),"")</f>
        <v/>
      </c>
      <c r="BW115" s="135">
        <f t="array" ref="BW115">IF(AB115&gt;0,(BO115^2),"")</f>
        <v/>
      </c>
      <c r="BX115" s="135">
        <f t="array" ref="BX115">IF(AF115&gt;0,(BP115^2),"")</f>
        <v/>
      </c>
      <c r="BY115" s="135">
        <f t="array" ref="BY115">IF(AJ115&gt;0,(BQ115^2),"")</f>
        <v/>
      </c>
      <c r="BZ115" s="135">
        <f t="array" ref="BZ115">IF(AN115&gt;0,(BR115^2),"")</f>
        <v/>
      </c>
      <c r="CA115" s="121" t="n"/>
    </row>
    <row r="116" ht="18.75" customHeight="1" s="621">
      <c r="A116" s="47" t="inlineStr">
        <is>
          <t>/</t>
        </is>
      </c>
      <c r="B116" s="123">
        <f t="array" ref="B116">B115+1</f>
        <v/>
      </c>
      <c r="C116" s="101" t="n"/>
      <c r="D116" s="101" t="n"/>
      <c r="E116" s="101" t="n"/>
      <c r="F116" s="101" t="n"/>
      <c r="G116" s="100" t="n">
        <v>40725</v>
      </c>
      <c r="H116" s="99" t="inlineStr">
        <is>
          <t>Compito</t>
        </is>
      </c>
      <c r="I116" s="101">
        <f t="array" ref="I116">IF((V116-R116)&gt;3,"SI","")</f>
        <v/>
      </c>
      <c r="J116" s="101">
        <f t="array" ref="J116">IF((U116-R116)&gt;3,"SI","")</f>
        <v/>
      </c>
      <c r="K116" s="100" t="n"/>
      <c r="L116" s="100" t="n"/>
      <c r="M116" s="124">
        <f t="array" ref="M116">IF(R116&gt;0,(SQRT(BT116*(SUM(BU116:BZ116)))),"")</f>
        <v/>
      </c>
      <c r="N116" s="136">
        <f t="array" ref="N116">IF(T116&gt;0,(MAX(T116,Z116,AD116,AH116,AL116,AP116))+SQRT(1.2^2+1^2),"")</f>
        <v/>
      </c>
      <c r="O116" s="637">
        <f t="array" ref="O116">IF(R116="",0,10*LOG10(SUM(BG116:BL116)/(COUNT(R116,X116,AB116,AF116,AJ116,AN116))))</f>
        <v/>
      </c>
      <c r="P116" s="638">
        <f t="array" ref="P116">IF(AND(Y116="",AC116="",AG116="",AK116="",AO116=""),S116,AVERAGE(S116,Y116,AC116,AG116,AK116,AO116)+STDEV(S116,Y116,AC116,AG116,AK116,AO116))</f>
        <v/>
      </c>
      <c r="Q116" s="106" t="n"/>
      <c r="R116" s="639" t="n"/>
      <c r="S116" s="640" t="n"/>
      <c r="T116" s="641" t="n"/>
      <c r="U116" s="642" t="n"/>
      <c r="V116" s="642" t="n"/>
      <c r="W116" s="106" t="n"/>
      <c r="X116" s="639" t="n"/>
      <c r="Y116" s="640" t="n"/>
      <c r="Z116" s="641" t="n"/>
      <c r="AA116" s="106" t="n"/>
      <c r="AB116" s="639" t="n"/>
      <c r="AC116" s="640" t="n"/>
      <c r="AD116" s="641" t="n"/>
      <c r="AE116" s="106" t="n"/>
      <c r="AF116" s="639" t="n"/>
      <c r="AG116" s="640" t="n"/>
      <c r="AH116" s="641" t="n"/>
      <c r="AI116" s="106" t="n"/>
      <c r="AJ116" s="639" t="n"/>
      <c r="AK116" s="640" t="n"/>
      <c r="AL116" s="641" t="n"/>
      <c r="AM116" s="106" t="n"/>
      <c r="AN116" s="639" t="n"/>
      <c r="AO116" s="640" t="n"/>
      <c r="AP116" s="641" t="n"/>
      <c r="AQ116" s="111">
        <f t="array" ref="AQ116">IF(AND((O116)&lt;85,N116&lt;137),"NO","SI")</f>
        <v/>
      </c>
      <c r="AR116" s="112">
        <f t="array" ref="AR116">IF((480*(10^(7.95-(O116/10))))&lt;480,480*(10^(7.95-(O116/10))),480)</f>
        <v/>
      </c>
      <c r="AS116" s="113">
        <f t="array" ref="AS116">IF((480*(10^(8.45-(O116/10))))&lt;480,480*(10^(8.45-(O116/10))),480)</f>
        <v/>
      </c>
      <c r="AT116" s="114">
        <f t="array" ref="AT116">IF((480*(10^(8.65-(O116/10))))&lt;480,480*(10^(8.65-(O116/10))),480)</f>
        <v/>
      </c>
      <c r="AU116" s="137">
        <f t="array" ref="AU116">IF(O116&lt;80,"0",IF((P116-O116)&lt;=2,('DPI art.191'!$G$3-(('DPI art.191'!$F$3-'DPI art.191'!$G$3)/4)*(P116-O116-2)),('DPI art.191'!$G$3-(('DPI art.191'!$G$3-'DPI art.191'!$H$3)/8)*(P116-O116-2))))</f>
        <v/>
      </c>
      <c r="AV116" s="644">
        <f t="array" ref="AV116">O116-AU116</f>
        <v/>
      </c>
      <c r="AW116" s="644">
        <f t="array" ref="AW116">IF(N116&lt;135,N116,N116-'DPI art.191'!$I$3)</f>
        <v/>
      </c>
      <c r="AX116" s="644">
        <f t="array" ref="AX116">IF(I116&lt;80,"0",IF((J116-I116)&lt;=2,('DPI art.191'!$G$7-(('DPI art.191'!$F$7-'DPI art.191'!$G$7)/4)*(I116-J116-2)),('DPI art.191'!$G$7-(('DPI art.191'!$G$7-'DPI art.191'!$H$7)/8)*(J116-I116-2))))</f>
        <v/>
      </c>
      <c r="AY116" s="644">
        <f t="array" ref="AY116">I116-AX116</f>
        <v/>
      </c>
      <c r="AZ116" s="644">
        <f t="array" ref="AZ116">IF(H116&lt;135,H116,H116-'DPI art.191'!$I$7)</f>
        <v/>
      </c>
      <c r="BA116" s="137">
        <f t="array" ref="BA116">IF(O116&lt;80,"0",IF((P116-O116)&lt;=2,('DPI art.191'!$G$5-(('DPI art.191'!$F$5-'DPI art.191'!$G$5)/4)*(P116-O116-2)),('DPI art.191'!$G$5-(('DPI art.191'!$G$5-'DPI art.191'!$H$5)/8)*(P116-O116-2))))</f>
        <v/>
      </c>
      <c r="BB116" s="644">
        <f t="array" ref="BB116">R116-BA116</f>
        <v/>
      </c>
      <c r="BC116" s="644">
        <f t="array" ref="BC116">IF(N116&lt;135,N116,N116-'DPI art.191'!$I$5)</f>
        <v/>
      </c>
      <c r="BD116" s="137">
        <f t="array" ref="BD116">IF(O116&lt;80,"0",IF((P116-O116)&lt;=2,('DPI art.191'!$G$7-(('DPI art.191'!$F$7-'DPI art.191'!$G$7)/4)*(O116-P116-2)),('DPI art.191'!$G$7-(('DPI art.191'!$G$7-'DPI art.191'!$H$7)/8)*(P116-O116-2))))</f>
        <v/>
      </c>
      <c r="BE116" s="644">
        <f t="array" ref="BE116">O116-BD116</f>
        <v/>
      </c>
      <c r="BF116" s="644">
        <f t="array" ref="BF116">IF(N116&lt;135,N116,N116-'DPI art.191'!$I$7)</f>
        <v/>
      </c>
      <c r="BG116" s="645">
        <f t="array" ref="BG116">10^(0.1*R116)</f>
        <v/>
      </c>
      <c r="BH116" s="645">
        <f t="array" ref="BH116">10^(0.1*X116)</f>
        <v/>
      </c>
      <c r="BI116" s="645">
        <f t="array" ref="BI116">10^(0.1*AB116)</f>
        <v/>
      </c>
      <c r="BJ116" s="645">
        <f t="array" ref="BJ116">10^(0.1*AF116)</f>
        <v/>
      </c>
      <c r="BK116" s="645">
        <f t="array" ref="BK116">10^(0.1*AJ116)</f>
        <v/>
      </c>
      <c r="BL116" s="645">
        <f t="array" ref="BL116">10^(0.1*AN116)</f>
        <v/>
      </c>
      <c r="BM116" s="134">
        <f t="array" ref="BM116">IF(R116&gt;0,(O116-R116),"")</f>
        <v/>
      </c>
      <c r="BN116" s="134">
        <f t="array" ref="BN116">IF(X116&gt;0,(O116-X116),"")</f>
        <v/>
      </c>
      <c r="BO116" s="134">
        <f t="array" ref="BO116">IF(AB116&gt;0,(O116-AB116),"")</f>
        <v/>
      </c>
      <c r="BP116" s="134">
        <f t="array" ref="BP116">IF(AF116&gt;0,(O116-AF116),"")</f>
        <v/>
      </c>
      <c r="BQ116" s="134">
        <f t="array" ref="BQ116">IF(AJ116&gt;0,(O116-AJ116),"")</f>
        <v/>
      </c>
      <c r="BR116" s="134">
        <f t="array" ref="BR116">IF(AN116&gt;0,(O116-AN116),"")</f>
        <v/>
      </c>
      <c r="BS116" s="645">
        <f t="array" ref="BS116">COUNT(BM116:BR116)</f>
        <v/>
      </c>
      <c r="BT116" s="646">
        <f t="array" ref="BT116">IF(BS116=0,0,IF(BS116=1,0,1/(BS116*(BS116-1))))</f>
        <v/>
      </c>
      <c r="BU116" s="135">
        <f t="array" ref="BU116">IF(R116&gt;0,(BM116^2),"")</f>
        <v/>
      </c>
      <c r="BV116" s="135">
        <f t="array" ref="BV116">IF(X116&gt;0,(BN116^2),"")</f>
        <v/>
      </c>
      <c r="BW116" s="135">
        <f t="array" ref="BW116">IF(AB116&gt;0,(BO116^2),"")</f>
        <v/>
      </c>
      <c r="BX116" s="135">
        <f t="array" ref="BX116">IF(AF116&gt;0,(BP116^2),"")</f>
        <v/>
      </c>
      <c r="BY116" s="135">
        <f t="array" ref="BY116">IF(AJ116&gt;0,(BQ116^2),"")</f>
        <v/>
      </c>
      <c r="BZ116" s="135">
        <f t="array" ref="BZ116">IF(AN116&gt;0,(BR116^2),"")</f>
        <v/>
      </c>
      <c r="CA116" s="121" t="n"/>
    </row>
    <row r="117" ht="18.75" customHeight="1" s="621">
      <c r="A117" s="47" t="inlineStr">
        <is>
          <t>/</t>
        </is>
      </c>
      <c r="B117" s="123">
        <f t="array" ref="B117">B116+1</f>
        <v/>
      </c>
      <c r="C117" s="101" t="n"/>
      <c r="D117" s="101" t="n"/>
      <c r="E117" s="101" t="n"/>
      <c r="F117" s="101" t="n"/>
      <c r="G117" s="100" t="n">
        <v>40725</v>
      </c>
      <c r="H117" s="99" t="inlineStr">
        <is>
          <t>Compito</t>
        </is>
      </c>
      <c r="I117" s="101">
        <f t="array" ref="I117">IF((V117-R117)&gt;3,"SI","")</f>
        <v/>
      </c>
      <c r="J117" s="101">
        <f t="array" ref="J117">IF((U117-R117)&gt;3,"SI","")</f>
        <v/>
      </c>
      <c r="K117" s="100" t="n"/>
      <c r="L117" s="100" t="n"/>
      <c r="M117" s="124">
        <f t="array" ref="M117">IF(R117&gt;0,(SQRT(BT117*(SUM(BU117:BZ117)))),"")</f>
        <v/>
      </c>
      <c r="N117" s="136">
        <f t="array" ref="N117">IF(T117&gt;0,(MAX(T117,Z117,AD117,AH117,AL117,AP117))+SQRT(1.2^2+1^2),"")</f>
        <v/>
      </c>
      <c r="O117" s="637">
        <f t="array" ref="O117">IF(R117="",0,10*LOG10(SUM(BG117:BL117)/(COUNT(R117,X117,AB117,AF117,AJ117,AN117))))</f>
        <v/>
      </c>
      <c r="P117" s="638">
        <f t="array" ref="P117">IF(AND(Y117="",AC117="",AG117="",AK117="",AO117=""),S117,AVERAGE(S117,Y117,AC117,AG117,AK117,AO117)+STDEV(S117,Y117,AC117,AG117,AK117,AO117))</f>
        <v/>
      </c>
      <c r="Q117" s="106" t="n"/>
      <c r="R117" s="639" t="n"/>
      <c r="S117" s="640" t="n"/>
      <c r="T117" s="641" t="n"/>
      <c r="U117" s="642" t="n"/>
      <c r="V117" s="642" t="n"/>
      <c r="W117" s="106" t="n"/>
      <c r="X117" s="639" t="n"/>
      <c r="Y117" s="640" t="n"/>
      <c r="Z117" s="641" t="n"/>
      <c r="AA117" s="106" t="n"/>
      <c r="AB117" s="639" t="n"/>
      <c r="AC117" s="640" t="n"/>
      <c r="AD117" s="641" t="n"/>
      <c r="AE117" s="106" t="n"/>
      <c r="AF117" s="639" t="n"/>
      <c r="AG117" s="640" t="n"/>
      <c r="AH117" s="641" t="n"/>
      <c r="AI117" s="106" t="n"/>
      <c r="AJ117" s="639" t="n"/>
      <c r="AK117" s="640" t="n"/>
      <c r="AL117" s="641" t="n"/>
      <c r="AM117" s="106" t="n"/>
      <c r="AN117" s="639" t="n"/>
      <c r="AO117" s="640" t="n"/>
      <c r="AP117" s="641" t="n"/>
      <c r="AQ117" s="111">
        <f t="array" ref="AQ117">IF(AND((O117)&lt;85,N117&lt;137),"NO","SI")</f>
        <v/>
      </c>
      <c r="AR117" s="112">
        <f t="array" ref="AR117">IF((480*(10^(7.95-(O117/10))))&lt;480,480*(10^(7.95-(O117/10))),480)</f>
        <v/>
      </c>
      <c r="AS117" s="113">
        <f t="array" ref="AS117">IF((480*(10^(8.45-(O117/10))))&lt;480,480*(10^(8.45-(O117/10))),480)</f>
        <v/>
      </c>
      <c r="AT117" s="114">
        <f t="array" ref="AT117">IF((480*(10^(8.65-(O117/10))))&lt;480,480*(10^(8.65-(O117/10))),480)</f>
        <v/>
      </c>
      <c r="AU117" s="137">
        <f t="array" ref="AU117">IF(O117&lt;80,"0",IF((P117-O117)&lt;=2,('DPI art.191'!$G$3-(('DPI art.191'!$F$3-'DPI art.191'!$G$3)/4)*(P117-O117-2)),('DPI art.191'!$G$3-(('DPI art.191'!$G$3-'DPI art.191'!$H$3)/8)*(P117-O117-2))))</f>
        <v/>
      </c>
      <c r="AV117" s="644">
        <f t="array" ref="AV117">O117-AU117</f>
        <v/>
      </c>
      <c r="AW117" s="644">
        <f t="array" ref="AW117">IF(N117&lt;135,N117,N117-'DPI art.191'!$I$3)</f>
        <v/>
      </c>
      <c r="AX117" s="644">
        <f t="array" ref="AX117">IF(I117&lt;80,"0",IF((J117-I117)&lt;=2,('DPI art.191'!$G$7-(('DPI art.191'!$F$7-'DPI art.191'!$G$7)/4)*(I117-J117-2)),('DPI art.191'!$G$7-(('DPI art.191'!$G$7-'DPI art.191'!$H$7)/8)*(J117-I117-2))))</f>
        <v/>
      </c>
      <c r="AY117" s="644">
        <f t="array" ref="AY117">I117-AX117</f>
        <v/>
      </c>
      <c r="AZ117" s="644">
        <f t="array" ref="AZ117">IF(H117&lt;135,H117,H117-'DPI art.191'!$I$7)</f>
        <v/>
      </c>
      <c r="BA117" s="137">
        <f t="array" ref="BA117">IF(O117&lt;80,"0",IF((P117-O117)&lt;=2,('DPI art.191'!$G$5-(('DPI art.191'!$F$5-'DPI art.191'!$G$5)/4)*(P117-O117-2)),('DPI art.191'!$G$5-(('DPI art.191'!$G$5-'DPI art.191'!$H$5)/8)*(P117-O117-2))))</f>
        <v/>
      </c>
      <c r="BB117" s="644">
        <f t="array" ref="BB117">R117-BA117</f>
        <v/>
      </c>
      <c r="BC117" s="644">
        <f t="array" ref="BC117">IF(N117&lt;135,N117,N117-'DPI art.191'!$I$5)</f>
        <v/>
      </c>
      <c r="BD117" s="137">
        <f t="array" ref="BD117">IF(O117&lt;80,"0",IF((P117-O117)&lt;=2,('DPI art.191'!$G$7-(('DPI art.191'!$F$7-'DPI art.191'!$G$7)/4)*(O117-P117-2)),('DPI art.191'!$G$7-(('DPI art.191'!$G$7-'DPI art.191'!$H$7)/8)*(P117-O117-2))))</f>
        <v/>
      </c>
      <c r="BE117" s="644">
        <f t="array" ref="BE117">O117-BD117</f>
        <v/>
      </c>
      <c r="BF117" s="644">
        <f t="array" ref="BF117">IF(N117&lt;135,N117,N117-'DPI art.191'!$I$7)</f>
        <v/>
      </c>
      <c r="BG117" s="645">
        <f t="array" ref="BG117">10^(0.1*R117)</f>
        <v/>
      </c>
      <c r="BH117" s="645">
        <f t="array" ref="BH117">10^(0.1*X117)</f>
        <v/>
      </c>
      <c r="BI117" s="645">
        <f t="array" ref="BI117">10^(0.1*AB117)</f>
        <v/>
      </c>
      <c r="BJ117" s="645">
        <f t="array" ref="BJ117">10^(0.1*AF117)</f>
        <v/>
      </c>
      <c r="BK117" s="645">
        <f t="array" ref="BK117">10^(0.1*AJ117)</f>
        <v/>
      </c>
      <c r="BL117" s="645">
        <f t="array" ref="BL117">10^(0.1*AN117)</f>
        <v/>
      </c>
      <c r="BM117" s="134">
        <f t="array" ref="BM117">IF(R117&gt;0,(O117-R117),"")</f>
        <v/>
      </c>
      <c r="BN117" s="134">
        <f t="array" ref="BN117">IF(X117&gt;0,(O117-X117),"")</f>
        <v/>
      </c>
      <c r="BO117" s="134">
        <f t="array" ref="BO117">IF(AB117&gt;0,(O117-AB117),"")</f>
        <v/>
      </c>
      <c r="BP117" s="134">
        <f t="array" ref="BP117">IF(AF117&gt;0,(O117-AF117),"")</f>
        <v/>
      </c>
      <c r="BQ117" s="134">
        <f t="array" ref="BQ117">IF(AJ117&gt;0,(O117-AJ117),"")</f>
        <v/>
      </c>
      <c r="BR117" s="134">
        <f t="array" ref="BR117">IF(AN117&gt;0,(O117-AN117),"")</f>
        <v/>
      </c>
      <c r="BS117" s="645">
        <f t="array" ref="BS117">COUNT(BM117:BR117)</f>
        <v/>
      </c>
      <c r="BT117" s="646">
        <f t="array" ref="BT117">IF(BS117=0,0,IF(BS117=1,0,1/(BS117*(BS117-1))))</f>
        <v/>
      </c>
      <c r="BU117" s="135">
        <f t="array" ref="BU117">IF(R117&gt;0,(BM117^2),"")</f>
        <v/>
      </c>
      <c r="BV117" s="135">
        <f t="array" ref="BV117">IF(X117&gt;0,(BN117^2),"")</f>
        <v/>
      </c>
      <c r="BW117" s="135">
        <f t="array" ref="BW117">IF(AB117&gt;0,(BO117^2),"")</f>
        <v/>
      </c>
      <c r="BX117" s="135">
        <f t="array" ref="BX117">IF(AF117&gt;0,(BP117^2),"")</f>
        <v/>
      </c>
      <c r="BY117" s="135">
        <f t="array" ref="BY117">IF(AJ117&gt;0,(BQ117^2),"")</f>
        <v/>
      </c>
      <c r="BZ117" s="135">
        <f t="array" ref="BZ117">IF(AN117&gt;0,(BR117^2),"")</f>
        <v/>
      </c>
      <c r="CA117" s="121" t="n"/>
    </row>
    <row r="118" ht="18.75" customHeight="1" s="621">
      <c r="A118" s="47" t="inlineStr">
        <is>
          <t>/</t>
        </is>
      </c>
      <c r="B118" s="123">
        <f t="array" ref="B118">B117+1</f>
        <v/>
      </c>
      <c r="C118" s="101" t="n"/>
      <c r="D118" s="101" t="n"/>
      <c r="E118" s="101" t="n"/>
      <c r="F118" s="101" t="n"/>
      <c r="G118" s="100" t="n">
        <v>40725</v>
      </c>
      <c r="H118" s="99" t="inlineStr">
        <is>
          <t>Compito</t>
        </is>
      </c>
      <c r="I118" s="101">
        <f t="array" ref="I118">IF((V118-R118)&gt;3,"SI","")</f>
        <v/>
      </c>
      <c r="J118" s="101">
        <f t="array" ref="J118">IF((U118-R118)&gt;3,"SI","")</f>
        <v/>
      </c>
      <c r="K118" s="100" t="n"/>
      <c r="L118" s="100" t="n"/>
      <c r="M118" s="124">
        <f t="array" ref="M118">IF(R118&gt;0,(SQRT(BT118*(SUM(BU118:BZ118)))),"")</f>
        <v/>
      </c>
      <c r="N118" s="136">
        <f t="array" ref="N118">IF(T118&gt;0,(MAX(T118,Z118,AD118,AH118,AL118,AP118))+SQRT(1.2^2+1^2),"")</f>
        <v/>
      </c>
      <c r="O118" s="637">
        <f t="array" ref="O118">IF(R118="",0,10*LOG10(SUM(BG118:BL118)/(COUNT(R118,X118,AB118,AF118,AJ118,AN118))))</f>
        <v/>
      </c>
      <c r="P118" s="638">
        <f t="array" ref="P118">IF(AND(Y118="",AC118="",AG118="",AK118="",AO118=""),S118,AVERAGE(S118,Y118,AC118,AG118,AK118,AO118)+STDEV(S118,Y118,AC118,AG118,AK118,AO118))</f>
        <v/>
      </c>
      <c r="Q118" s="106" t="n"/>
      <c r="R118" s="639" t="n"/>
      <c r="S118" s="640" t="n"/>
      <c r="T118" s="641" t="n"/>
      <c r="U118" s="642" t="n"/>
      <c r="V118" s="642" t="n"/>
      <c r="W118" s="106" t="n"/>
      <c r="X118" s="639" t="n"/>
      <c r="Y118" s="640" t="n"/>
      <c r="Z118" s="641" t="n"/>
      <c r="AA118" s="106" t="n"/>
      <c r="AB118" s="639" t="n"/>
      <c r="AC118" s="640" t="n"/>
      <c r="AD118" s="641" t="n"/>
      <c r="AE118" s="106" t="n"/>
      <c r="AF118" s="639" t="n"/>
      <c r="AG118" s="640" t="n"/>
      <c r="AH118" s="641" t="n"/>
      <c r="AI118" s="106" t="n"/>
      <c r="AJ118" s="639" t="n"/>
      <c r="AK118" s="640" t="n"/>
      <c r="AL118" s="641" t="n"/>
      <c r="AM118" s="106" t="n"/>
      <c r="AN118" s="639" t="n"/>
      <c r="AO118" s="640" t="n"/>
      <c r="AP118" s="641" t="n"/>
      <c r="AQ118" s="111">
        <f t="array" ref="AQ118">IF(AND((O118)&lt;85,N118&lt;137),"NO","SI")</f>
        <v/>
      </c>
      <c r="AR118" s="112">
        <f t="array" ref="AR118">IF((480*(10^(7.95-(O118/10))))&lt;480,480*(10^(7.95-(O118/10))),480)</f>
        <v/>
      </c>
      <c r="AS118" s="113">
        <f t="array" ref="AS118">IF((480*(10^(8.45-(O118/10))))&lt;480,480*(10^(8.45-(O118/10))),480)</f>
        <v/>
      </c>
      <c r="AT118" s="114">
        <f t="array" ref="AT118">IF((480*(10^(8.65-(O118/10))))&lt;480,480*(10^(8.65-(O118/10))),480)</f>
        <v/>
      </c>
      <c r="AU118" s="137">
        <f t="array" ref="AU118">IF(O118&lt;80,"0",IF((P118-O118)&lt;=2,('DPI art.191'!$G$3-(('DPI art.191'!$F$3-'DPI art.191'!$G$3)/4)*(P118-O118-2)),('DPI art.191'!$G$3-(('DPI art.191'!$G$3-'DPI art.191'!$H$3)/8)*(P118-O118-2))))</f>
        <v/>
      </c>
      <c r="AV118" s="644">
        <f t="array" ref="AV118">O118-AU118</f>
        <v/>
      </c>
      <c r="AW118" s="644">
        <f t="array" ref="AW118">IF(N118&lt;135,N118,N118-'DPI art.191'!$I$3)</f>
        <v/>
      </c>
      <c r="AX118" s="644">
        <f t="array" ref="AX118">IF(I118&lt;80,"0",IF((J118-I118)&lt;=2,('DPI art.191'!$G$7-(('DPI art.191'!$F$7-'DPI art.191'!$G$7)/4)*(I118-J118-2)),('DPI art.191'!$G$7-(('DPI art.191'!$G$7-'DPI art.191'!$H$7)/8)*(J118-I118-2))))</f>
        <v/>
      </c>
      <c r="AY118" s="644">
        <f t="array" ref="AY118">I118-AX118</f>
        <v/>
      </c>
      <c r="AZ118" s="644">
        <f t="array" ref="AZ118">IF(H118&lt;135,H118,H118-'DPI art.191'!$I$7)</f>
        <v/>
      </c>
      <c r="BA118" s="137">
        <f t="array" ref="BA118">IF(O118&lt;80,"0",IF((P118-O118)&lt;=2,('DPI art.191'!$G$5-(('DPI art.191'!$F$5-'DPI art.191'!$G$5)/4)*(P118-O118-2)),('DPI art.191'!$G$5-(('DPI art.191'!$G$5-'DPI art.191'!$H$5)/8)*(P118-O118-2))))</f>
        <v/>
      </c>
      <c r="BB118" s="644">
        <f t="array" ref="BB118">R118-BA118</f>
        <v/>
      </c>
      <c r="BC118" s="644">
        <f t="array" ref="BC118">IF(N118&lt;135,N118,N118-'DPI art.191'!$I$5)</f>
        <v/>
      </c>
      <c r="BD118" s="137">
        <f t="array" ref="BD118">IF(O118&lt;80,"0",IF((P118-O118)&lt;=2,('DPI art.191'!$G$7-(('DPI art.191'!$F$7-'DPI art.191'!$G$7)/4)*(O118-P118-2)),('DPI art.191'!$G$7-(('DPI art.191'!$G$7-'DPI art.191'!$H$7)/8)*(P118-O118-2))))</f>
        <v/>
      </c>
      <c r="BE118" s="644">
        <f t="array" ref="BE118">O118-BD118</f>
        <v/>
      </c>
      <c r="BF118" s="644">
        <f t="array" ref="BF118">IF(N118&lt;135,N118,N118-'DPI art.191'!$I$7)</f>
        <v/>
      </c>
      <c r="BG118" s="645">
        <f t="array" ref="BG118">10^(0.1*R118)</f>
        <v/>
      </c>
      <c r="BH118" s="645">
        <f t="array" ref="BH118">10^(0.1*X118)</f>
        <v/>
      </c>
      <c r="BI118" s="645">
        <f t="array" ref="BI118">10^(0.1*AB118)</f>
        <v/>
      </c>
      <c r="BJ118" s="645">
        <f t="array" ref="BJ118">10^(0.1*AF118)</f>
        <v/>
      </c>
      <c r="BK118" s="645">
        <f t="array" ref="BK118">10^(0.1*AJ118)</f>
        <v/>
      </c>
      <c r="BL118" s="645">
        <f t="array" ref="BL118">10^(0.1*AN118)</f>
        <v/>
      </c>
      <c r="BM118" s="134">
        <f t="array" ref="BM118">IF(R118&gt;0,(O118-R118),"")</f>
        <v/>
      </c>
      <c r="BN118" s="134">
        <f t="array" ref="BN118">IF(X118&gt;0,(O118-X118),"")</f>
        <v/>
      </c>
      <c r="BO118" s="134">
        <f t="array" ref="BO118">IF(AB118&gt;0,(O118-AB118),"")</f>
        <v/>
      </c>
      <c r="BP118" s="134">
        <f t="array" ref="BP118">IF(AF118&gt;0,(O118-AF118),"")</f>
        <v/>
      </c>
      <c r="BQ118" s="134">
        <f t="array" ref="BQ118">IF(AJ118&gt;0,(O118-AJ118),"")</f>
        <v/>
      </c>
      <c r="BR118" s="134">
        <f t="array" ref="BR118">IF(AN118&gt;0,(O118-AN118),"")</f>
        <v/>
      </c>
      <c r="BS118" s="645">
        <f t="array" ref="BS118">COUNT(BM118:BR118)</f>
        <v/>
      </c>
      <c r="BT118" s="646">
        <f t="array" ref="BT118">IF(BS118=0,0,IF(BS118=1,0,1/(BS118*(BS118-1))))</f>
        <v/>
      </c>
      <c r="BU118" s="135">
        <f t="array" ref="BU118">IF(R118&gt;0,(BM118^2),"")</f>
        <v/>
      </c>
      <c r="BV118" s="135">
        <f t="array" ref="BV118">IF(X118&gt;0,(BN118^2),"")</f>
        <v/>
      </c>
      <c r="BW118" s="135">
        <f t="array" ref="BW118">IF(AB118&gt;0,(BO118^2),"")</f>
        <v/>
      </c>
      <c r="BX118" s="135">
        <f t="array" ref="BX118">IF(AF118&gt;0,(BP118^2),"")</f>
        <v/>
      </c>
      <c r="BY118" s="135">
        <f t="array" ref="BY118">IF(AJ118&gt;0,(BQ118^2),"")</f>
        <v/>
      </c>
      <c r="BZ118" s="135">
        <f t="array" ref="BZ118">IF(AN118&gt;0,(BR118^2),"")</f>
        <v/>
      </c>
      <c r="CA118" s="121" t="n"/>
    </row>
    <row r="119" ht="18.75" customHeight="1" s="621">
      <c r="A119" s="47" t="inlineStr">
        <is>
          <t>/</t>
        </is>
      </c>
      <c r="B119" s="123">
        <f t="array" ref="B119">B118+1</f>
        <v/>
      </c>
      <c r="C119" s="101" t="n"/>
      <c r="D119" s="101" t="n"/>
      <c r="E119" s="101" t="n"/>
      <c r="F119" s="101" t="n"/>
      <c r="G119" s="100" t="n">
        <v>40725</v>
      </c>
      <c r="H119" s="99" t="inlineStr">
        <is>
          <t>Compito</t>
        </is>
      </c>
      <c r="I119" s="101">
        <f t="array" ref="I119">IF((V119-R119)&gt;3,"SI","")</f>
        <v/>
      </c>
      <c r="J119" s="101">
        <f t="array" ref="J119">IF((U119-R119)&gt;3,"SI","")</f>
        <v/>
      </c>
      <c r="K119" s="100" t="n"/>
      <c r="L119" s="100" t="n"/>
      <c r="M119" s="124">
        <f t="array" ref="M119">IF(R119&gt;0,(SQRT(BT119*(SUM(BU119:BZ119)))),"")</f>
        <v/>
      </c>
      <c r="N119" s="136">
        <f t="array" ref="N119">IF(T119&gt;0,(MAX(T119,Z119,AD119,AH119,AL119,AP119))+SQRT(1.2^2+1^2),"")</f>
        <v/>
      </c>
      <c r="O119" s="637">
        <f t="array" ref="O119">IF(R119="",0,10*LOG10(SUM(BG119:BL119)/(COUNT(R119,X119,AB119,AF119,AJ119,AN119))))</f>
        <v/>
      </c>
      <c r="P119" s="638">
        <f t="array" ref="P119">IF(AND(Y119="",AC119="",AG119="",AK119="",AO119=""),S119,AVERAGE(S119,Y119,AC119,AG119,AK119,AO119)+STDEV(S119,Y119,AC119,AG119,AK119,AO119))</f>
        <v/>
      </c>
      <c r="Q119" s="106" t="n"/>
      <c r="R119" s="639" t="n"/>
      <c r="S119" s="640" t="n"/>
      <c r="T119" s="641" t="n"/>
      <c r="U119" s="642" t="n"/>
      <c r="V119" s="642" t="n"/>
      <c r="W119" s="106" t="n"/>
      <c r="X119" s="639" t="n"/>
      <c r="Y119" s="640" t="n"/>
      <c r="Z119" s="641" t="n"/>
      <c r="AA119" s="106" t="n"/>
      <c r="AB119" s="639" t="n"/>
      <c r="AC119" s="640" t="n"/>
      <c r="AD119" s="641" t="n"/>
      <c r="AE119" s="106" t="n"/>
      <c r="AF119" s="639" t="n"/>
      <c r="AG119" s="640" t="n"/>
      <c r="AH119" s="641" t="n"/>
      <c r="AI119" s="106" t="n"/>
      <c r="AJ119" s="639" t="n"/>
      <c r="AK119" s="640" t="n"/>
      <c r="AL119" s="641" t="n"/>
      <c r="AM119" s="106" t="n"/>
      <c r="AN119" s="639" t="n"/>
      <c r="AO119" s="640" t="n"/>
      <c r="AP119" s="641" t="n"/>
      <c r="AQ119" s="111">
        <f t="array" ref="AQ119">IF(AND((O119)&lt;85,N119&lt;137),"NO","SI")</f>
        <v/>
      </c>
      <c r="AR119" s="112">
        <f t="array" ref="AR119">IF((480*(10^(7.95-(O119/10))))&lt;480,480*(10^(7.95-(O119/10))),480)</f>
        <v/>
      </c>
      <c r="AS119" s="113">
        <f t="array" ref="AS119">IF((480*(10^(8.45-(O119/10))))&lt;480,480*(10^(8.45-(O119/10))),480)</f>
        <v/>
      </c>
      <c r="AT119" s="114">
        <f t="array" ref="AT119">IF((480*(10^(8.65-(O119/10))))&lt;480,480*(10^(8.65-(O119/10))),480)</f>
        <v/>
      </c>
      <c r="AU119" s="137">
        <f t="array" ref="AU119">IF(O119&lt;80,"0",IF((P119-O119)&lt;=2,('DPI art.191'!$G$3-(('DPI art.191'!$F$3-'DPI art.191'!$G$3)/4)*(P119-O119-2)),('DPI art.191'!$G$3-(('DPI art.191'!$G$3-'DPI art.191'!$H$3)/8)*(P119-O119-2))))</f>
        <v/>
      </c>
      <c r="AV119" s="644">
        <f t="array" ref="AV119">O119-AU119</f>
        <v/>
      </c>
      <c r="AW119" s="644">
        <f t="array" ref="AW119">IF(N119&lt;135,N119,N119-'DPI art.191'!$I$3)</f>
        <v/>
      </c>
      <c r="AX119" s="644">
        <f t="array" ref="AX119">IF(I119&lt;80,"0",IF((J119-I119)&lt;=2,('DPI art.191'!$G$7-(('DPI art.191'!$F$7-'DPI art.191'!$G$7)/4)*(I119-J119-2)),('DPI art.191'!$G$7-(('DPI art.191'!$G$7-'DPI art.191'!$H$7)/8)*(J119-I119-2))))</f>
        <v/>
      </c>
      <c r="AY119" s="644">
        <f t="array" ref="AY119">I119-AX119</f>
        <v/>
      </c>
      <c r="AZ119" s="644">
        <f t="array" ref="AZ119">IF(H119&lt;135,H119,H119-'DPI art.191'!$I$7)</f>
        <v/>
      </c>
      <c r="BA119" s="137">
        <f t="array" ref="BA119">IF(O119&lt;80,"0",IF((P119-O119)&lt;=2,('DPI art.191'!$G$5-(('DPI art.191'!$F$5-'DPI art.191'!$G$5)/4)*(P119-O119-2)),('DPI art.191'!$G$5-(('DPI art.191'!$G$5-'DPI art.191'!$H$5)/8)*(P119-O119-2))))</f>
        <v/>
      </c>
      <c r="BB119" s="644">
        <f t="array" ref="BB119">R119-BA119</f>
        <v/>
      </c>
      <c r="BC119" s="644">
        <f t="array" ref="BC119">IF(N119&lt;135,N119,N119-'DPI art.191'!$I$5)</f>
        <v/>
      </c>
      <c r="BD119" s="137">
        <f t="array" ref="BD119">IF(O119&lt;80,"0",IF((P119-O119)&lt;=2,('DPI art.191'!$G$7-(('DPI art.191'!$F$7-'DPI art.191'!$G$7)/4)*(O119-P119-2)),('DPI art.191'!$G$7-(('DPI art.191'!$G$7-'DPI art.191'!$H$7)/8)*(P119-O119-2))))</f>
        <v/>
      </c>
      <c r="BE119" s="644">
        <f t="array" ref="BE119">O119-BD119</f>
        <v/>
      </c>
      <c r="BF119" s="644">
        <f t="array" ref="BF119">IF(N119&lt;135,N119,N119-'DPI art.191'!$I$7)</f>
        <v/>
      </c>
      <c r="BG119" s="645">
        <f t="array" ref="BG119">10^(0.1*R119)</f>
        <v/>
      </c>
      <c r="BH119" s="645">
        <f t="array" ref="BH119">10^(0.1*X119)</f>
        <v/>
      </c>
      <c r="BI119" s="645">
        <f t="array" ref="BI119">10^(0.1*AB119)</f>
        <v/>
      </c>
      <c r="BJ119" s="645">
        <f t="array" ref="BJ119">10^(0.1*AF119)</f>
        <v/>
      </c>
      <c r="BK119" s="645">
        <f t="array" ref="BK119">10^(0.1*AJ119)</f>
        <v/>
      </c>
      <c r="BL119" s="645">
        <f t="array" ref="BL119">10^(0.1*AN119)</f>
        <v/>
      </c>
      <c r="BM119" s="134">
        <f t="array" ref="BM119">IF(R119&gt;0,(O119-R119),"")</f>
        <v/>
      </c>
      <c r="BN119" s="134">
        <f t="array" ref="BN119">IF(X119&gt;0,(O119-X119),"")</f>
        <v/>
      </c>
      <c r="BO119" s="134">
        <f t="array" ref="BO119">IF(AB119&gt;0,(O119-AB119),"")</f>
        <v/>
      </c>
      <c r="BP119" s="134">
        <f t="array" ref="BP119">IF(AF119&gt;0,(O119-AF119),"")</f>
        <v/>
      </c>
      <c r="BQ119" s="134">
        <f t="array" ref="BQ119">IF(AJ119&gt;0,(O119-AJ119),"")</f>
        <v/>
      </c>
      <c r="BR119" s="134">
        <f t="array" ref="BR119">IF(AN119&gt;0,(O119-AN119),"")</f>
        <v/>
      </c>
      <c r="BS119" s="645">
        <f t="array" ref="BS119">COUNT(BM119:BR119)</f>
        <v/>
      </c>
      <c r="BT119" s="646">
        <f t="array" ref="BT119">IF(BS119=0,0,IF(BS119=1,0,1/(BS119*(BS119-1))))</f>
        <v/>
      </c>
      <c r="BU119" s="135">
        <f t="array" ref="BU119">IF(R119&gt;0,(BM119^2),"")</f>
        <v/>
      </c>
      <c r="BV119" s="135">
        <f t="array" ref="BV119">IF(X119&gt;0,(BN119^2),"")</f>
        <v/>
      </c>
      <c r="BW119" s="135">
        <f t="array" ref="BW119">IF(AB119&gt;0,(BO119^2),"")</f>
        <v/>
      </c>
      <c r="BX119" s="135">
        <f t="array" ref="BX119">IF(AF119&gt;0,(BP119^2),"")</f>
        <v/>
      </c>
      <c r="BY119" s="135">
        <f t="array" ref="BY119">IF(AJ119&gt;0,(BQ119^2),"")</f>
        <v/>
      </c>
      <c r="BZ119" s="135">
        <f t="array" ref="BZ119">IF(AN119&gt;0,(BR119^2),"")</f>
        <v/>
      </c>
      <c r="CA119" s="121" t="n"/>
    </row>
    <row r="120" ht="18.75" customHeight="1" s="621">
      <c r="A120" s="47" t="inlineStr">
        <is>
          <t>/</t>
        </is>
      </c>
      <c r="B120" s="123">
        <f t="array" ref="B120">B119+1</f>
        <v/>
      </c>
      <c r="C120" s="101" t="n"/>
      <c r="D120" s="101" t="n"/>
      <c r="E120" s="101" t="n"/>
      <c r="F120" s="101" t="n"/>
      <c r="G120" s="100" t="n">
        <v>40725</v>
      </c>
      <c r="H120" s="99" t="inlineStr">
        <is>
          <t>Compito</t>
        </is>
      </c>
      <c r="I120" s="101">
        <f t="array" ref="I120">IF((V120-R120)&gt;3,"SI","")</f>
        <v/>
      </c>
      <c r="J120" s="101">
        <f t="array" ref="J120">IF((U120-R120)&gt;3,"SI","")</f>
        <v/>
      </c>
      <c r="K120" s="100" t="n"/>
      <c r="L120" s="100" t="n"/>
      <c r="M120" s="124">
        <f t="array" ref="M120">IF(R120&gt;0,(SQRT(BT120*(SUM(BU120:BZ120)))),"")</f>
        <v/>
      </c>
      <c r="N120" s="136">
        <f t="array" ref="N120">IF(T120&gt;0,(MAX(T120,Z120,AD120,AH120,AL120,AP120))+SQRT(1.2^2+1^2),"")</f>
        <v/>
      </c>
      <c r="O120" s="637">
        <f t="array" ref="O120">IF(R120="",0,10*LOG10(SUM(BG120:BL120)/(COUNT(R120,X120,AB120,AF120,AJ120,AN120))))</f>
        <v/>
      </c>
      <c r="P120" s="638">
        <f t="array" ref="P120">IF(AND(Y120="",AC120="",AG120="",AK120="",AO120=""),S120,AVERAGE(S120,Y120,AC120,AG120,AK120,AO120)+STDEV(S120,Y120,AC120,AG120,AK120,AO120))</f>
        <v/>
      </c>
      <c r="Q120" s="106" t="n"/>
      <c r="R120" s="639" t="n"/>
      <c r="S120" s="640" t="n"/>
      <c r="T120" s="641" t="n"/>
      <c r="U120" s="642" t="n"/>
      <c r="V120" s="642" t="n"/>
      <c r="W120" s="106" t="n"/>
      <c r="X120" s="639" t="n"/>
      <c r="Y120" s="640" t="n"/>
      <c r="Z120" s="641" t="n"/>
      <c r="AA120" s="106" t="n"/>
      <c r="AB120" s="639" t="n"/>
      <c r="AC120" s="640" t="n"/>
      <c r="AD120" s="641" t="n"/>
      <c r="AE120" s="106" t="n"/>
      <c r="AF120" s="639" t="n"/>
      <c r="AG120" s="640" t="n"/>
      <c r="AH120" s="641" t="n"/>
      <c r="AI120" s="106" t="n"/>
      <c r="AJ120" s="639" t="n"/>
      <c r="AK120" s="640" t="n"/>
      <c r="AL120" s="641" t="n"/>
      <c r="AM120" s="106" t="n"/>
      <c r="AN120" s="639" t="n"/>
      <c r="AO120" s="640" t="n"/>
      <c r="AP120" s="641" t="n"/>
      <c r="AQ120" s="111">
        <f t="array" ref="AQ120">IF(AND((O120)&lt;85,N120&lt;137),"NO","SI")</f>
        <v/>
      </c>
      <c r="AR120" s="112">
        <f t="array" ref="AR120">IF((480*(10^(7.95-(O120/10))))&lt;480,480*(10^(7.95-(O120/10))),480)</f>
        <v/>
      </c>
      <c r="AS120" s="113">
        <f t="array" ref="AS120">IF((480*(10^(8.45-(O120/10))))&lt;480,480*(10^(8.45-(O120/10))),480)</f>
        <v/>
      </c>
      <c r="AT120" s="114">
        <f t="array" ref="AT120">IF((480*(10^(8.65-(O120/10))))&lt;480,480*(10^(8.65-(O120/10))),480)</f>
        <v/>
      </c>
      <c r="AU120" s="137">
        <f t="array" ref="AU120">IF(O120&lt;80,"0",IF((P120-O120)&lt;=2,('DPI art.191'!$G$3-(('DPI art.191'!$F$3-'DPI art.191'!$G$3)/4)*(P120-O120-2)),('DPI art.191'!$G$3-(('DPI art.191'!$G$3-'DPI art.191'!$H$3)/8)*(P120-O120-2))))</f>
        <v/>
      </c>
      <c r="AV120" s="644">
        <f t="array" ref="AV120">O120-AU120</f>
        <v/>
      </c>
      <c r="AW120" s="644">
        <f t="array" ref="AW120">IF(N120&lt;135,N120,N120-'DPI art.191'!$I$3)</f>
        <v/>
      </c>
      <c r="AX120" s="644">
        <f t="array" ref="AX120">IF(I120&lt;80,"0",IF((J120-I120)&lt;=2,('DPI art.191'!$G$7-(('DPI art.191'!$F$7-'DPI art.191'!$G$7)/4)*(I120-J120-2)),('DPI art.191'!$G$7-(('DPI art.191'!$G$7-'DPI art.191'!$H$7)/8)*(J120-I120-2))))</f>
        <v/>
      </c>
      <c r="AY120" s="644">
        <f t="array" ref="AY120">I120-AX120</f>
        <v/>
      </c>
      <c r="AZ120" s="644">
        <f t="array" ref="AZ120">IF(H120&lt;135,H120,H120-'DPI art.191'!$I$7)</f>
        <v/>
      </c>
      <c r="BA120" s="137">
        <f t="array" ref="BA120">IF(O120&lt;80,"0",IF((P120-O120)&lt;=2,('DPI art.191'!$G$5-(('DPI art.191'!$F$5-'DPI art.191'!$G$5)/4)*(P120-O120-2)),('DPI art.191'!$G$5-(('DPI art.191'!$G$5-'DPI art.191'!$H$5)/8)*(P120-O120-2))))</f>
        <v/>
      </c>
      <c r="BB120" s="644">
        <f t="array" ref="BB120">R120-BA120</f>
        <v/>
      </c>
      <c r="BC120" s="644">
        <f t="array" ref="BC120">IF(N120&lt;135,N120,N120-'DPI art.191'!$I$5)</f>
        <v/>
      </c>
      <c r="BD120" s="137">
        <f t="array" ref="BD120">IF(O120&lt;80,"0",IF((P120-O120)&lt;=2,('DPI art.191'!$G$7-(('DPI art.191'!$F$7-'DPI art.191'!$G$7)/4)*(O120-P120-2)),('DPI art.191'!$G$7-(('DPI art.191'!$G$7-'DPI art.191'!$H$7)/8)*(P120-O120-2))))</f>
        <v/>
      </c>
      <c r="BE120" s="644">
        <f t="array" ref="BE120">O120-BD120</f>
        <v/>
      </c>
      <c r="BF120" s="644">
        <f t="array" ref="BF120">IF(N120&lt;135,N120,N120-'DPI art.191'!$I$7)</f>
        <v/>
      </c>
      <c r="BG120" s="645">
        <f t="array" ref="BG120">10^(0.1*R120)</f>
        <v/>
      </c>
      <c r="BH120" s="645">
        <f t="array" ref="BH120">10^(0.1*X120)</f>
        <v/>
      </c>
      <c r="BI120" s="645">
        <f t="array" ref="BI120">10^(0.1*AB120)</f>
        <v/>
      </c>
      <c r="BJ120" s="645">
        <f t="array" ref="BJ120">10^(0.1*AF120)</f>
        <v/>
      </c>
      <c r="BK120" s="645">
        <f t="array" ref="BK120">10^(0.1*AJ120)</f>
        <v/>
      </c>
      <c r="BL120" s="645">
        <f t="array" ref="BL120">10^(0.1*AN120)</f>
        <v/>
      </c>
      <c r="BM120" s="134">
        <f t="array" ref="BM120">IF(R120&gt;0,(O120-R120),"")</f>
        <v/>
      </c>
      <c r="BN120" s="134">
        <f t="array" ref="BN120">IF(X120&gt;0,(O120-X120),"")</f>
        <v/>
      </c>
      <c r="BO120" s="134">
        <f t="array" ref="BO120">IF(AB120&gt;0,(O120-AB120),"")</f>
        <v/>
      </c>
      <c r="BP120" s="134">
        <f t="array" ref="BP120">IF(AF120&gt;0,(O120-AF120),"")</f>
        <v/>
      </c>
      <c r="BQ120" s="134">
        <f t="array" ref="BQ120">IF(AJ120&gt;0,(O120-AJ120),"")</f>
        <v/>
      </c>
      <c r="BR120" s="134">
        <f t="array" ref="BR120">IF(AN120&gt;0,(O120-AN120),"")</f>
        <v/>
      </c>
      <c r="BS120" s="645">
        <f t="array" ref="BS120">COUNT(BM120:BR120)</f>
        <v/>
      </c>
      <c r="BT120" s="646">
        <f t="array" ref="BT120">IF(BS120=0,0,IF(BS120=1,0,1/(BS120*(BS120-1))))</f>
        <v/>
      </c>
      <c r="BU120" s="135">
        <f t="array" ref="BU120">IF(R120&gt;0,(BM120^2),"")</f>
        <v/>
      </c>
      <c r="BV120" s="135">
        <f t="array" ref="BV120">IF(X120&gt;0,(BN120^2),"")</f>
        <v/>
      </c>
      <c r="BW120" s="135">
        <f t="array" ref="BW120">IF(AB120&gt;0,(BO120^2),"")</f>
        <v/>
      </c>
      <c r="BX120" s="135">
        <f t="array" ref="BX120">IF(AF120&gt;0,(BP120^2),"")</f>
        <v/>
      </c>
      <c r="BY120" s="135">
        <f t="array" ref="BY120">IF(AJ120&gt;0,(BQ120^2),"")</f>
        <v/>
      </c>
      <c r="BZ120" s="135">
        <f t="array" ref="BZ120">IF(AN120&gt;0,(BR120^2),"")</f>
        <v/>
      </c>
      <c r="CA120" s="121" t="n"/>
    </row>
    <row r="121" ht="18.75" customHeight="1" s="621">
      <c r="A121" s="47" t="inlineStr">
        <is>
          <t>/</t>
        </is>
      </c>
      <c r="B121" s="123">
        <f t="array" ref="B121">B120+1</f>
        <v/>
      </c>
      <c r="C121" s="101" t="n"/>
      <c r="D121" s="101" t="n"/>
      <c r="E121" s="101" t="n"/>
      <c r="F121" s="101" t="n"/>
      <c r="G121" s="100" t="n">
        <v>40725</v>
      </c>
      <c r="H121" s="99" t="inlineStr">
        <is>
          <t>Compito</t>
        </is>
      </c>
      <c r="I121" s="101">
        <f t="array" ref="I121">IF((V121-R121)&gt;3,"SI","")</f>
        <v/>
      </c>
      <c r="J121" s="101">
        <f t="array" ref="J121">IF((U121-R121)&gt;3,"SI","")</f>
        <v/>
      </c>
      <c r="K121" s="100" t="n"/>
      <c r="L121" s="100" t="n"/>
      <c r="M121" s="124">
        <f t="array" ref="M121">IF(R121&gt;0,(SQRT(BT121*(SUM(BU121:BZ121)))),"")</f>
        <v/>
      </c>
      <c r="N121" s="136">
        <f t="array" ref="N121">IF(T121&gt;0,(MAX(T121,Z121,AD121,AH121,AL121,AP121))+SQRT(1.2^2+1^2),"")</f>
        <v/>
      </c>
      <c r="O121" s="637">
        <f t="array" ref="O121">IF(R121="",0,10*LOG10(SUM(BG121:BL121)/(COUNT(R121,X121,AB121,AF121,AJ121,AN121))))</f>
        <v/>
      </c>
      <c r="P121" s="638">
        <f t="array" ref="P121">IF(AND(Y121="",AC121="",AG121="",AK121="",AO121=""),S121,AVERAGE(S121,Y121,AC121,AG121,AK121,AO121)+STDEV(S121,Y121,AC121,AG121,AK121,AO121))</f>
        <v/>
      </c>
      <c r="Q121" s="106" t="n"/>
      <c r="R121" s="639" t="n"/>
      <c r="S121" s="640" t="n"/>
      <c r="T121" s="641" t="n"/>
      <c r="U121" s="642" t="n"/>
      <c r="V121" s="642" t="n"/>
      <c r="W121" s="106" t="n"/>
      <c r="X121" s="639" t="n"/>
      <c r="Y121" s="640" t="n"/>
      <c r="Z121" s="641" t="n"/>
      <c r="AA121" s="106" t="n"/>
      <c r="AB121" s="639" t="n"/>
      <c r="AC121" s="640" t="n"/>
      <c r="AD121" s="641" t="n"/>
      <c r="AE121" s="106" t="n"/>
      <c r="AF121" s="639" t="n"/>
      <c r="AG121" s="640" t="n"/>
      <c r="AH121" s="641" t="n"/>
      <c r="AI121" s="106" t="n"/>
      <c r="AJ121" s="639" t="n"/>
      <c r="AK121" s="640" t="n"/>
      <c r="AL121" s="641" t="n"/>
      <c r="AM121" s="106" t="n"/>
      <c r="AN121" s="639" t="n"/>
      <c r="AO121" s="640" t="n"/>
      <c r="AP121" s="641" t="n"/>
      <c r="AQ121" s="111">
        <f t="array" ref="AQ121">IF(AND((O121)&lt;85,N121&lt;137),"NO","SI")</f>
        <v/>
      </c>
      <c r="AR121" s="112">
        <f t="array" ref="AR121">IF((480*(10^(7.95-(O121/10))))&lt;480,480*(10^(7.95-(O121/10))),480)</f>
        <v/>
      </c>
      <c r="AS121" s="113">
        <f t="array" ref="AS121">IF((480*(10^(8.45-(O121/10))))&lt;480,480*(10^(8.45-(O121/10))),480)</f>
        <v/>
      </c>
      <c r="AT121" s="114">
        <f t="array" ref="AT121">IF((480*(10^(8.65-(O121/10))))&lt;480,480*(10^(8.65-(O121/10))),480)</f>
        <v/>
      </c>
      <c r="AU121" s="137">
        <f t="array" ref="AU121">IF(O121&lt;80,"0",IF((P121-O121)&lt;=2,('DPI art.191'!$G$3-(('DPI art.191'!$F$3-'DPI art.191'!$G$3)/4)*(P121-O121-2)),('DPI art.191'!$G$3-(('DPI art.191'!$G$3-'DPI art.191'!$H$3)/8)*(P121-O121-2))))</f>
        <v/>
      </c>
      <c r="AV121" s="644">
        <f t="array" ref="AV121">O121-AU121</f>
        <v/>
      </c>
      <c r="AW121" s="644">
        <f t="array" ref="AW121">IF(N121&lt;135,N121,N121-'DPI art.191'!$I$3)</f>
        <v/>
      </c>
      <c r="AX121" s="644">
        <f t="array" ref="AX121">IF(I121&lt;80,"0",IF((J121-I121)&lt;=2,('DPI art.191'!$G$7-(('DPI art.191'!$F$7-'DPI art.191'!$G$7)/4)*(I121-J121-2)),('DPI art.191'!$G$7-(('DPI art.191'!$G$7-'DPI art.191'!$H$7)/8)*(J121-I121-2))))</f>
        <v/>
      </c>
      <c r="AY121" s="644">
        <f t="array" ref="AY121">I121-AX121</f>
        <v/>
      </c>
      <c r="AZ121" s="644">
        <f t="array" ref="AZ121">IF(H121&lt;135,H121,H121-'DPI art.191'!$I$7)</f>
        <v/>
      </c>
      <c r="BA121" s="137">
        <f t="array" ref="BA121">IF(O121&lt;80,"0",IF((P121-O121)&lt;=2,('DPI art.191'!$G$5-(('DPI art.191'!$F$5-'DPI art.191'!$G$5)/4)*(P121-O121-2)),('DPI art.191'!$G$5-(('DPI art.191'!$G$5-'DPI art.191'!$H$5)/8)*(P121-O121-2))))</f>
        <v/>
      </c>
      <c r="BB121" s="644">
        <f t="array" ref="BB121">R121-BA121</f>
        <v/>
      </c>
      <c r="BC121" s="644">
        <f t="array" ref="BC121">IF(N121&lt;135,N121,N121-'DPI art.191'!$I$5)</f>
        <v/>
      </c>
      <c r="BD121" s="137">
        <f t="array" ref="BD121">IF(O121&lt;80,"0",IF((P121-O121)&lt;=2,('DPI art.191'!$G$7-(('DPI art.191'!$F$7-'DPI art.191'!$G$7)/4)*(O121-P121-2)),('DPI art.191'!$G$7-(('DPI art.191'!$G$7-'DPI art.191'!$H$7)/8)*(P121-O121-2))))</f>
        <v/>
      </c>
      <c r="BE121" s="644">
        <f t="array" ref="BE121">O121-BD121</f>
        <v/>
      </c>
      <c r="BF121" s="644">
        <f t="array" ref="BF121">IF(N121&lt;135,N121,N121-'DPI art.191'!$I$7)</f>
        <v/>
      </c>
      <c r="BG121" s="645">
        <f t="array" ref="BG121">10^(0.1*R121)</f>
        <v/>
      </c>
      <c r="BH121" s="645">
        <f t="array" ref="BH121">10^(0.1*X121)</f>
        <v/>
      </c>
      <c r="BI121" s="645">
        <f t="array" ref="BI121">10^(0.1*AB121)</f>
        <v/>
      </c>
      <c r="BJ121" s="645">
        <f t="array" ref="BJ121">10^(0.1*AF121)</f>
        <v/>
      </c>
      <c r="BK121" s="645">
        <f t="array" ref="BK121">10^(0.1*AJ121)</f>
        <v/>
      </c>
      <c r="BL121" s="645">
        <f t="array" ref="BL121">10^(0.1*AN121)</f>
        <v/>
      </c>
      <c r="BM121" s="134">
        <f t="array" ref="BM121">IF(R121&gt;0,(O121-R121),"")</f>
        <v/>
      </c>
      <c r="BN121" s="134">
        <f t="array" ref="BN121">IF(X121&gt;0,(O121-X121),"")</f>
        <v/>
      </c>
      <c r="BO121" s="134">
        <f t="array" ref="BO121">IF(AB121&gt;0,(O121-AB121),"")</f>
        <v/>
      </c>
      <c r="BP121" s="134">
        <f t="array" ref="BP121">IF(AF121&gt;0,(O121-AF121),"")</f>
        <v/>
      </c>
      <c r="BQ121" s="134">
        <f t="array" ref="BQ121">IF(AJ121&gt;0,(O121-AJ121),"")</f>
        <v/>
      </c>
      <c r="BR121" s="134">
        <f t="array" ref="BR121">IF(AN121&gt;0,(O121-AN121),"")</f>
        <v/>
      </c>
      <c r="BS121" s="645">
        <f t="array" ref="BS121">COUNT(BM121:BR121)</f>
        <v/>
      </c>
      <c r="BT121" s="646">
        <f t="array" ref="BT121">IF(BS121=0,0,IF(BS121=1,0,1/(BS121*(BS121-1))))</f>
        <v/>
      </c>
      <c r="BU121" s="135">
        <f t="array" ref="BU121">IF(R121&gt;0,(BM121^2),"")</f>
        <v/>
      </c>
      <c r="BV121" s="135">
        <f t="array" ref="BV121">IF(X121&gt;0,(BN121^2),"")</f>
        <v/>
      </c>
      <c r="BW121" s="135">
        <f t="array" ref="BW121">IF(AB121&gt;0,(BO121^2),"")</f>
        <v/>
      </c>
      <c r="BX121" s="135">
        <f t="array" ref="BX121">IF(AF121&gt;0,(BP121^2),"")</f>
        <v/>
      </c>
      <c r="BY121" s="135">
        <f t="array" ref="BY121">IF(AJ121&gt;0,(BQ121^2),"")</f>
        <v/>
      </c>
      <c r="BZ121" s="135">
        <f t="array" ref="BZ121">IF(AN121&gt;0,(BR121^2),"")</f>
        <v/>
      </c>
      <c r="CA121" s="121" t="n"/>
    </row>
    <row r="122" ht="18.75" customHeight="1" s="621">
      <c r="A122" s="47" t="inlineStr">
        <is>
          <t>/</t>
        </is>
      </c>
      <c r="B122" s="123">
        <f t="array" ref="B122">B121+1</f>
        <v/>
      </c>
      <c r="C122" s="101" t="n"/>
      <c r="D122" s="101" t="n"/>
      <c r="E122" s="101" t="n"/>
      <c r="F122" s="101" t="n"/>
      <c r="G122" s="100" t="n">
        <v>40725</v>
      </c>
      <c r="H122" s="99" t="inlineStr">
        <is>
          <t>Compito</t>
        </is>
      </c>
      <c r="I122" s="101">
        <f t="array" ref="I122">IF((V122-R122)&gt;3,"SI","")</f>
        <v/>
      </c>
      <c r="J122" s="101">
        <f t="array" ref="J122">IF((U122-R122)&gt;3,"SI","")</f>
        <v/>
      </c>
      <c r="K122" s="100" t="n"/>
      <c r="L122" s="100" t="n"/>
      <c r="M122" s="124">
        <f t="array" ref="M122">IF(R122&gt;0,(SQRT(BT122*(SUM(BU122:BZ122)))),"")</f>
        <v/>
      </c>
      <c r="N122" s="136">
        <f t="array" ref="N122">IF(T122&gt;0,(MAX(T122,Z122,AD122,AH122,AL122,AP122))+SQRT(1.2^2+1^2),"")</f>
        <v/>
      </c>
      <c r="O122" s="637">
        <f t="array" ref="O122">IF(R122="",0,10*LOG10(SUM(BG122:BL122)/(COUNT(R122,X122,AB122,AF122,AJ122,AN122))))</f>
        <v/>
      </c>
      <c r="P122" s="638">
        <f t="array" ref="P122">IF(AND(Y122="",AC122="",AG122="",AK122="",AO122=""),S122,AVERAGE(S122,Y122,AC122,AG122,AK122,AO122)+STDEV(S122,Y122,AC122,AG122,AK122,AO122))</f>
        <v/>
      </c>
      <c r="Q122" s="106" t="n"/>
      <c r="R122" s="639" t="n"/>
      <c r="S122" s="640" t="n"/>
      <c r="T122" s="641" t="n"/>
      <c r="U122" s="642" t="n"/>
      <c r="V122" s="642" t="n"/>
      <c r="W122" s="106" t="n"/>
      <c r="X122" s="639" t="n"/>
      <c r="Y122" s="640" t="n"/>
      <c r="Z122" s="641" t="n"/>
      <c r="AA122" s="106" t="n"/>
      <c r="AB122" s="639" t="n"/>
      <c r="AC122" s="640" t="n"/>
      <c r="AD122" s="641" t="n"/>
      <c r="AE122" s="106" t="n"/>
      <c r="AF122" s="639" t="n"/>
      <c r="AG122" s="640" t="n"/>
      <c r="AH122" s="641" t="n"/>
      <c r="AI122" s="106" t="n"/>
      <c r="AJ122" s="639" t="n"/>
      <c r="AK122" s="640" t="n"/>
      <c r="AL122" s="641" t="n"/>
      <c r="AM122" s="106" t="n"/>
      <c r="AN122" s="639" t="n"/>
      <c r="AO122" s="640" t="n"/>
      <c r="AP122" s="641" t="n"/>
      <c r="AQ122" s="111">
        <f t="array" ref="AQ122">IF(AND((O122)&lt;85,N122&lt;137),"NO","SI")</f>
        <v/>
      </c>
      <c r="AR122" s="112">
        <f t="array" ref="AR122">IF((480*(10^(7.95-(O122/10))))&lt;480,480*(10^(7.95-(O122/10))),480)</f>
        <v/>
      </c>
      <c r="AS122" s="113">
        <f t="array" ref="AS122">IF((480*(10^(8.45-(O122/10))))&lt;480,480*(10^(8.45-(O122/10))),480)</f>
        <v/>
      </c>
      <c r="AT122" s="114">
        <f t="array" ref="AT122">IF((480*(10^(8.65-(O122/10))))&lt;480,480*(10^(8.65-(O122/10))),480)</f>
        <v/>
      </c>
      <c r="AU122" s="137">
        <f t="array" ref="AU122">IF(O122&lt;80,"0",IF((P122-O122)&lt;=2,('DPI art.191'!$G$3-(('DPI art.191'!$F$3-'DPI art.191'!$G$3)/4)*(P122-O122-2)),('DPI art.191'!$G$3-(('DPI art.191'!$G$3-'DPI art.191'!$H$3)/8)*(P122-O122-2))))</f>
        <v/>
      </c>
      <c r="AV122" s="644">
        <f t="array" ref="AV122">O122-AU122</f>
        <v/>
      </c>
      <c r="AW122" s="644">
        <f t="array" ref="AW122">IF(N122&lt;135,N122,N122-'DPI art.191'!$I$3)</f>
        <v/>
      </c>
      <c r="AX122" s="644">
        <f t="array" ref="AX122">IF(I122&lt;80,"0",IF((J122-I122)&lt;=2,('DPI art.191'!$G$7-(('DPI art.191'!$F$7-'DPI art.191'!$G$7)/4)*(I122-J122-2)),('DPI art.191'!$G$7-(('DPI art.191'!$G$7-'DPI art.191'!$H$7)/8)*(J122-I122-2))))</f>
        <v/>
      </c>
      <c r="AY122" s="644">
        <f t="array" ref="AY122">I122-AX122</f>
        <v/>
      </c>
      <c r="AZ122" s="644">
        <f t="array" ref="AZ122">IF(H122&lt;135,H122,H122-'DPI art.191'!$I$7)</f>
        <v/>
      </c>
      <c r="BA122" s="137">
        <f t="array" ref="BA122">IF(O122&lt;80,"0",IF((P122-O122)&lt;=2,('DPI art.191'!$G$5-(('DPI art.191'!$F$5-'DPI art.191'!$G$5)/4)*(P122-O122-2)),('DPI art.191'!$G$5-(('DPI art.191'!$G$5-'DPI art.191'!$H$5)/8)*(P122-O122-2))))</f>
        <v/>
      </c>
      <c r="BB122" s="644">
        <f t="array" ref="BB122">R122-BA122</f>
        <v/>
      </c>
      <c r="BC122" s="644">
        <f t="array" ref="BC122">IF(N122&lt;135,N122,N122-'DPI art.191'!$I$5)</f>
        <v/>
      </c>
      <c r="BD122" s="137">
        <f t="array" ref="BD122">IF(O122&lt;80,"0",IF((P122-O122)&lt;=2,('DPI art.191'!$G$7-(('DPI art.191'!$F$7-'DPI art.191'!$G$7)/4)*(O122-P122-2)),('DPI art.191'!$G$7-(('DPI art.191'!$G$7-'DPI art.191'!$H$7)/8)*(P122-O122-2))))</f>
        <v/>
      </c>
      <c r="BE122" s="644">
        <f t="array" ref="BE122">O122-BD122</f>
        <v/>
      </c>
      <c r="BF122" s="644">
        <f t="array" ref="BF122">IF(N122&lt;135,N122,N122-'DPI art.191'!$I$7)</f>
        <v/>
      </c>
      <c r="BG122" s="645">
        <f t="array" ref="BG122">10^(0.1*R122)</f>
        <v/>
      </c>
      <c r="BH122" s="645">
        <f t="array" ref="BH122">10^(0.1*X122)</f>
        <v/>
      </c>
      <c r="BI122" s="645">
        <f t="array" ref="BI122">10^(0.1*AB122)</f>
        <v/>
      </c>
      <c r="BJ122" s="645">
        <f t="array" ref="BJ122">10^(0.1*AF122)</f>
        <v/>
      </c>
      <c r="BK122" s="645">
        <f t="array" ref="BK122">10^(0.1*AJ122)</f>
        <v/>
      </c>
      <c r="BL122" s="645">
        <f t="array" ref="BL122">10^(0.1*AN122)</f>
        <v/>
      </c>
      <c r="BM122" s="134">
        <f t="array" ref="BM122">IF(R122&gt;0,(O122-R122),"")</f>
        <v/>
      </c>
      <c r="BN122" s="134">
        <f t="array" ref="BN122">IF(X122&gt;0,(O122-X122),"")</f>
        <v/>
      </c>
      <c r="BO122" s="134">
        <f t="array" ref="BO122">IF(AB122&gt;0,(O122-AB122),"")</f>
        <v/>
      </c>
      <c r="BP122" s="134">
        <f t="array" ref="BP122">IF(AF122&gt;0,(O122-AF122),"")</f>
        <v/>
      </c>
      <c r="BQ122" s="134">
        <f t="array" ref="BQ122">IF(AJ122&gt;0,(O122-AJ122),"")</f>
        <v/>
      </c>
      <c r="BR122" s="134">
        <f t="array" ref="BR122">IF(AN122&gt;0,(O122-AN122),"")</f>
        <v/>
      </c>
      <c r="BS122" s="645">
        <f t="array" ref="BS122">COUNT(BM122:BR122)</f>
        <v/>
      </c>
      <c r="BT122" s="646">
        <f t="array" ref="BT122">IF(BS122=0,0,IF(BS122=1,0,1/(BS122*(BS122-1))))</f>
        <v/>
      </c>
      <c r="BU122" s="135">
        <f t="array" ref="BU122">IF(R122&gt;0,(BM122^2),"")</f>
        <v/>
      </c>
      <c r="BV122" s="135">
        <f t="array" ref="BV122">IF(X122&gt;0,(BN122^2),"")</f>
        <v/>
      </c>
      <c r="BW122" s="135">
        <f t="array" ref="BW122">IF(AB122&gt;0,(BO122^2),"")</f>
        <v/>
      </c>
      <c r="BX122" s="135">
        <f t="array" ref="BX122">IF(AF122&gt;0,(BP122^2),"")</f>
        <v/>
      </c>
      <c r="BY122" s="135">
        <f t="array" ref="BY122">IF(AJ122&gt;0,(BQ122^2),"")</f>
        <v/>
      </c>
      <c r="BZ122" s="135">
        <f t="array" ref="BZ122">IF(AN122&gt;0,(BR122^2),"")</f>
        <v/>
      </c>
      <c r="CA122" s="121" t="n"/>
    </row>
    <row r="123" ht="18.75" customHeight="1" s="621">
      <c r="A123" s="47" t="inlineStr">
        <is>
          <t>/</t>
        </is>
      </c>
      <c r="B123" s="123">
        <f t="array" ref="B123">B122+1</f>
        <v/>
      </c>
      <c r="C123" s="101" t="n"/>
      <c r="D123" s="101" t="n"/>
      <c r="E123" s="101" t="n"/>
      <c r="F123" s="101" t="n"/>
      <c r="G123" s="100" t="n">
        <v>40725</v>
      </c>
      <c r="H123" s="99" t="inlineStr">
        <is>
          <t>Compito</t>
        </is>
      </c>
      <c r="I123" s="101">
        <f t="array" ref="I123">IF((V123-R123)&gt;3,"SI","")</f>
        <v/>
      </c>
      <c r="J123" s="101">
        <f t="array" ref="J123">IF((U123-R123)&gt;3,"SI","")</f>
        <v/>
      </c>
      <c r="K123" s="100" t="n"/>
      <c r="L123" s="100" t="n"/>
      <c r="M123" s="124">
        <f t="array" ref="M123">IF(R123&gt;0,(SQRT(BT123*(SUM(BU123:BZ123)))),"")</f>
        <v/>
      </c>
      <c r="N123" s="136">
        <f t="array" ref="N123">IF(T123&gt;0,(MAX(T123,Z123,AD123,AH123,AL123,AP123))+SQRT(1.2^2+1^2),"")</f>
        <v/>
      </c>
      <c r="O123" s="637">
        <f t="array" ref="O123">IF(R123="",0,10*LOG10(SUM(BG123:BL123)/(COUNT(R123,X123,AB123,AF123,AJ123,AN123))))</f>
        <v/>
      </c>
      <c r="P123" s="638">
        <f t="array" ref="P123">IF(AND(Y123="",AC123="",AG123="",AK123="",AO123=""),S123,AVERAGE(S123,Y123,AC123,AG123,AK123,AO123)+STDEV(S123,Y123,AC123,AG123,AK123,AO123))</f>
        <v/>
      </c>
      <c r="Q123" s="106" t="n"/>
      <c r="R123" s="639" t="n"/>
      <c r="S123" s="640" t="n"/>
      <c r="T123" s="641" t="n"/>
      <c r="U123" s="642" t="n"/>
      <c r="V123" s="642" t="n"/>
      <c r="W123" s="106" t="n"/>
      <c r="X123" s="639" t="n"/>
      <c r="Y123" s="640" t="n"/>
      <c r="Z123" s="641" t="n"/>
      <c r="AA123" s="106" t="n"/>
      <c r="AB123" s="639" t="n"/>
      <c r="AC123" s="640" t="n"/>
      <c r="AD123" s="641" t="n"/>
      <c r="AE123" s="106" t="n"/>
      <c r="AF123" s="639" t="n"/>
      <c r="AG123" s="640" t="n"/>
      <c r="AH123" s="641" t="n"/>
      <c r="AI123" s="106" t="n"/>
      <c r="AJ123" s="639" t="n"/>
      <c r="AK123" s="640" t="n"/>
      <c r="AL123" s="641" t="n"/>
      <c r="AM123" s="106" t="n"/>
      <c r="AN123" s="639" t="n"/>
      <c r="AO123" s="640" t="n"/>
      <c r="AP123" s="641" t="n"/>
      <c r="AQ123" s="111">
        <f t="array" ref="AQ123">IF(AND((O123)&lt;85,N123&lt;137),"NO","SI")</f>
        <v/>
      </c>
      <c r="AR123" s="112">
        <f t="array" ref="AR123">IF((480*(10^(7.95-(O123/10))))&lt;480,480*(10^(7.95-(O123/10))),480)</f>
        <v/>
      </c>
      <c r="AS123" s="113">
        <f t="array" ref="AS123">IF((480*(10^(8.45-(O123/10))))&lt;480,480*(10^(8.45-(O123/10))),480)</f>
        <v/>
      </c>
      <c r="AT123" s="114">
        <f t="array" ref="AT123">IF((480*(10^(8.65-(O123/10))))&lt;480,480*(10^(8.65-(O123/10))),480)</f>
        <v/>
      </c>
      <c r="AU123" s="137">
        <f t="array" ref="AU123">IF(O123&lt;80,"0",IF((P123-O123)&lt;=2,('DPI art.191'!$G$3-(('DPI art.191'!$F$3-'DPI art.191'!$G$3)/4)*(P123-O123-2)),('DPI art.191'!$G$3-(('DPI art.191'!$G$3-'DPI art.191'!$H$3)/8)*(P123-O123-2))))</f>
        <v/>
      </c>
      <c r="AV123" s="644">
        <f t="array" ref="AV123">O123-AU123</f>
        <v/>
      </c>
      <c r="AW123" s="644">
        <f t="array" ref="AW123">IF(N123&lt;135,N123,N123-'DPI art.191'!$I$3)</f>
        <v/>
      </c>
      <c r="AX123" s="644">
        <f t="array" ref="AX123">IF(I123&lt;80,"0",IF((J123-I123)&lt;=2,('DPI art.191'!$G$7-(('DPI art.191'!$F$7-'DPI art.191'!$G$7)/4)*(I123-J123-2)),('DPI art.191'!$G$7-(('DPI art.191'!$G$7-'DPI art.191'!$H$7)/8)*(J123-I123-2))))</f>
        <v/>
      </c>
      <c r="AY123" s="644">
        <f t="array" ref="AY123">I123-AX123</f>
        <v/>
      </c>
      <c r="AZ123" s="644">
        <f t="array" ref="AZ123">IF(H123&lt;135,H123,H123-'DPI art.191'!$I$7)</f>
        <v/>
      </c>
      <c r="BA123" s="137">
        <f t="array" ref="BA123">IF(O123&lt;80,"0",IF((P123-O123)&lt;=2,('DPI art.191'!$G$5-(('DPI art.191'!$F$5-'DPI art.191'!$G$5)/4)*(P123-O123-2)),('DPI art.191'!$G$5-(('DPI art.191'!$G$5-'DPI art.191'!$H$5)/8)*(P123-O123-2))))</f>
        <v/>
      </c>
      <c r="BB123" s="644">
        <f t="array" ref="BB123">R123-BA123</f>
        <v/>
      </c>
      <c r="BC123" s="644">
        <f t="array" ref="BC123">IF(N123&lt;135,N123,N123-'DPI art.191'!$I$5)</f>
        <v/>
      </c>
      <c r="BD123" s="137">
        <f t="array" ref="BD123">IF(O123&lt;80,"0",IF((P123-O123)&lt;=2,('DPI art.191'!$G$7-(('DPI art.191'!$F$7-'DPI art.191'!$G$7)/4)*(O123-P123-2)),('DPI art.191'!$G$7-(('DPI art.191'!$G$7-'DPI art.191'!$H$7)/8)*(P123-O123-2))))</f>
        <v/>
      </c>
      <c r="BE123" s="644">
        <f t="array" ref="BE123">O123-BD123</f>
        <v/>
      </c>
      <c r="BF123" s="644">
        <f t="array" ref="BF123">IF(N123&lt;135,N123,N123-'DPI art.191'!$I$7)</f>
        <v/>
      </c>
      <c r="BG123" s="645">
        <f t="array" ref="BG123">10^(0.1*R123)</f>
        <v/>
      </c>
      <c r="BH123" s="645">
        <f t="array" ref="BH123">10^(0.1*X123)</f>
        <v/>
      </c>
      <c r="BI123" s="645">
        <f t="array" ref="BI123">10^(0.1*AB123)</f>
        <v/>
      </c>
      <c r="BJ123" s="645">
        <f t="array" ref="BJ123">10^(0.1*AF123)</f>
        <v/>
      </c>
      <c r="BK123" s="645">
        <f t="array" ref="BK123">10^(0.1*AJ123)</f>
        <v/>
      </c>
      <c r="BL123" s="645">
        <f t="array" ref="BL123">10^(0.1*AN123)</f>
        <v/>
      </c>
      <c r="BM123" s="134">
        <f t="array" ref="BM123">IF(R123&gt;0,(O123-R123),"")</f>
        <v/>
      </c>
      <c r="BN123" s="134">
        <f t="array" ref="BN123">IF(X123&gt;0,(O123-X123),"")</f>
        <v/>
      </c>
      <c r="BO123" s="134">
        <f t="array" ref="BO123">IF(AB123&gt;0,(O123-AB123),"")</f>
        <v/>
      </c>
      <c r="BP123" s="134">
        <f t="array" ref="BP123">IF(AF123&gt;0,(O123-AF123),"")</f>
        <v/>
      </c>
      <c r="BQ123" s="134">
        <f t="array" ref="BQ123">IF(AJ123&gt;0,(O123-AJ123),"")</f>
        <v/>
      </c>
      <c r="BR123" s="134">
        <f t="array" ref="BR123">IF(AN123&gt;0,(O123-AN123),"")</f>
        <v/>
      </c>
      <c r="BS123" s="645">
        <f t="array" ref="BS123">COUNT(BM123:BR123)</f>
        <v/>
      </c>
      <c r="BT123" s="646">
        <f t="array" ref="BT123">IF(BS123=0,0,IF(BS123=1,0,1/(BS123*(BS123-1))))</f>
        <v/>
      </c>
      <c r="BU123" s="135">
        <f t="array" ref="BU123">IF(R123&gt;0,(BM123^2),"")</f>
        <v/>
      </c>
      <c r="BV123" s="135">
        <f t="array" ref="BV123">IF(X123&gt;0,(BN123^2),"")</f>
        <v/>
      </c>
      <c r="BW123" s="135">
        <f t="array" ref="BW123">IF(AB123&gt;0,(BO123^2),"")</f>
        <v/>
      </c>
      <c r="BX123" s="135">
        <f t="array" ref="BX123">IF(AF123&gt;0,(BP123^2),"")</f>
        <v/>
      </c>
      <c r="BY123" s="135">
        <f t="array" ref="BY123">IF(AJ123&gt;0,(BQ123^2),"")</f>
        <v/>
      </c>
      <c r="BZ123" s="135">
        <f t="array" ref="BZ123">IF(AN123&gt;0,(BR123^2),"")</f>
        <v/>
      </c>
      <c r="CA123" s="121" t="n"/>
    </row>
    <row r="124" ht="18.75" customHeight="1" s="621">
      <c r="A124" s="47" t="inlineStr">
        <is>
          <t>/</t>
        </is>
      </c>
      <c r="B124" s="123">
        <f t="array" ref="B124">B123+1</f>
        <v/>
      </c>
      <c r="C124" s="101" t="n"/>
      <c r="D124" s="101" t="n"/>
      <c r="E124" s="101" t="n"/>
      <c r="F124" s="101" t="n"/>
      <c r="G124" s="100" t="n">
        <v>40725</v>
      </c>
      <c r="H124" s="99" t="inlineStr">
        <is>
          <t>Compito</t>
        </is>
      </c>
      <c r="I124" s="101">
        <f t="array" ref="I124">IF((V124-R124)&gt;3,"SI","")</f>
        <v/>
      </c>
      <c r="J124" s="101">
        <f t="array" ref="J124">IF((U124-R124)&gt;3,"SI","")</f>
        <v/>
      </c>
      <c r="K124" s="100" t="n"/>
      <c r="L124" s="100" t="n"/>
      <c r="M124" s="124">
        <f t="array" ref="M124">IF(R124&gt;0,(SQRT(BT124*(SUM(BU124:BZ124)))),"")</f>
        <v/>
      </c>
      <c r="N124" s="136">
        <f t="array" ref="N124">IF(T124&gt;0,(MAX(T124,Z124,AD124,AH124,AL124,AP124))+SQRT(1.2^2+1^2),"")</f>
        <v/>
      </c>
      <c r="O124" s="637">
        <f t="array" ref="O124">IF(R124="",0,10*LOG10(SUM(BG124:BL124)/(COUNT(R124,X124,AB124,AF124,AJ124,AN124))))</f>
        <v/>
      </c>
      <c r="P124" s="638">
        <f t="array" ref="P124">IF(AND(Y124="",AC124="",AG124="",AK124="",AO124=""),S124,AVERAGE(S124,Y124,AC124,AG124,AK124,AO124)+STDEV(S124,Y124,AC124,AG124,AK124,AO124))</f>
        <v/>
      </c>
      <c r="Q124" s="106" t="n"/>
      <c r="R124" s="639" t="n"/>
      <c r="S124" s="640" t="n"/>
      <c r="T124" s="641" t="n"/>
      <c r="U124" s="642" t="n"/>
      <c r="V124" s="642" t="n"/>
      <c r="W124" s="106" t="n"/>
      <c r="X124" s="639" t="n"/>
      <c r="Y124" s="640" t="n"/>
      <c r="Z124" s="641" t="n"/>
      <c r="AA124" s="106" t="n"/>
      <c r="AB124" s="639" t="n"/>
      <c r="AC124" s="640" t="n"/>
      <c r="AD124" s="641" t="n"/>
      <c r="AE124" s="106" t="n"/>
      <c r="AF124" s="639" t="n"/>
      <c r="AG124" s="640" t="n"/>
      <c r="AH124" s="641" t="n"/>
      <c r="AI124" s="106" t="n"/>
      <c r="AJ124" s="639" t="n"/>
      <c r="AK124" s="640" t="n"/>
      <c r="AL124" s="641" t="n"/>
      <c r="AM124" s="106" t="n"/>
      <c r="AN124" s="639" t="n"/>
      <c r="AO124" s="640" t="n"/>
      <c r="AP124" s="641" t="n"/>
      <c r="AQ124" s="111">
        <f t="array" ref="AQ124">IF(AND((O124)&lt;85,N124&lt;137),"NO","SI")</f>
        <v/>
      </c>
      <c r="AR124" s="112">
        <f t="array" ref="AR124">IF((480*(10^(7.95-(O124/10))))&lt;480,480*(10^(7.95-(O124/10))),480)</f>
        <v/>
      </c>
      <c r="AS124" s="113">
        <f t="array" ref="AS124">IF((480*(10^(8.45-(O124/10))))&lt;480,480*(10^(8.45-(O124/10))),480)</f>
        <v/>
      </c>
      <c r="AT124" s="114">
        <f t="array" ref="AT124">IF((480*(10^(8.65-(O124/10))))&lt;480,480*(10^(8.65-(O124/10))),480)</f>
        <v/>
      </c>
      <c r="AU124" s="137">
        <f t="array" ref="AU124">IF(O124&lt;80,"0",IF((P124-O124)&lt;=2,('DPI art.191'!$G$3-(('DPI art.191'!$F$3-'DPI art.191'!$G$3)/4)*(P124-O124-2)),('DPI art.191'!$G$3-(('DPI art.191'!$G$3-'DPI art.191'!$H$3)/8)*(P124-O124-2))))</f>
        <v/>
      </c>
      <c r="AV124" s="644">
        <f t="array" ref="AV124">O124-AU124</f>
        <v/>
      </c>
      <c r="AW124" s="644">
        <f t="array" ref="AW124">IF(N124&lt;135,N124,N124-'DPI art.191'!$I$3)</f>
        <v/>
      </c>
      <c r="AX124" s="644">
        <f t="array" ref="AX124">IF(I124&lt;80,"0",IF((J124-I124)&lt;=2,('DPI art.191'!$G$7-(('DPI art.191'!$F$7-'DPI art.191'!$G$7)/4)*(I124-J124-2)),('DPI art.191'!$G$7-(('DPI art.191'!$G$7-'DPI art.191'!$H$7)/8)*(J124-I124-2))))</f>
        <v/>
      </c>
      <c r="AY124" s="644">
        <f t="array" ref="AY124">I124-AX124</f>
        <v/>
      </c>
      <c r="AZ124" s="644">
        <f t="array" ref="AZ124">IF(H124&lt;135,H124,H124-'DPI art.191'!$I$7)</f>
        <v/>
      </c>
      <c r="BA124" s="137">
        <f t="array" ref="BA124">IF(O124&lt;80,"0",IF((P124-O124)&lt;=2,('DPI art.191'!$G$5-(('DPI art.191'!$F$5-'DPI art.191'!$G$5)/4)*(P124-O124-2)),('DPI art.191'!$G$5-(('DPI art.191'!$G$5-'DPI art.191'!$H$5)/8)*(P124-O124-2))))</f>
        <v/>
      </c>
      <c r="BB124" s="644">
        <f t="array" ref="BB124">R124-BA124</f>
        <v/>
      </c>
      <c r="BC124" s="644">
        <f t="array" ref="BC124">IF(N124&lt;135,N124,N124-'DPI art.191'!$I$5)</f>
        <v/>
      </c>
      <c r="BD124" s="137">
        <f t="array" ref="BD124">IF(O124&lt;80,"0",IF((P124-O124)&lt;=2,('DPI art.191'!$G$7-(('DPI art.191'!$F$7-'DPI art.191'!$G$7)/4)*(O124-P124-2)),('DPI art.191'!$G$7-(('DPI art.191'!$G$7-'DPI art.191'!$H$7)/8)*(P124-O124-2))))</f>
        <v/>
      </c>
      <c r="BE124" s="644">
        <f t="array" ref="BE124">O124-BD124</f>
        <v/>
      </c>
      <c r="BF124" s="644">
        <f t="array" ref="BF124">IF(N124&lt;135,N124,N124-'DPI art.191'!$I$7)</f>
        <v/>
      </c>
      <c r="BG124" s="645">
        <f t="array" ref="BG124">10^(0.1*R124)</f>
        <v/>
      </c>
      <c r="BH124" s="645">
        <f t="array" ref="BH124">10^(0.1*X124)</f>
        <v/>
      </c>
      <c r="BI124" s="645">
        <f t="array" ref="BI124">10^(0.1*AB124)</f>
        <v/>
      </c>
      <c r="BJ124" s="645">
        <f t="array" ref="BJ124">10^(0.1*AF124)</f>
        <v/>
      </c>
      <c r="BK124" s="645">
        <f t="array" ref="BK124">10^(0.1*AJ124)</f>
        <v/>
      </c>
      <c r="BL124" s="645">
        <f t="array" ref="BL124">10^(0.1*AN124)</f>
        <v/>
      </c>
      <c r="BM124" s="134">
        <f t="array" ref="BM124">IF(R124&gt;0,(O124-R124),"")</f>
        <v/>
      </c>
      <c r="BN124" s="134">
        <f t="array" ref="BN124">IF(X124&gt;0,(O124-X124),"")</f>
        <v/>
      </c>
      <c r="BO124" s="134">
        <f t="array" ref="BO124">IF(AB124&gt;0,(O124-AB124),"")</f>
        <v/>
      </c>
      <c r="BP124" s="134">
        <f t="array" ref="BP124">IF(AF124&gt;0,(O124-AF124),"")</f>
        <v/>
      </c>
      <c r="BQ124" s="134">
        <f t="array" ref="BQ124">IF(AJ124&gt;0,(O124-AJ124),"")</f>
        <v/>
      </c>
      <c r="BR124" s="134">
        <f t="array" ref="BR124">IF(AN124&gt;0,(O124-AN124),"")</f>
        <v/>
      </c>
      <c r="BS124" s="645">
        <f t="array" ref="BS124">COUNT(BM124:BR124)</f>
        <v/>
      </c>
      <c r="BT124" s="646">
        <f t="array" ref="BT124">IF(BS124=0,0,IF(BS124=1,0,1/(BS124*(BS124-1))))</f>
        <v/>
      </c>
      <c r="BU124" s="135">
        <f t="array" ref="BU124">IF(R124&gt;0,(BM124^2),"")</f>
        <v/>
      </c>
      <c r="BV124" s="135">
        <f t="array" ref="BV124">IF(X124&gt;0,(BN124^2),"")</f>
        <v/>
      </c>
      <c r="BW124" s="135">
        <f t="array" ref="BW124">IF(AB124&gt;0,(BO124^2),"")</f>
        <v/>
      </c>
      <c r="BX124" s="135">
        <f t="array" ref="BX124">IF(AF124&gt;0,(BP124^2),"")</f>
        <v/>
      </c>
      <c r="BY124" s="135">
        <f t="array" ref="BY124">IF(AJ124&gt;0,(BQ124^2),"")</f>
        <v/>
      </c>
      <c r="BZ124" s="135">
        <f t="array" ref="BZ124">IF(AN124&gt;0,(BR124^2),"")</f>
        <v/>
      </c>
      <c r="CA124" s="121" t="n"/>
    </row>
    <row r="125" ht="18.75" customHeight="1" s="621">
      <c r="A125" s="47" t="inlineStr">
        <is>
          <t>/</t>
        </is>
      </c>
      <c r="B125" s="123">
        <f t="array" ref="B125">B124+1</f>
        <v/>
      </c>
      <c r="C125" s="101" t="n"/>
      <c r="D125" s="101" t="n"/>
      <c r="E125" s="101" t="n"/>
      <c r="F125" s="101" t="n"/>
      <c r="G125" s="100" t="n">
        <v>40725</v>
      </c>
      <c r="H125" s="99" t="inlineStr">
        <is>
          <t>Compito</t>
        </is>
      </c>
      <c r="I125" s="101">
        <f t="array" ref="I125">IF((V125-R125)&gt;3,"SI","")</f>
        <v/>
      </c>
      <c r="J125" s="101">
        <f t="array" ref="J125">IF((U125-R125)&gt;3,"SI","")</f>
        <v/>
      </c>
      <c r="K125" s="100" t="n"/>
      <c r="L125" s="100" t="n"/>
      <c r="M125" s="124">
        <f t="array" ref="M125">IF(R125&gt;0,(SQRT(BT125*(SUM(BU125:BZ125)))),"")</f>
        <v/>
      </c>
      <c r="N125" s="136">
        <f t="array" ref="N125">IF(T125&gt;0,(MAX(T125,Z125,AD125,AH125,AL125,AP125))+SQRT(1.2^2+1^2),"")</f>
        <v/>
      </c>
      <c r="O125" s="637">
        <f t="array" ref="O125">IF(R125="",0,10*LOG10(SUM(BG125:BL125)/(COUNT(R125,X125,AB125,AF125,AJ125,AN125))))</f>
        <v/>
      </c>
      <c r="P125" s="638">
        <f t="array" ref="P125">IF(AND(Y125="",AC125="",AG125="",AK125="",AO125=""),S125,AVERAGE(S125,Y125,AC125,AG125,AK125,AO125)+STDEV(S125,Y125,AC125,AG125,AK125,AO125))</f>
        <v/>
      </c>
      <c r="Q125" s="106" t="n"/>
      <c r="R125" s="639" t="n"/>
      <c r="S125" s="640" t="n"/>
      <c r="T125" s="641" t="n"/>
      <c r="U125" s="642" t="n"/>
      <c r="V125" s="642" t="n"/>
      <c r="W125" s="106" t="n"/>
      <c r="X125" s="639" t="n"/>
      <c r="Y125" s="640" t="n"/>
      <c r="Z125" s="641" t="n"/>
      <c r="AA125" s="106" t="n"/>
      <c r="AB125" s="639" t="n"/>
      <c r="AC125" s="640" t="n"/>
      <c r="AD125" s="641" t="n"/>
      <c r="AE125" s="106" t="n"/>
      <c r="AF125" s="639" t="n"/>
      <c r="AG125" s="640" t="n"/>
      <c r="AH125" s="641" t="n"/>
      <c r="AI125" s="106" t="n"/>
      <c r="AJ125" s="639" t="n"/>
      <c r="AK125" s="640" t="n"/>
      <c r="AL125" s="641" t="n"/>
      <c r="AM125" s="106" t="n"/>
      <c r="AN125" s="639" t="n"/>
      <c r="AO125" s="640" t="n"/>
      <c r="AP125" s="641" t="n"/>
      <c r="AQ125" s="111">
        <f t="array" ref="AQ125">IF(AND((O125)&lt;85,N125&lt;137),"NO","SI")</f>
        <v/>
      </c>
      <c r="AR125" s="112">
        <f t="array" ref="AR125">IF((480*(10^(7.95-(O125/10))))&lt;480,480*(10^(7.95-(O125/10))),480)</f>
        <v/>
      </c>
      <c r="AS125" s="113">
        <f t="array" ref="AS125">IF((480*(10^(8.45-(O125/10))))&lt;480,480*(10^(8.45-(O125/10))),480)</f>
        <v/>
      </c>
      <c r="AT125" s="114">
        <f t="array" ref="AT125">IF((480*(10^(8.65-(O125/10))))&lt;480,480*(10^(8.65-(O125/10))),480)</f>
        <v/>
      </c>
      <c r="AU125" s="137">
        <f t="array" ref="AU125">IF(O125&lt;80,"0",IF((P125-O125)&lt;=2,('DPI art.191'!$G$3-(('DPI art.191'!$F$3-'DPI art.191'!$G$3)/4)*(P125-O125-2)),('DPI art.191'!$G$3-(('DPI art.191'!$G$3-'DPI art.191'!$H$3)/8)*(P125-O125-2))))</f>
        <v/>
      </c>
      <c r="AV125" s="644">
        <f t="array" ref="AV125">O125-AU125</f>
        <v/>
      </c>
      <c r="AW125" s="644">
        <f t="array" ref="AW125">IF(N125&lt;135,N125,N125-'DPI art.191'!$I$3)</f>
        <v/>
      </c>
      <c r="AX125" s="644">
        <f t="array" ref="AX125">IF(I125&lt;80,"0",IF((J125-I125)&lt;=2,('DPI art.191'!$G$7-(('DPI art.191'!$F$7-'DPI art.191'!$G$7)/4)*(I125-J125-2)),('DPI art.191'!$G$7-(('DPI art.191'!$G$7-'DPI art.191'!$H$7)/8)*(J125-I125-2))))</f>
        <v/>
      </c>
      <c r="AY125" s="644">
        <f t="array" ref="AY125">I125-AX125</f>
        <v/>
      </c>
      <c r="AZ125" s="644">
        <f t="array" ref="AZ125">IF(H125&lt;135,H125,H125-'DPI art.191'!$I$7)</f>
        <v/>
      </c>
      <c r="BA125" s="137">
        <f t="array" ref="BA125">IF(O125&lt;80,"0",IF((P125-O125)&lt;=2,('DPI art.191'!$G$5-(('DPI art.191'!$F$5-'DPI art.191'!$G$5)/4)*(P125-O125-2)),('DPI art.191'!$G$5-(('DPI art.191'!$G$5-'DPI art.191'!$H$5)/8)*(P125-O125-2))))</f>
        <v/>
      </c>
      <c r="BB125" s="644">
        <f t="array" ref="BB125">R125-BA125</f>
        <v/>
      </c>
      <c r="BC125" s="644">
        <f t="array" ref="BC125">IF(N125&lt;135,N125,N125-'DPI art.191'!$I$5)</f>
        <v/>
      </c>
      <c r="BD125" s="137">
        <f t="array" ref="BD125">IF(O125&lt;80,"0",IF((P125-O125)&lt;=2,('DPI art.191'!$G$7-(('DPI art.191'!$F$7-'DPI art.191'!$G$7)/4)*(O125-P125-2)),('DPI art.191'!$G$7-(('DPI art.191'!$G$7-'DPI art.191'!$H$7)/8)*(P125-O125-2))))</f>
        <v/>
      </c>
      <c r="BE125" s="644">
        <f t="array" ref="BE125">O125-BD125</f>
        <v/>
      </c>
      <c r="BF125" s="644">
        <f t="array" ref="BF125">IF(N125&lt;135,N125,N125-'DPI art.191'!$I$7)</f>
        <v/>
      </c>
      <c r="BG125" s="645">
        <f t="array" ref="BG125">10^(0.1*R125)</f>
        <v/>
      </c>
      <c r="BH125" s="645">
        <f t="array" ref="BH125">10^(0.1*X125)</f>
        <v/>
      </c>
      <c r="BI125" s="645">
        <f t="array" ref="BI125">10^(0.1*AB125)</f>
        <v/>
      </c>
      <c r="BJ125" s="645">
        <f t="array" ref="BJ125">10^(0.1*AF125)</f>
        <v/>
      </c>
      <c r="BK125" s="645">
        <f t="array" ref="BK125">10^(0.1*AJ125)</f>
        <v/>
      </c>
      <c r="BL125" s="645">
        <f t="array" ref="BL125">10^(0.1*AN125)</f>
        <v/>
      </c>
      <c r="BM125" s="134">
        <f t="array" ref="BM125">IF(R125&gt;0,(O125-R125),"")</f>
        <v/>
      </c>
      <c r="BN125" s="134">
        <f t="array" ref="BN125">IF(X125&gt;0,(O125-X125),"")</f>
        <v/>
      </c>
      <c r="BO125" s="134">
        <f t="array" ref="BO125">IF(AB125&gt;0,(O125-AB125),"")</f>
        <v/>
      </c>
      <c r="BP125" s="134">
        <f t="array" ref="BP125">IF(AF125&gt;0,(O125-AF125),"")</f>
        <v/>
      </c>
      <c r="BQ125" s="134">
        <f t="array" ref="BQ125">IF(AJ125&gt;0,(O125-AJ125),"")</f>
        <v/>
      </c>
      <c r="BR125" s="134">
        <f t="array" ref="BR125">IF(AN125&gt;0,(O125-AN125),"")</f>
        <v/>
      </c>
      <c r="BS125" s="645">
        <f t="array" ref="BS125">COUNT(BM125:BR125)</f>
        <v/>
      </c>
      <c r="BT125" s="646">
        <f t="array" ref="BT125">IF(BS125=0,0,IF(BS125=1,0,1/(BS125*(BS125-1))))</f>
        <v/>
      </c>
      <c r="BU125" s="135">
        <f t="array" ref="BU125">IF(R125&gt;0,(BM125^2),"")</f>
        <v/>
      </c>
      <c r="BV125" s="135">
        <f t="array" ref="BV125">IF(X125&gt;0,(BN125^2),"")</f>
        <v/>
      </c>
      <c r="BW125" s="135">
        <f t="array" ref="BW125">IF(AB125&gt;0,(BO125^2),"")</f>
        <v/>
      </c>
      <c r="BX125" s="135">
        <f t="array" ref="BX125">IF(AF125&gt;0,(BP125^2),"")</f>
        <v/>
      </c>
      <c r="BY125" s="135">
        <f t="array" ref="BY125">IF(AJ125&gt;0,(BQ125^2),"")</f>
        <v/>
      </c>
      <c r="BZ125" s="135">
        <f t="array" ref="BZ125">IF(AN125&gt;0,(BR125^2),"")</f>
        <v/>
      </c>
      <c r="CA125" s="121" t="n"/>
    </row>
    <row r="126" ht="18.75" customHeight="1" s="621">
      <c r="A126" s="47" t="inlineStr">
        <is>
          <t>/</t>
        </is>
      </c>
      <c r="B126" s="123">
        <f t="array" ref="B126">B125+1</f>
        <v/>
      </c>
      <c r="C126" s="101" t="n"/>
      <c r="D126" s="101" t="n"/>
      <c r="E126" s="101" t="n"/>
      <c r="F126" s="101" t="n"/>
      <c r="G126" s="100" t="n">
        <v>40725</v>
      </c>
      <c r="H126" s="99" t="inlineStr">
        <is>
          <t>Compito</t>
        </is>
      </c>
      <c r="I126" s="101">
        <f t="array" ref="I126">IF((V126-R126)&gt;3,"SI","")</f>
        <v/>
      </c>
      <c r="J126" s="101">
        <f t="array" ref="J126">IF((U126-R126)&gt;3,"SI","")</f>
        <v/>
      </c>
      <c r="K126" s="100" t="n"/>
      <c r="L126" s="100" t="n"/>
      <c r="M126" s="124">
        <f t="array" ref="M126">IF(R126&gt;0,(SQRT(BT126*(SUM(BU126:BZ126)))),"")</f>
        <v/>
      </c>
      <c r="N126" s="136">
        <f t="array" ref="N126">IF(T126&gt;0,(MAX(T126,Z126,AD126,AH126,AL126,AP126))+SQRT(1.2^2+1^2),"")</f>
        <v/>
      </c>
      <c r="O126" s="637">
        <f t="array" ref="O126">IF(R126="",0,10*LOG10(SUM(BG126:BL126)/(COUNT(R126,X126,AB126,AF126,AJ126,AN126))))</f>
        <v/>
      </c>
      <c r="P126" s="638">
        <f t="array" ref="P126">IF(AND(Y126="",AC126="",AG126="",AK126="",AO126=""),S126,AVERAGE(S126,Y126,AC126,AG126,AK126,AO126)+STDEV(S126,Y126,AC126,AG126,AK126,AO126))</f>
        <v/>
      </c>
      <c r="Q126" s="106" t="n"/>
      <c r="R126" s="639" t="n"/>
      <c r="S126" s="640" t="n"/>
      <c r="T126" s="641" t="n"/>
      <c r="U126" s="642" t="n"/>
      <c r="V126" s="642" t="n"/>
      <c r="W126" s="106" t="n"/>
      <c r="X126" s="639" t="n"/>
      <c r="Y126" s="640" t="n"/>
      <c r="Z126" s="641" t="n"/>
      <c r="AA126" s="106" t="n"/>
      <c r="AB126" s="639" t="n"/>
      <c r="AC126" s="640" t="n"/>
      <c r="AD126" s="641" t="n"/>
      <c r="AE126" s="106" t="n"/>
      <c r="AF126" s="639" t="n"/>
      <c r="AG126" s="640" t="n"/>
      <c r="AH126" s="641" t="n"/>
      <c r="AI126" s="106" t="n"/>
      <c r="AJ126" s="639" t="n"/>
      <c r="AK126" s="640" t="n"/>
      <c r="AL126" s="641" t="n"/>
      <c r="AM126" s="106" t="n"/>
      <c r="AN126" s="639" t="n"/>
      <c r="AO126" s="640" t="n"/>
      <c r="AP126" s="641" t="n"/>
      <c r="AQ126" s="111">
        <f t="array" ref="AQ126">IF(AND((O126)&lt;85,N126&lt;137),"NO","SI")</f>
        <v/>
      </c>
      <c r="AR126" s="112">
        <f t="array" ref="AR126">IF((480*(10^(7.95-(O126/10))))&lt;480,480*(10^(7.95-(O126/10))),480)</f>
        <v/>
      </c>
      <c r="AS126" s="113">
        <f t="array" ref="AS126">IF((480*(10^(8.45-(O126/10))))&lt;480,480*(10^(8.45-(O126/10))),480)</f>
        <v/>
      </c>
      <c r="AT126" s="114">
        <f t="array" ref="AT126">IF((480*(10^(8.65-(O126/10))))&lt;480,480*(10^(8.65-(O126/10))),480)</f>
        <v/>
      </c>
      <c r="AU126" s="137">
        <f t="array" ref="AU126">IF(O126&lt;80,"0",IF((P126-O126)&lt;=2,('DPI art.191'!$G$3-(('DPI art.191'!$F$3-'DPI art.191'!$G$3)/4)*(P126-O126-2)),('DPI art.191'!$G$3-(('DPI art.191'!$G$3-'DPI art.191'!$H$3)/8)*(P126-O126-2))))</f>
        <v/>
      </c>
      <c r="AV126" s="644">
        <f t="array" ref="AV126">O126-AU126</f>
        <v/>
      </c>
      <c r="AW126" s="644">
        <f t="array" ref="AW126">IF(N126&lt;135,N126,N126-'DPI art.191'!$I$3)</f>
        <v/>
      </c>
      <c r="AX126" s="644">
        <f t="array" ref="AX126">IF(I126&lt;80,"0",IF((J126-I126)&lt;=2,('DPI art.191'!$G$7-(('DPI art.191'!$F$7-'DPI art.191'!$G$7)/4)*(I126-J126-2)),('DPI art.191'!$G$7-(('DPI art.191'!$G$7-'DPI art.191'!$H$7)/8)*(J126-I126-2))))</f>
        <v/>
      </c>
      <c r="AY126" s="644">
        <f t="array" ref="AY126">I126-AX126</f>
        <v/>
      </c>
      <c r="AZ126" s="644">
        <f t="array" ref="AZ126">IF(H126&lt;135,H126,H126-'DPI art.191'!$I$7)</f>
        <v/>
      </c>
      <c r="BA126" s="137">
        <f t="array" ref="BA126">IF(O126&lt;80,"0",IF((P126-O126)&lt;=2,('DPI art.191'!$G$5-(('DPI art.191'!$F$5-'DPI art.191'!$G$5)/4)*(P126-O126-2)),('DPI art.191'!$G$5-(('DPI art.191'!$G$5-'DPI art.191'!$H$5)/8)*(P126-O126-2))))</f>
        <v/>
      </c>
      <c r="BB126" s="644">
        <f t="array" ref="BB126">R126-BA126</f>
        <v/>
      </c>
      <c r="BC126" s="644">
        <f t="array" ref="BC126">IF(N126&lt;135,N126,N126-'DPI art.191'!$I$5)</f>
        <v/>
      </c>
      <c r="BD126" s="137">
        <f t="array" ref="BD126">IF(O126&lt;80,"0",IF((P126-O126)&lt;=2,('DPI art.191'!$G$7-(('DPI art.191'!$F$7-'DPI art.191'!$G$7)/4)*(O126-P126-2)),('DPI art.191'!$G$7-(('DPI art.191'!$G$7-'DPI art.191'!$H$7)/8)*(P126-O126-2))))</f>
        <v/>
      </c>
      <c r="BE126" s="644">
        <f t="array" ref="BE126">O126-BD126</f>
        <v/>
      </c>
      <c r="BF126" s="644">
        <f t="array" ref="BF126">IF(N126&lt;135,N126,N126-'DPI art.191'!$I$7)</f>
        <v/>
      </c>
      <c r="BG126" s="645">
        <f t="array" ref="BG126">10^(0.1*R126)</f>
        <v/>
      </c>
      <c r="BH126" s="645">
        <f t="array" ref="BH126">10^(0.1*X126)</f>
        <v/>
      </c>
      <c r="BI126" s="645">
        <f t="array" ref="BI126">10^(0.1*AB126)</f>
        <v/>
      </c>
      <c r="BJ126" s="645">
        <f t="array" ref="BJ126">10^(0.1*AF126)</f>
        <v/>
      </c>
      <c r="BK126" s="645">
        <f t="array" ref="BK126">10^(0.1*AJ126)</f>
        <v/>
      </c>
      <c r="BL126" s="645">
        <f t="array" ref="BL126">10^(0.1*AN126)</f>
        <v/>
      </c>
      <c r="BM126" s="134">
        <f t="array" ref="BM126">IF(R126&gt;0,(O126-R126),"")</f>
        <v/>
      </c>
      <c r="BN126" s="134">
        <f t="array" ref="BN126">IF(X126&gt;0,(O126-X126),"")</f>
        <v/>
      </c>
      <c r="BO126" s="134">
        <f t="array" ref="BO126">IF(AB126&gt;0,(O126-AB126),"")</f>
        <v/>
      </c>
      <c r="BP126" s="134">
        <f t="array" ref="BP126">IF(AF126&gt;0,(O126-AF126),"")</f>
        <v/>
      </c>
      <c r="BQ126" s="134">
        <f t="array" ref="BQ126">IF(AJ126&gt;0,(O126-AJ126),"")</f>
        <v/>
      </c>
      <c r="BR126" s="134">
        <f t="array" ref="BR126">IF(AN126&gt;0,(O126-AN126),"")</f>
        <v/>
      </c>
      <c r="BS126" s="645">
        <f t="array" ref="BS126">COUNT(BM126:BR126)</f>
        <v/>
      </c>
      <c r="BT126" s="646">
        <f t="array" ref="BT126">IF(BS126=0,0,IF(BS126=1,0,1/(BS126*(BS126-1))))</f>
        <v/>
      </c>
      <c r="BU126" s="135">
        <f t="array" ref="BU126">IF(R126&gt;0,(BM126^2),"")</f>
        <v/>
      </c>
      <c r="BV126" s="135">
        <f t="array" ref="BV126">IF(X126&gt;0,(BN126^2),"")</f>
        <v/>
      </c>
      <c r="BW126" s="135">
        <f t="array" ref="BW126">IF(AB126&gt;0,(BO126^2),"")</f>
        <v/>
      </c>
      <c r="BX126" s="135">
        <f t="array" ref="BX126">IF(AF126&gt;0,(BP126^2),"")</f>
        <v/>
      </c>
      <c r="BY126" s="135">
        <f t="array" ref="BY126">IF(AJ126&gt;0,(BQ126^2),"")</f>
        <v/>
      </c>
      <c r="BZ126" s="135">
        <f t="array" ref="BZ126">IF(AN126&gt;0,(BR126^2),"")</f>
        <v/>
      </c>
      <c r="CA126" s="121" t="n"/>
    </row>
    <row r="127" ht="18.75" customHeight="1" s="621">
      <c r="A127" s="47" t="inlineStr">
        <is>
          <t>/</t>
        </is>
      </c>
      <c r="B127" s="123">
        <f t="array" ref="B127">B126+1</f>
        <v/>
      </c>
      <c r="C127" s="101" t="n"/>
      <c r="D127" s="101" t="n"/>
      <c r="E127" s="101" t="n"/>
      <c r="F127" s="101" t="n"/>
      <c r="G127" s="100" t="n">
        <v>40725</v>
      </c>
      <c r="H127" s="99" t="inlineStr">
        <is>
          <t>Compito</t>
        </is>
      </c>
      <c r="I127" s="101">
        <f t="array" ref="I127">IF((V127-R127)&gt;3,"SI","")</f>
        <v/>
      </c>
      <c r="J127" s="101">
        <f t="array" ref="J127">IF((U127-R127)&gt;3,"SI","")</f>
        <v/>
      </c>
      <c r="K127" s="100" t="n"/>
      <c r="L127" s="100" t="n"/>
      <c r="M127" s="124">
        <f t="array" ref="M127">IF(R127&gt;0,(SQRT(BT127*(SUM(BU127:BZ127)))),"")</f>
        <v/>
      </c>
      <c r="N127" s="136">
        <f t="array" ref="N127">IF(T127&gt;0,(MAX(T127,Z127,AD127,AH127,AL127,AP127))+SQRT(1.2^2+1^2),"")</f>
        <v/>
      </c>
      <c r="O127" s="637">
        <f t="array" ref="O127">IF(R127="",0,10*LOG10(SUM(BG127:BL127)/(COUNT(R127,X127,AB127,AF127,AJ127,AN127))))</f>
        <v/>
      </c>
      <c r="P127" s="638">
        <f t="array" ref="P127">IF(AND(Y127="",AC127="",AG127="",AK127="",AO127=""),S127,AVERAGE(S127,Y127,AC127,AG127,AK127,AO127)+STDEV(S127,Y127,AC127,AG127,AK127,AO127))</f>
        <v/>
      </c>
      <c r="Q127" s="106" t="n"/>
      <c r="R127" s="639" t="n"/>
      <c r="S127" s="640" t="n"/>
      <c r="T127" s="641" t="n"/>
      <c r="U127" s="642" t="n"/>
      <c r="V127" s="642" t="n"/>
      <c r="W127" s="106" t="n"/>
      <c r="X127" s="639" t="n"/>
      <c r="Y127" s="640" t="n"/>
      <c r="Z127" s="641" t="n"/>
      <c r="AA127" s="106" t="n"/>
      <c r="AB127" s="639" t="n"/>
      <c r="AC127" s="640" t="n"/>
      <c r="AD127" s="641" t="n"/>
      <c r="AE127" s="106" t="n"/>
      <c r="AF127" s="639" t="n"/>
      <c r="AG127" s="640" t="n"/>
      <c r="AH127" s="641" t="n"/>
      <c r="AI127" s="106" t="n"/>
      <c r="AJ127" s="639" t="n"/>
      <c r="AK127" s="640" t="n"/>
      <c r="AL127" s="641" t="n"/>
      <c r="AM127" s="106" t="n"/>
      <c r="AN127" s="639" t="n"/>
      <c r="AO127" s="640" t="n"/>
      <c r="AP127" s="641" t="n"/>
      <c r="AQ127" s="111">
        <f t="array" ref="AQ127">IF(AND((O127)&lt;85,N127&lt;137),"NO","SI")</f>
        <v/>
      </c>
      <c r="AR127" s="112">
        <f t="array" ref="AR127">IF((480*(10^(7.95-(O127/10))))&lt;480,480*(10^(7.95-(O127/10))),480)</f>
        <v/>
      </c>
      <c r="AS127" s="113">
        <f t="array" ref="AS127">IF((480*(10^(8.45-(O127/10))))&lt;480,480*(10^(8.45-(O127/10))),480)</f>
        <v/>
      </c>
      <c r="AT127" s="114">
        <f t="array" ref="AT127">IF((480*(10^(8.65-(O127/10))))&lt;480,480*(10^(8.65-(O127/10))),480)</f>
        <v/>
      </c>
      <c r="AU127" s="137">
        <f t="array" ref="AU127">IF(O127&lt;80,"0",IF((P127-O127)&lt;=2,('DPI art.191'!$G$3-(('DPI art.191'!$F$3-'DPI art.191'!$G$3)/4)*(P127-O127-2)),('DPI art.191'!$G$3-(('DPI art.191'!$G$3-'DPI art.191'!$H$3)/8)*(P127-O127-2))))</f>
        <v/>
      </c>
      <c r="AV127" s="644">
        <f t="array" ref="AV127">O127-AU127</f>
        <v/>
      </c>
      <c r="AW127" s="644">
        <f t="array" ref="AW127">IF(N127&lt;135,N127,N127-'DPI art.191'!$I$3)</f>
        <v/>
      </c>
      <c r="AX127" s="644">
        <f t="array" ref="AX127">IF(I127&lt;80,"0",IF((J127-I127)&lt;=2,('DPI art.191'!$G$7-(('DPI art.191'!$F$7-'DPI art.191'!$G$7)/4)*(I127-J127-2)),('DPI art.191'!$G$7-(('DPI art.191'!$G$7-'DPI art.191'!$H$7)/8)*(J127-I127-2))))</f>
        <v/>
      </c>
      <c r="AY127" s="644">
        <f t="array" ref="AY127">I127-AX127</f>
        <v/>
      </c>
      <c r="AZ127" s="644">
        <f t="array" ref="AZ127">IF(H127&lt;135,H127,H127-'DPI art.191'!$I$7)</f>
        <v/>
      </c>
      <c r="BA127" s="137">
        <f t="array" ref="BA127">IF(O127&lt;80,"0",IF((P127-O127)&lt;=2,('DPI art.191'!$G$5-(('DPI art.191'!$F$5-'DPI art.191'!$G$5)/4)*(P127-O127-2)),('DPI art.191'!$G$5-(('DPI art.191'!$G$5-'DPI art.191'!$H$5)/8)*(P127-O127-2))))</f>
        <v/>
      </c>
      <c r="BB127" s="644">
        <f t="array" ref="BB127">R127-BA127</f>
        <v/>
      </c>
      <c r="BC127" s="644">
        <f t="array" ref="BC127">IF(N127&lt;135,N127,N127-'DPI art.191'!$I$5)</f>
        <v/>
      </c>
      <c r="BD127" s="137">
        <f t="array" ref="BD127">IF(O127&lt;80,"0",IF((P127-O127)&lt;=2,('DPI art.191'!$G$7-(('DPI art.191'!$F$7-'DPI art.191'!$G$7)/4)*(O127-P127-2)),('DPI art.191'!$G$7-(('DPI art.191'!$G$7-'DPI art.191'!$H$7)/8)*(P127-O127-2))))</f>
        <v/>
      </c>
      <c r="BE127" s="644">
        <f t="array" ref="BE127">O127-BD127</f>
        <v/>
      </c>
      <c r="BF127" s="644">
        <f t="array" ref="BF127">IF(N127&lt;135,N127,N127-'DPI art.191'!$I$7)</f>
        <v/>
      </c>
      <c r="BG127" s="645">
        <f t="array" ref="BG127">10^(0.1*R127)</f>
        <v/>
      </c>
      <c r="BH127" s="645">
        <f t="array" ref="BH127">10^(0.1*X127)</f>
        <v/>
      </c>
      <c r="BI127" s="645">
        <f t="array" ref="BI127">10^(0.1*AB127)</f>
        <v/>
      </c>
      <c r="BJ127" s="645">
        <f t="array" ref="BJ127">10^(0.1*AF127)</f>
        <v/>
      </c>
      <c r="BK127" s="645">
        <f t="array" ref="BK127">10^(0.1*AJ127)</f>
        <v/>
      </c>
      <c r="BL127" s="645">
        <f t="array" ref="BL127">10^(0.1*AN127)</f>
        <v/>
      </c>
      <c r="BM127" s="134">
        <f t="array" ref="BM127">IF(R127&gt;0,(O127-R127),"")</f>
        <v/>
      </c>
      <c r="BN127" s="134">
        <f t="array" ref="BN127">IF(X127&gt;0,(O127-X127),"")</f>
        <v/>
      </c>
      <c r="BO127" s="134">
        <f t="array" ref="BO127">IF(AB127&gt;0,(O127-AB127),"")</f>
        <v/>
      </c>
      <c r="BP127" s="134">
        <f t="array" ref="BP127">IF(AF127&gt;0,(O127-AF127),"")</f>
        <v/>
      </c>
      <c r="BQ127" s="134">
        <f t="array" ref="BQ127">IF(AJ127&gt;0,(O127-AJ127),"")</f>
        <v/>
      </c>
      <c r="BR127" s="134">
        <f t="array" ref="BR127">IF(AN127&gt;0,(O127-AN127),"")</f>
        <v/>
      </c>
      <c r="BS127" s="645">
        <f t="array" ref="BS127">COUNT(BM127:BR127)</f>
        <v/>
      </c>
      <c r="BT127" s="646">
        <f t="array" ref="BT127">IF(BS127=0,0,IF(BS127=1,0,1/(BS127*(BS127-1))))</f>
        <v/>
      </c>
      <c r="BU127" s="135">
        <f t="array" ref="BU127">IF(R127&gt;0,(BM127^2),"")</f>
        <v/>
      </c>
      <c r="BV127" s="135">
        <f t="array" ref="BV127">IF(X127&gt;0,(BN127^2),"")</f>
        <v/>
      </c>
      <c r="BW127" s="135">
        <f t="array" ref="BW127">IF(AB127&gt;0,(BO127^2),"")</f>
        <v/>
      </c>
      <c r="BX127" s="135">
        <f t="array" ref="BX127">IF(AF127&gt;0,(BP127^2),"")</f>
        <v/>
      </c>
      <c r="BY127" s="135">
        <f t="array" ref="BY127">IF(AJ127&gt;0,(BQ127^2),"")</f>
        <v/>
      </c>
      <c r="BZ127" s="135">
        <f t="array" ref="BZ127">IF(AN127&gt;0,(BR127^2),"")</f>
        <v/>
      </c>
      <c r="CA127" s="121" t="n"/>
    </row>
    <row r="128" ht="18.75" customHeight="1" s="621">
      <c r="A128" s="47" t="inlineStr">
        <is>
          <t>/</t>
        </is>
      </c>
      <c r="B128" s="123">
        <f t="array" ref="B128">B127+1</f>
        <v/>
      </c>
      <c r="C128" s="101" t="n"/>
      <c r="D128" s="101" t="n"/>
      <c r="E128" s="101" t="n"/>
      <c r="F128" s="101" t="n"/>
      <c r="G128" s="100" t="n">
        <v>40725</v>
      </c>
      <c r="H128" s="99" t="inlineStr">
        <is>
          <t>Compito</t>
        </is>
      </c>
      <c r="I128" s="101">
        <f t="array" ref="I128">IF((V128-R128)&gt;3,"SI","")</f>
        <v/>
      </c>
      <c r="J128" s="101">
        <f t="array" ref="J128">IF((U128-R128)&gt;3,"SI","")</f>
        <v/>
      </c>
      <c r="K128" s="100" t="n"/>
      <c r="L128" s="100" t="n"/>
      <c r="M128" s="124">
        <f t="array" ref="M128">IF(R128&gt;0,(SQRT(BT128*(SUM(BU128:BZ128)))),"")</f>
        <v/>
      </c>
      <c r="N128" s="136">
        <f t="array" ref="N128">IF(T128&gt;0,(MAX(T128,Z128,AD128,AH128,AL128,AP128))+SQRT(1.2^2+1^2),"")</f>
        <v/>
      </c>
      <c r="O128" s="637">
        <f t="array" ref="O128">IF(R128="",0,10*LOG10(SUM(BG128:BL128)/(COUNT(R128,X128,AB128,AF128,AJ128,AN128))))</f>
        <v/>
      </c>
      <c r="P128" s="638">
        <f t="array" ref="P128">IF(AND(Y128="",AC128="",AG128="",AK128="",AO128=""),S128,AVERAGE(S128,Y128,AC128,AG128,AK128,AO128)+STDEV(S128,Y128,AC128,AG128,AK128,AO128))</f>
        <v/>
      </c>
      <c r="Q128" s="106" t="n"/>
      <c r="R128" s="639" t="n"/>
      <c r="S128" s="640" t="n"/>
      <c r="T128" s="641" t="n"/>
      <c r="U128" s="642" t="n"/>
      <c r="V128" s="642" t="n"/>
      <c r="W128" s="106" t="n"/>
      <c r="X128" s="639" t="n"/>
      <c r="Y128" s="640" t="n"/>
      <c r="Z128" s="641" t="n"/>
      <c r="AA128" s="106" t="n"/>
      <c r="AB128" s="639" t="n"/>
      <c r="AC128" s="640" t="n"/>
      <c r="AD128" s="641" t="n"/>
      <c r="AE128" s="106" t="n"/>
      <c r="AF128" s="639" t="n"/>
      <c r="AG128" s="640" t="n"/>
      <c r="AH128" s="641" t="n"/>
      <c r="AI128" s="106" t="n"/>
      <c r="AJ128" s="639" t="n"/>
      <c r="AK128" s="640" t="n"/>
      <c r="AL128" s="641" t="n"/>
      <c r="AM128" s="106" t="n"/>
      <c r="AN128" s="639" t="n"/>
      <c r="AO128" s="640" t="n"/>
      <c r="AP128" s="641" t="n"/>
      <c r="AQ128" s="111">
        <f t="array" ref="AQ128">IF(AND((O128)&lt;85,N128&lt;137),"NO","SI")</f>
        <v/>
      </c>
      <c r="AR128" s="112">
        <f t="array" ref="AR128">IF((480*(10^(7.95-(O128/10))))&lt;480,480*(10^(7.95-(O128/10))),480)</f>
        <v/>
      </c>
      <c r="AS128" s="113">
        <f t="array" ref="AS128">IF((480*(10^(8.45-(O128/10))))&lt;480,480*(10^(8.45-(O128/10))),480)</f>
        <v/>
      </c>
      <c r="AT128" s="114">
        <f t="array" ref="AT128">IF((480*(10^(8.65-(O128/10))))&lt;480,480*(10^(8.65-(O128/10))),480)</f>
        <v/>
      </c>
      <c r="AU128" s="137">
        <f t="array" ref="AU128">IF(O128&lt;80,"0",IF((P128-O128)&lt;=2,('DPI art.191'!$G$3-(('DPI art.191'!$F$3-'DPI art.191'!$G$3)/4)*(P128-O128-2)),('DPI art.191'!$G$3-(('DPI art.191'!$G$3-'DPI art.191'!$H$3)/8)*(P128-O128-2))))</f>
        <v/>
      </c>
      <c r="AV128" s="644">
        <f t="array" ref="AV128">O128-AU128</f>
        <v/>
      </c>
      <c r="AW128" s="644">
        <f t="array" ref="AW128">IF(N128&lt;135,N128,N128-'DPI art.191'!$I$3)</f>
        <v/>
      </c>
      <c r="AX128" s="644">
        <f t="array" ref="AX128">IF(I128&lt;80,"0",IF((J128-I128)&lt;=2,('DPI art.191'!$G$7-(('DPI art.191'!$F$7-'DPI art.191'!$G$7)/4)*(I128-J128-2)),('DPI art.191'!$G$7-(('DPI art.191'!$G$7-'DPI art.191'!$H$7)/8)*(J128-I128-2))))</f>
        <v/>
      </c>
      <c r="AY128" s="644">
        <f t="array" ref="AY128">I128-AX128</f>
        <v/>
      </c>
      <c r="AZ128" s="644">
        <f t="array" ref="AZ128">IF(H128&lt;135,H128,H128-'DPI art.191'!$I$7)</f>
        <v/>
      </c>
      <c r="BA128" s="137">
        <f t="array" ref="BA128">IF(O128&lt;80,"0",IF((P128-O128)&lt;=2,('DPI art.191'!$G$5-(('DPI art.191'!$F$5-'DPI art.191'!$G$5)/4)*(P128-O128-2)),('DPI art.191'!$G$5-(('DPI art.191'!$G$5-'DPI art.191'!$H$5)/8)*(P128-O128-2))))</f>
        <v/>
      </c>
      <c r="BB128" s="644">
        <f t="array" ref="BB128">R128-BA128</f>
        <v/>
      </c>
      <c r="BC128" s="644">
        <f t="array" ref="BC128">IF(N128&lt;135,N128,N128-'DPI art.191'!$I$5)</f>
        <v/>
      </c>
      <c r="BD128" s="137">
        <f t="array" ref="BD128">IF(O128&lt;80,"0",IF((P128-O128)&lt;=2,('DPI art.191'!$G$7-(('DPI art.191'!$F$7-'DPI art.191'!$G$7)/4)*(O128-P128-2)),('DPI art.191'!$G$7-(('DPI art.191'!$G$7-'DPI art.191'!$H$7)/8)*(P128-O128-2))))</f>
        <v/>
      </c>
      <c r="BE128" s="644">
        <f t="array" ref="BE128">O128-BD128</f>
        <v/>
      </c>
      <c r="BF128" s="644">
        <f t="array" ref="BF128">IF(N128&lt;135,N128,N128-'DPI art.191'!$I$7)</f>
        <v/>
      </c>
      <c r="BG128" s="645">
        <f t="array" ref="BG128">10^(0.1*R128)</f>
        <v/>
      </c>
      <c r="BH128" s="645">
        <f t="array" ref="BH128">10^(0.1*X128)</f>
        <v/>
      </c>
      <c r="BI128" s="645">
        <f t="array" ref="BI128">10^(0.1*AB128)</f>
        <v/>
      </c>
      <c r="BJ128" s="645">
        <f t="array" ref="BJ128">10^(0.1*AF128)</f>
        <v/>
      </c>
      <c r="BK128" s="645">
        <f t="array" ref="BK128">10^(0.1*AJ128)</f>
        <v/>
      </c>
      <c r="BL128" s="645">
        <f t="array" ref="BL128">10^(0.1*AN128)</f>
        <v/>
      </c>
      <c r="BM128" s="134">
        <f t="array" ref="BM128">IF(R128&gt;0,(O128-R128),"")</f>
        <v/>
      </c>
      <c r="BN128" s="134">
        <f t="array" ref="BN128">IF(X128&gt;0,(O128-X128),"")</f>
        <v/>
      </c>
      <c r="BO128" s="134">
        <f t="array" ref="BO128">IF(AB128&gt;0,(O128-AB128),"")</f>
        <v/>
      </c>
      <c r="BP128" s="134">
        <f t="array" ref="BP128">IF(AF128&gt;0,(O128-AF128),"")</f>
        <v/>
      </c>
      <c r="BQ128" s="134">
        <f t="array" ref="BQ128">IF(AJ128&gt;0,(O128-AJ128),"")</f>
        <v/>
      </c>
      <c r="BR128" s="134">
        <f t="array" ref="BR128">IF(AN128&gt;0,(O128-AN128),"")</f>
        <v/>
      </c>
      <c r="BS128" s="645">
        <f t="array" ref="BS128">COUNT(BM128:BR128)</f>
        <v/>
      </c>
      <c r="BT128" s="646">
        <f t="array" ref="BT128">IF(BS128=0,0,IF(BS128=1,0,1/(BS128*(BS128-1))))</f>
        <v/>
      </c>
      <c r="BU128" s="135">
        <f t="array" ref="BU128">IF(R128&gt;0,(BM128^2),"")</f>
        <v/>
      </c>
      <c r="BV128" s="135">
        <f t="array" ref="BV128">IF(X128&gt;0,(BN128^2),"")</f>
        <v/>
      </c>
      <c r="BW128" s="135">
        <f t="array" ref="BW128">IF(AB128&gt;0,(BO128^2),"")</f>
        <v/>
      </c>
      <c r="BX128" s="135">
        <f t="array" ref="BX128">IF(AF128&gt;0,(BP128^2),"")</f>
        <v/>
      </c>
      <c r="BY128" s="135">
        <f t="array" ref="BY128">IF(AJ128&gt;0,(BQ128^2),"")</f>
        <v/>
      </c>
      <c r="BZ128" s="135">
        <f t="array" ref="BZ128">IF(AN128&gt;0,(BR128^2),"")</f>
        <v/>
      </c>
      <c r="CA128" s="121" t="n"/>
    </row>
    <row r="129" ht="18.75" customHeight="1" s="621">
      <c r="A129" s="47" t="inlineStr">
        <is>
          <t>/</t>
        </is>
      </c>
      <c r="B129" s="123">
        <f t="array" ref="B129">B128+1</f>
        <v/>
      </c>
      <c r="C129" s="101" t="n"/>
      <c r="D129" s="101" t="n"/>
      <c r="E129" s="101" t="n"/>
      <c r="F129" s="101" t="n"/>
      <c r="G129" s="100" t="n">
        <v>40725</v>
      </c>
      <c r="H129" s="99" t="inlineStr">
        <is>
          <t>Compito</t>
        </is>
      </c>
      <c r="I129" s="101">
        <f t="array" ref="I129">IF((V129-R129)&gt;3,"SI","")</f>
        <v/>
      </c>
      <c r="J129" s="101">
        <f t="array" ref="J129">IF((U129-R129)&gt;3,"SI","")</f>
        <v/>
      </c>
      <c r="K129" s="100" t="n"/>
      <c r="L129" s="100" t="n"/>
      <c r="M129" s="124">
        <f t="array" ref="M129">IF(R129&gt;0,(SQRT(BT129*(SUM(BU129:BZ129)))),"")</f>
        <v/>
      </c>
      <c r="N129" s="136">
        <f t="array" ref="N129">IF(T129&gt;0,(MAX(T129,Z129,AD129,AH129,AL129,AP129))+SQRT(1.2^2+1^2),"")</f>
        <v/>
      </c>
      <c r="O129" s="637">
        <f t="array" ref="O129">IF(R129="",0,10*LOG10(SUM(BG129:BL129)/(COUNT(R129,X129,AB129,AF129,AJ129,AN129))))</f>
        <v/>
      </c>
      <c r="P129" s="638">
        <f t="array" ref="P129">IF(AND(Y129="",AC129="",AG129="",AK129="",AO129=""),S129,AVERAGE(S129,Y129,AC129,AG129,AK129,AO129)+STDEV(S129,Y129,AC129,AG129,AK129,AO129))</f>
        <v/>
      </c>
      <c r="Q129" s="106" t="n"/>
      <c r="R129" s="639" t="n"/>
      <c r="S129" s="640" t="n"/>
      <c r="T129" s="641" t="n"/>
      <c r="U129" s="642" t="n"/>
      <c r="V129" s="642" t="n"/>
      <c r="W129" s="106" t="n"/>
      <c r="X129" s="639" t="n"/>
      <c r="Y129" s="640" t="n"/>
      <c r="Z129" s="641" t="n"/>
      <c r="AA129" s="106" t="n"/>
      <c r="AB129" s="639" t="n"/>
      <c r="AC129" s="640" t="n"/>
      <c r="AD129" s="641" t="n"/>
      <c r="AE129" s="106" t="n"/>
      <c r="AF129" s="639" t="n"/>
      <c r="AG129" s="640" t="n"/>
      <c r="AH129" s="641" t="n"/>
      <c r="AI129" s="106" t="n"/>
      <c r="AJ129" s="639" t="n"/>
      <c r="AK129" s="640" t="n"/>
      <c r="AL129" s="641" t="n"/>
      <c r="AM129" s="106" t="n"/>
      <c r="AN129" s="639" t="n"/>
      <c r="AO129" s="640" t="n"/>
      <c r="AP129" s="641" t="n"/>
      <c r="AQ129" s="111">
        <f t="array" ref="AQ129">IF(AND((O129)&lt;85,N129&lt;137),"NO","SI")</f>
        <v/>
      </c>
      <c r="AR129" s="112">
        <f t="array" ref="AR129">IF((480*(10^(7.95-(O129/10))))&lt;480,480*(10^(7.95-(O129/10))),480)</f>
        <v/>
      </c>
      <c r="AS129" s="113">
        <f t="array" ref="AS129">IF((480*(10^(8.45-(O129/10))))&lt;480,480*(10^(8.45-(O129/10))),480)</f>
        <v/>
      </c>
      <c r="AT129" s="114">
        <f t="array" ref="AT129">IF((480*(10^(8.65-(O129/10))))&lt;480,480*(10^(8.65-(O129/10))),480)</f>
        <v/>
      </c>
      <c r="AU129" s="137">
        <f t="array" ref="AU129">IF(O129&lt;80,"0",IF((P129-O129)&lt;=2,('DPI art.191'!$G$3-(('DPI art.191'!$F$3-'DPI art.191'!$G$3)/4)*(P129-O129-2)),('DPI art.191'!$G$3-(('DPI art.191'!$G$3-'DPI art.191'!$H$3)/8)*(P129-O129-2))))</f>
        <v/>
      </c>
      <c r="AV129" s="644">
        <f t="array" ref="AV129">O129-AU129</f>
        <v/>
      </c>
      <c r="AW129" s="644">
        <f t="array" ref="AW129">IF(N129&lt;135,N129,N129-'DPI art.191'!$I$3)</f>
        <v/>
      </c>
      <c r="AX129" s="644">
        <f t="array" ref="AX129">IF(I129&lt;80,"0",IF((J129-I129)&lt;=2,('DPI art.191'!$G$7-(('DPI art.191'!$F$7-'DPI art.191'!$G$7)/4)*(I129-J129-2)),('DPI art.191'!$G$7-(('DPI art.191'!$G$7-'DPI art.191'!$H$7)/8)*(J129-I129-2))))</f>
        <v/>
      </c>
      <c r="AY129" s="644">
        <f t="array" ref="AY129">I129-AX129</f>
        <v/>
      </c>
      <c r="AZ129" s="644">
        <f t="array" ref="AZ129">IF(H129&lt;135,H129,H129-'DPI art.191'!$I$7)</f>
        <v/>
      </c>
      <c r="BA129" s="137">
        <f t="array" ref="BA129">IF(O129&lt;80,"0",IF((P129-O129)&lt;=2,('DPI art.191'!$G$5-(('DPI art.191'!$F$5-'DPI art.191'!$G$5)/4)*(P129-O129-2)),('DPI art.191'!$G$5-(('DPI art.191'!$G$5-'DPI art.191'!$H$5)/8)*(P129-O129-2))))</f>
        <v/>
      </c>
      <c r="BB129" s="644">
        <f t="array" ref="BB129">R129-BA129</f>
        <v/>
      </c>
      <c r="BC129" s="644">
        <f t="array" ref="BC129">IF(N129&lt;135,N129,N129-'DPI art.191'!$I$5)</f>
        <v/>
      </c>
      <c r="BD129" s="137">
        <f t="array" ref="BD129">IF(O129&lt;80,"0",IF((P129-O129)&lt;=2,('DPI art.191'!$G$7-(('DPI art.191'!$F$7-'DPI art.191'!$G$7)/4)*(O129-P129-2)),('DPI art.191'!$G$7-(('DPI art.191'!$G$7-'DPI art.191'!$H$7)/8)*(P129-O129-2))))</f>
        <v/>
      </c>
      <c r="BE129" s="644">
        <f t="array" ref="BE129">O129-BD129</f>
        <v/>
      </c>
      <c r="BF129" s="644">
        <f t="array" ref="BF129">IF(N129&lt;135,N129,N129-'DPI art.191'!$I$7)</f>
        <v/>
      </c>
      <c r="BG129" s="645">
        <f t="array" ref="BG129">10^(0.1*R129)</f>
        <v/>
      </c>
      <c r="BH129" s="645">
        <f t="array" ref="BH129">10^(0.1*X129)</f>
        <v/>
      </c>
      <c r="BI129" s="645">
        <f t="array" ref="BI129">10^(0.1*AB129)</f>
        <v/>
      </c>
      <c r="BJ129" s="645">
        <f t="array" ref="BJ129">10^(0.1*AF129)</f>
        <v/>
      </c>
      <c r="BK129" s="645">
        <f t="array" ref="BK129">10^(0.1*AJ129)</f>
        <v/>
      </c>
      <c r="BL129" s="645">
        <f t="array" ref="BL129">10^(0.1*AN129)</f>
        <v/>
      </c>
      <c r="BM129" s="134">
        <f t="array" ref="BM129">IF(R129&gt;0,(O129-R129),"")</f>
        <v/>
      </c>
      <c r="BN129" s="134">
        <f t="array" ref="BN129">IF(X129&gt;0,(O129-X129),"")</f>
        <v/>
      </c>
      <c r="BO129" s="134">
        <f t="array" ref="BO129">IF(AB129&gt;0,(O129-AB129),"")</f>
        <v/>
      </c>
      <c r="BP129" s="134">
        <f t="array" ref="BP129">IF(AF129&gt;0,(O129-AF129),"")</f>
        <v/>
      </c>
      <c r="BQ129" s="134">
        <f t="array" ref="BQ129">IF(AJ129&gt;0,(O129-AJ129),"")</f>
        <v/>
      </c>
      <c r="BR129" s="134">
        <f t="array" ref="BR129">IF(AN129&gt;0,(O129-AN129),"")</f>
        <v/>
      </c>
      <c r="BS129" s="645">
        <f t="array" ref="BS129">COUNT(BM129:BR129)</f>
        <v/>
      </c>
      <c r="BT129" s="646">
        <f t="array" ref="BT129">IF(BS129=0,0,IF(BS129=1,0,1/(BS129*(BS129-1))))</f>
        <v/>
      </c>
      <c r="BU129" s="135">
        <f t="array" ref="BU129">IF(R129&gt;0,(BM129^2),"")</f>
        <v/>
      </c>
      <c r="BV129" s="135">
        <f t="array" ref="BV129">IF(X129&gt;0,(BN129^2),"")</f>
        <v/>
      </c>
      <c r="BW129" s="135">
        <f t="array" ref="BW129">IF(AB129&gt;0,(BO129^2),"")</f>
        <v/>
      </c>
      <c r="BX129" s="135">
        <f t="array" ref="BX129">IF(AF129&gt;0,(BP129^2),"")</f>
        <v/>
      </c>
      <c r="BY129" s="135">
        <f t="array" ref="BY129">IF(AJ129&gt;0,(BQ129^2),"")</f>
        <v/>
      </c>
      <c r="BZ129" s="135">
        <f t="array" ref="BZ129">IF(AN129&gt;0,(BR129^2),"")</f>
        <v/>
      </c>
      <c r="CA129" s="121" t="n"/>
    </row>
    <row r="130" ht="18.75" customHeight="1" s="621">
      <c r="A130" s="47" t="inlineStr">
        <is>
          <t>/</t>
        </is>
      </c>
      <c r="B130" s="123">
        <f t="array" ref="B130">B129+1</f>
        <v/>
      </c>
      <c r="C130" s="101" t="n"/>
      <c r="D130" s="101" t="n"/>
      <c r="E130" s="101" t="n"/>
      <c r="F130" s="101" t="n"/>
      <c r="G130" s="100" t="n">
        <v>40725</v>
      </c>
      <c r="H130" s="99" t="inlineStr">
        <is>
          <t>Compito</t>
        </is>
      </c>
      <c r="I130" s="101">
        <f t="array" ref="I130">IF((V130-R130)&gt;3,"SI","")</f>
        <v/>
      </c>
      <c r="J130" s="101">
        <f t="array" ref="J130">IF((U130-R130)&gt;3,"SI","")</f>
        <v/>
      </c>
      <c r="K130" s="100" t="n"/>
      <c r="L130" s="100" t="n"/>
      <c r="M130" s="124">
        <f t="array" ref="M130">IF(R130&gt;0,(SQRT(BT130*(SUM(BU130:BZ130)))),"")</f>
        <v/>
      </c>
      <c r="N130" s="136">
        <f t="array" ref="N130">IF(T130&gt;0,(MAX(T130,Z130,AD130,AH130,AL130,AP130))+SQRT(1.2^2+1^2),"")</f>
        <v/>
      </c>
      <c r="O130" s="637">
        <f t="array" ref="O130">IF(R130="",0,10*LOG10(SUM(BG130:BL130)/(COUNT(R130,X130,AB130,AF130,AJ130,AN130))))</f>
        <v/>
      </c>
      <c r="P130" s="638">
        <f t="array" ref="P130">IF(AND(Y130="",AC130="",AG130="",AK130="",AO130=""),S130,AVERAGE(S130,Y130,AC130,AG130,AK130,AO130)+STDEV(S130,Y130,AC130,AG130,AK130,AO130))</f>
        <v/>
      </c>
      <c r="Q130" s="106" t="n"/>
      <c r="R130" s="639" t="n"/>
      <c r="S130" s="640" t="n"/>
      <c r="T130" s="641" t="n"/>
      <c r="U130" s="642" t="n"/>
      <c r="V130" s="642" t="n"/>
      <c r="W130" s="106" t="n"/>
      <c r="X130" s="639" t="n"/>
      <c r="Y130" s="640" t="n"/>
      <c r="Z130" s="641" t="n"/>
      <c r="AA130" s="106" t="n"/>
      <c r="AB130" s="639" t="n"/>
      <c r="AC130" s="640" t="n"/>
      <c r="AD130" s="641" t="n"/>
      <c r="AE130" s="106" t="n"/>
      <c r="AF130" s="639" t="n"/>
      <c r="AG130" s="640" t="n"/>
      <c r="AH130" s="641" t="n"/>
      <c r="AI130" s="106" t="n"/>
      <c r="AJ130" s="639" t="n"/>
      <c r="AK130" s="640" t="n"/>
      <c r="AL130" s="641" t="n"/>
      <c r="AM130" s="106" t="n"/>
      <c r="AN130" s="639" t="n"/>
      <c r="AO130" s="640" t="n"/>
      <c r="AP130" s="641" t="n"/>
      <c r="AQ130" s="111">
        <f t="array" ref="AQ130">IF(AND((O130)&lt;85,N130&lt;137),"NO","SI")</f>
        <v/>
      </c>
      <c r="AR130" s="112">
        <f t="array" ref="AR130">IF((480*(10^(7.95-(O130/10))))&lt;480,480*(10^(7.95-(O130/10))),480)</f>
        <v/>
      </c>
      <c r="AS130" s="113">
        <f t="array" ref="AS130">IF((480*(10^(8.45-(O130/10))))&lt;480,480*(10^(8.45-(O130/10))),480)</f>
        <v/>
      </c>
      <c r="AT130" s="114">
        <f t="array" ref="AT130">IF((480*(10^(8.65-(O130/10))))&lt;480,480*(10^(8.65-(O130/10))),480)</f>
        <v/>
      </c>
      <c r="AU130" s="137">
        <f t="array" ref="AU130">IF(O130&lt;80,"0",IF((P130-O130)&lt;=2,('DPI art.191'!$G$3-(('DPI art.191'!$F$3-'DPI art.191'!$G$3)/4)*(P130-O130-2)),('DPI art.191'!$G$3-(('DPI art.191'!$G$3-'DPI art.191'!$H$3)/8)*(P130-O130-2))))</f>
        <v/>
      </c>
      <c r="AV130" s="644">
        <f t="array" ref="AV130">O130-AU130</f>
        <v/>
      </c>
      <c r="AW130" s="644">
        <f t="array" ref="AW130">IF(N130&lt;135,N130,N130-'DPI art.191'!$I$3)</f>
        <v/>
      </c>
      <c r="AX130" s="644">
        <f t="array" ref="AX130">IF(I130&lt;80,"0",IF((J130-I130)&lt;=2,('DPI art.191'!$G$7-(('DPI art.191'!$F$7-'DPI art.191'!$G$7)/4)*(I130-J130-2)),('DPI art.191'!$G$7-(('DPI art.191'!$G$7-'DPI art.191'!$H$7)/8)*(J130-I130-2))))</f>
        <v/>
      </c>
      <c r="AY130" s="644">
        <f t="array" ref="AY130">I130-AX130</f>
        <v/>
      </c>
      <c r="AZ130" s="644">
        <f t="array" ref="AZ130">IF(H130&lt;135,H130,H130-'DPI art.191'!$I$7)</f>
        <v/>
      </c>
      <c r="BA130" s="137">
        <f t="array" ref="BA130">IF(O130&lt;80,"0",IF((P130-O130)&lt;=2,('DPI art.191'!$G$5-(('DPI art.191'!$F$5-'DPI art.191'!$G$5)/4)*(P130-O130-2)),('DPI art.191'!$G$5-(('DPI art.191'!$G$5-'DPI art.191'!$H$5)/8)*(P130-O130-2))))</f>
        <v/>
      </c>
      <c r="BB130" s="644">
        <f t="array" ref="BB130">R130-BA130</f>
        <v/>
      </c>
      <c r="BC130" s="644">
        <f t="array" ref="BC130">IF(N130&lt;135,N130,N130-'DPI art.191'!$I$5)</f>
        <v/>
      </c>
      <c r="BD130" s="137">
        <f t="array" ref="BD130">IF(O130&lt;80,"0",IF((P130-O130)&lt;=2,('DPI art.191'!$G$7-(('DPI art.191'!$F$7-'DPI art.191'!$G$7)/4)*(O130-P130-2)),('DPI art.191'!$G$7-(('DPI art.191'!$G$7-'DPI art.191'!$H$7)/8)*(P130-O130-2))))</f>
        <v/>
      </c>
      <c r="BE130" s="644">
        <f t="array" ref="BE130">O130-BD130</f>
        <v/>
      </c>
      <c r="BF130" s="644">
        <f t="array" ref="BF130">IF(N130&lt;135,N130,N130-'DPI art.191'!$I$7)</f>
        <v/>
      </c>
      <c r="BG130" s="645">
        <f t="array" ref="BG130">10^(0.1*R130)</f>
        <v/>
      </c>
      <c r="BH130" s="645">
        <f t="array" ref="BH130">10^(0.1*X130)</f>
        <v/>
      </c>
      <c r="BI130" s="645">
        <f t="array" ref="BI130">10^(0.1*AB130)</f>
        <v/>
      </c>
      <c r="BJ130" s="645">
        <f t="array" ref="BJ130">10^(0.1*AF130)</f>
        <v/>
      </c>
      <c r="BK130" s="645">
        <f t="array" ref="BK130">10^(0.1*AJ130)</f>
        <v/>
      </c>
      <c r="BL130" s="645">
        <f t="array" ref="BL130">10^(0.1*AN130)</f>
        <v/>
      </c>
      <c r="BM130" s="134">
        <f t="array" ref="BM130">IF(R130&gt;0,(O130-R130),"")</f>
        <v/>
      </c>
      <c r="BN130" s="134">
        <f t="array" ref="BN130">IF(X130&gt;0,(O130-X130),"")</f>
        <v/>
      </c>
      <c r="BO130" s="134">
        <f t="array" ref="BO130">IF(AB130&gt;0,(O130-AB130),"")</f>
        <v/>
      </c>
      <c r="BP130" s="134">
        <f t="array" ref="BP130">IF(AF130&gt;0,(O130-AF130),"")</f>
        <v/>
      </c>
      <c r="BQ130" s="134">
        <f t="array" ref="BQ130">IF(AJ130&gt;0,(O130-AJ130),"")</f>
        <v/>
      </c>
      <c r="BR130" s="134">
        <f t="array" ref="BR130">IF(AN130&gt;0,(O130-AN130),"")</f>
        <v/>
      </c>
      <c r="BS130" s="645">
        <f t="array" ref="BS130">COUNT(BM130:BR130)</f>
        <v/>
      </c>
      <c r="BT130" s="646">
        <f t="array" ref="BT130">IF(BS130=0,0,IF(BS130=1,0,1/(BS130*(BS130-1))))</f>
        <v/>
      </c>
      <c r="BU130" s="135">
        <f t="array" ref="BU130">IF(R130&gt;0,(BM130^2),"")</f>
        <v/>
      </c>
      <c r="BV130" s="135">
        <f t="array" ref="BV130">IF(X130&gt;0,(BN130^2),"")</f>
        <v/>
      </c>
      <c r="BW130" s="135">
        <f t="array" ref="BW130">IF(AB130&gt;0,(BO130^2),"")</f>
        <v/>
      </c>
      <c r="BX130" s="135">
        <f t="array" ref="BX130">IF(AF130&gt;0,(BP130^2),"")</f>
        <v/>
      </c>
      <c r="BY130" s="135">
        <f t="array" ref="BY130">IF(AJ130&gt;0,(BQ130^2),"")</f>
        <v/>
      </c>
      <c r="BZ130" s="135">
        <f t="array" ref="BZ130">IF(AN130&gt;0,(BR130^2),"")</f>
        <v/>
      </c>
      <c r="CA130" s="121" t="n"/>
    </row>
    <row r="131" ht="18.75" customHeight="1" s="621">
      <c r="A131" s="47" t="inlineStr">
        <is>
          <t>/</t>
        </is>
      </c>
      <c r="B131" s="123">
        <f t="array" ref="B131">B130+1</f>
        <v/>
      </c>
      <c r="C131" s="101" t="n"/>
      <c r="D131" s="101" t="n"/>
      <c r="E131" s="101" t="n"/>
      <c r="F131" s="101" t="n"/>
      <c r="G131" s="100" t="n">
        <v>40725</v>
      </c>
      <c r="H131" s="99" t="inlineStr">
        <is>
          <t>Compito</t>
        </is>
      </c>
      <c r="I131" s="101">
        <f t="array" ref="I131">IF((V131-R131)&gt;3,"SI","")</f>
        <v/>
      </c>
      <c r="J131" s="101">
        <f t="array" ref="J131">IF((U131-R131)&gt;3,"SI","")</f>
        <v/>
      </c>
      <c r="K131" s="100" t="n"/>
      <c r="L131" s="100" t="n"/>
      <c r="M131" s="124">
        <f t="array" ref="M131">IF(R131&gt;0,(SQRT(BT131*(SUM(BU131:BZ131)))),"")</f>
        <v/>
      </c>
      <c r="N131" s="136">
        <f t="array" ref="N131">IF(T131&gt;0,(MAX(T131,Z131,AD131,AH131,AL131,AP131))+SQRT(1.2^2+1^2),"")</f>
        <v/>
      </c>
      <c r="O131" s="637">
        <f t="array" ref="O131">IF(R131="",0,10*LOG10(SUM(BG131:BL131)/(COUNT(R131,X131,AB131,AF131,AJ131,AN131))))</f>
        <v/>
      </c>
      <c r="P131" s="638">
        <f t="array" ref="P131">IF(AND(Y131="",AC131="",AG131="",AK131="",AO131=""),S131,AVERAGE(S131,Y131,AC131,AG131,AK131,AO131)+STDEV(S131,Y131,AC131,AG131,AK131,AO131))</f>
        <v/>
      </c>
      <c r="Q131" s="106" t="n"/>
      <c r="R131" s="639" t="n"/>
      <c r="S131" s="640" t="n"/>
      <c r="T131" s="641" t="n"/>
      <c r="U131" s="642" t="n"/>
      <c r="V131" s="642" t="n"/>
      <c r="W131" s="106" t="n"/>
      <c r="X131" s="639" t="n"/>
      <c r="Y131" s="640" t="n"/>
      <c r="Z131" s="641" t="n"/>
      <c r="AA131" s="106" t="n"/>
      <c r="AB131" s="639" t="n"/>
      <c r="AC131" s="640" t="n"/>
      <c r="AD131" s="641" t="n"/>
      <c r="AE131" s="106" t="n"/>
      <c r="AF131" s="639" t="n"/>
      <c r="AG131" s="640" t="n"/>
      <c r="AH131" s="641" t="n"/>
      <c r="AI131" s="106" t="n"/>
      <c r="AJ131" s="639" t="n"/>
      <c r="AK131" s="640" t="n"/>
      <c r="AL131" s="641" t="n"/>
      <c r="AM131" s="106" t="n"/>
      <c r="AN131" s="639" t="n"/>
      <c r="AO131" s="640" t="n"/>
      <c r="AP131" s="641" t="n"/>
      <c r="AQ131" s="111">
        <f t="array" ref="AQ131">IF(AND((O131)&lt;85,N131&lt;137),"NO","SI")</f>
        <v/>
      </c>
      <c r="AR131" s="112">
        <f t="array" ref="AR131">IF((480*(10^(7.95-(O131/10))))&lt;480,480*(10^(7.95-(O131/10))),480)</f>
        <v/>
      </c>
      <c r="AS131" s="113">
        <f t="array" ref="AS131">IF((480*(10^(8.45-(O131/10))))&lt;480,480*(10^(8.45-(O131/10))),480)</f>
        <v/>
      </c>
      <c r="AT131" s="114">
        <f t="array" ref="AT131">IF((480*(10^(8.65-(O131/10))))&lt;480,480*(10^(8.65-(O131/10))),480)</f>
        <v/>
      </c>
      <c r="AU131" s="137">
        <f t="array" ref="AU131">IF(O131&lt;80,"0",IF((P131-O131)&lt;=2,('DPI art.191'!$G$3-(('DPI art.191'!$F$3-'DPI art.191'!$G$3)/4)*(P131-O131-2)),('DPI art.191'!$G$3-(('DPI art.191'!$G$3-'DPI art.191'!$H$3)/8)*(P131-O131-2))))</f>
        <v/>
      </c>
      <c r="AV131" s="644">
        <f t="array" ref="AV131">O131-AU131</f>
        <v/>
      </c>
      <c r="AW131" s="644">
        <f t="array" ref="AW131">IF(N131&lt;135,N131,N131-'DPI art.191'!$I$3)</f>
        <v/>
      </c>
      <c r="AX131" s="644">
        <f t="array" ref="AX131">IF(I131&lt;80,"0",IF((J131-I131)&lt;=2,('DPI art.191'!$G$7-(('DPI art.191'!$F$7-'DPI art.191'!$G$7)/4)*(I131-J131-2)),('DPI art.191'!$G$7-(('DPI art.191'!$G$7-'DPI art.191'!$H$7)/8)*(J131-I131-2))))</f>
        <v/>
      </c>
      <c r="AY131" s="644">
        <f t="array" ref="AY131">I131-AX131</f>
        <v/>
      </c>
      <c r="AZ131" s="644">
        <f t="array" ref="AZ131">IF(H131&lt;135,H131,H131-'DPI art.191'!$I$7)</f>
        <v/>
      </c>
      <c r="BA131" s="137">
        <f t="array" ref="BA131">IF(O131&lt;80,"0",IF((P131-O131)&lt;=2,('DPI art.191'!$G$5-(('DPI art.191'!$F$5-'DPI art.191'!$G$5)/4)*(P131-O131-2)),('DPI art.191'!$G$5-(('DPI art.191'!$G$5-'DPI art.191'!$H$5)/8)*(P131-O131-2))))</f>
        <v/>
      </c>
      <c r="BB131" s="644">
        <f t="array" ref="BB131">R131-BA131</f>
        <v/>
      </c>
      <c r="BC131" s="644">
        <f t="array" ref="BC131">IF(N131&lt;135,N131,N131-'DPI art.191'!$I$5)</f>
        <v/>
      </c>
      <c r="BD131" s="137">
        <f t="array" ref="BD131">IF(O131&lt;80,"0",IF((P131-O131)&lt;=2,('DPI art.191'!$G$7-(('DPI art.191'!$F$7-'DPI art.191'!$G$7)/4)*(O131-P131-2)),('DPI art.191'!$G$7-(('DPI art.191'!$G$7-'DPI art.191'!$H$7)/8)*(P131-O131-2))))</f>
        <v/>
      </c>
      <c r="BE131" s="644">
        <f t="array" ref="BE131">O131-BD131</f>
        <v/>
      </c>
      <c r="BF131" s="644">
        <f t="array" ref="BF131">IF(N131&lt;135,N131,N131-'DPI art.191'!$I$7)</f>
        <v/>
      </c>
      <c r="BG131" s="645">
        <f t="array" ref="BG131">10^(0.1*R131)</f>
        <v/>
      </c>
      <c r="BH131" s="645">
        <f t="array" ref="BH131">10^(0.1*X131)</f>
        <v/>
      </c>
      <c r="BI131" s="645">
        <f t="array" ref="BI131">10^(0.1*AB131)</f>
        <v/>
      </c>
      <c r="BJ131" s="645">
        <f t="array" ref="BJ131">10^(0.1*AF131)</f>
        <v/>
      </c>
      <c r="BK131" s="645">
        <f t="array" ref="BK131">10^(0.1*AJ131)</f>
        <v/>
      </c>
      <c r="BL131" s="645">
        <f t="array" ref="BL131">10^(0.1*AN131)</f>
        <v/>
      </c>
      <c r="BM131" s="134">
        <f t="array" ref="BM131">IF(R131&gt;0,(O131-R131),"")</f>
        <v/>
      </c>
      <c r="BN131" s="134">
        <f t="array" ref="BN131">IF(X131&gt;0,(O131-X131),"")</f>
        <v/>
      </c>
      <c r="BO131" s="134">
        <f t="array" ref="BO131">IF(AB131&gt;0,(O131-AB131),"")</f>
        <v/>
      </c>
      <c r="BP131" s="134">
        <f t="array" ref="BP131">IF(AF131&gt;0,(O131-AF131),"")</f>
        <v/>
      </c>
      <c r="BQ131" s="134">
        <f t="array" ref="BQ131">IF(AJ131&gt;0,(O131-AJ131),"")</f>
        <v/>
      </c>
      <c r="BR131" s="134">
        <f t="array" ref="BR131">IF(AN131&gt;0,(O131-AN131),"")</f>
        <v/>
      </c>
      <c r="BS131" s="645">
        <f t="array" ref="BS131">COUNT(BM131:BR131)</f>
        <v/>
      </c>
      <c r="BT131" s="646">
        <f t="array" ref="BT131">IF(BS131=0,0,IF(BS131=1,0,1/(BS131*(BS131-1))))</f>
        <v/>
      </c>
      <c r="BU131" s="135">
        <f t="array" ref="BU131">IF(R131&gt;0,(BM131^2),"")</f>
        <v/>
      </c>
      <c r="BV131" s="135">
        <f t="array" ref="BV131">IF(X131&gt;0,(BN131^2),"")</f>
        <v/>
      </c>
      <c r="BW131" s="135">
        <f t="array" ref="BW131">IF(AB131&gt;0,(BO131^2),"")</f>
        <v/>
      </c>
      <c r="BX131" s="135">
        <f t="array" ref="BX131">IF(AF131&gt;0,(BP131^2),"")</f>
        <v/>
      </c>
      <c r="BY131" s="135">
        <f t="array" ref="BY131">IF(AJ131&gt;0,(BQ131^2),"")</f>
        <v/>
      </c>
      <c r="BZ131" s="135">
        <f t="array" ref="BZ131">IF(AN131&gt;0,(BR131^2),"")</f>
        <v/>
      </c>
      <c r="CA131" s="121" t="n"/>
    </row>
    <row r="132" ht="18.75" customHeight="1" s="621">
      <c r="A132" s="47" t="inlineStr">
        <is>
          <t>/</t>
        </is>
      </c>
      <c r="B132" s="123">
        <f t="array" ref="B132">B131+1</f>
        <v/>
      </c>
      <c r="C132" s="101" t="n"/>
      <c r="D132" s="101" t="n"/>
      <c r="E132" s="101" t="n"/>
      <c r="F132" s="101" t="n"/>
      <c r="G132" s="100" t="n">
        <v>40725</v>
      </c>
      <c r="H132" s="99" t="inlineStr">
        <is>
          <t>Compito</t>
        </is>
      </c>
      <c r="I132" s="101">
        <f t="array" ref="I132">IF((V132-R132)&gt;3,"SI","")</f>
        <v/>
      </c>
      <c r="J132" s="101">
        <f t="array" ref="J132">IF((U132-R132)&gt;3,"SI","")</f>
        <v/>
      </c>
      <c r="K132" s="100" t="n"/>
      <c r="L132" s="100" t="n"/>
      <c r="M132" s="124">
        <f t="array" ref="M132">IF(R132&gt;0,(SQRT(BT132*(SUM(BU132:BZ132)))),"")</f>
        <v/>
      </c>
      <c r="N132" s="136">
        <f t="array" ref="N132">IF(T132&gt;0,(MAX(T132,Z132,AD132,AH132,AL132,AP132))+SQRT(1.2^2+1^2),"")</f>
        <v/>
      </c>
      <c r="O132" s="637">
        <f t="array" ref="O132">IF(R132="",0,10*LOG10(SUM(BG132:BL132)/(COUNT(R132,X132,AB132,AF132,AJ132,AN132))))</f>
        <v/>
      </c>
      <c r="P132" s="638">
        <f t="array" ref="P132">IF(AND(Y132="",AC132="",AG132="",AK132="",AO132=""),S132,AVERAGE(S132,Y132,AC132,AG132,AK132,AO132)+STDEV(S132,Y132,AC132,AG132,AK132,AO132))</f>
        <v/>
      </c>
      <c r="Q132" s="106" t="n"/>
      <c r="R132" s="639" t="n"/>
      <c r="S132" s="640" t="n"/>
      <c r="T132" s="641" t="n"/>
      <c r="U132" s="642" t="n"/>
      <c r="V132" s="642" t="n"/>
      <c r="W132" s="106" t="n"/>
      <c r="X132" s="639" t="n"/>
      <c r="Y132" s="640" t="n"/>
      <c r="Z132" s="641" t="n"/>
      <c r="AA132" s="106" t="n"/>
      <c r="AB132" s="639" t="n"/>
      <c r="AC132" s="640" t="n"/>
      <c r="AD132" s="641" t="n"/>
      <c r="AE132" s="106" t="n"/>
      <c r="AF132" s="639" t="n"/>
      <c r="AG132" s="640" t="n"/>
      <c r="AH132" s="641" t="n"/>
      <c r="AI132" s="106" t="n"/>
      <c r="AJ132" s="639" t="n"/>
      <c r="AK132" s="640" t="n"/>
      <c r="AL132" s="641" t="n"/>
      <c r="AM132" s="106" t="n"/>
      <c r="AN132" s="639" t="n"/>
      <c r="AO132" s="640" t="n"/>
      <c r="AP132" s="641" t="n"/>
      <c r="AQ132" s="111">
        <f t="array" ref="AQ132">IF(AND((O132)&lt;85,N132&lt;137),"NO","SI")</f>
        <v/>
      </c>
      <c r="AR132" s="112">
        <f t="array" ref="AR132">IF((480*(10^(7.95-(O132/10))))&lt;480,480*(10^(7.95-(O132/10))),480)</f>
        <v/>
      </c>
      <c r="AS132" s="113">
        <f t="array" ref="AS132">IF((480*(10^(8.45-(O132/10))))&lt;480,480*(10^(8.45-(O132/10))),480)</f>
        <v/>
      </c>
      <c r="AT132" s="114">
        <f t="array" ref="AT132">IF((480*(10^(8.65-(O132/10))))&lt;480,480*(10^(8.65-(O132/10))),480)</f>
        <v/>
      </c>
      <c r="AU132" s="137">
        <f t="array" ref="AU132">IF(O132&lt;80,"0",IF((P132-O132)&lt;=2,('DPI art.191'!$G$3-(('DPI art.191'!$F$3-'DPI art.191'!$G$3)/4)*(P132-O132-2)),('DPI art.191'!$G$3-(('DPI art.191'!$G$3-'DPI art.191'!$H$3)/8)*(P132-O132-2))))</f>
        <v/>
      </c>
      <c r="AV132" s="644">
        <f t="array" ref="AV132">O132-AU132</f>
        <v/>
      </c>
      <c r="AW132" s="644">
        <f t="array" ref="AW132">IF(N132&lt;135,N132,N132-'DPI art.191'!$I$3)</f>
        <v/>
      </c>
      <c r="AX132" s="644">
        <f t="array" ref="AX132">IF(I132&lt;80,"0",IF((J132-I132)&lt;=2,('DPI art.191'!$G$7-(('DPI art.191'!$F$7-'DPI art.191'!$G$7)/4)*(I132-J132-2)),('DPI art.191'!$G$7-(('DPI art.191'!$G$7-'DPI art.191'!$H$7)/8)*(J132-I132-2))))</f>
        <v/>
      </c>
      <c r="AY132" s="644">
        <f t="array" ref="AY132">I132-AX132</f>
        <v/>
      </c>
      <c r="AZ132" s="644">
        <f t="array" ref="AZ132">IF(H132&lt;135,H132,H132-'DPI art.191'!$I$7)</f>
        <v/>
      </c>
      <c r="BA132" s="137">
        <f t="array" ref="BA132">IF(O132&lt;80,"0",IF((P132-O132)&lt;=2,('DPI art.191'!$G$5-(('DPI art.191'!$F$5-'DPI art.191'!$G$5)/4)*(P132-O132-2)),('DPI art.191'!$G$5-(('DPI art.191'!$G$5-'DPI art.191'!$H$5)/8)*(P132-O132-2))))</f>
        <v/>
      </c>
      <c r="BB132" s="644">
        <f t="array" ref="BB132">R132-BA132</f>
        <v/>
      </c>
      <c r="BC132" s="644">
        <f t="array" ref="BC132">IF(N132&lt;135,N132,N132-'DPI art.191'!$I$5)</f>
        <v/>
      </c>
      <c r="BD132" s="137">
        <f t="array" ref="BD132">IF(O132&lt;80,"0",IF((P132-O132)&lt;=2,('DPI art.191'!$G$7-(('DPI art.191'!$F$7-'DPI art.191'!$G$7)/4)*(O132-P132-2)),('DPI art.191'!$G$7-(('DPI art.191'!$G$7-'DPI art.191'!$H$7)/8)*(P132-O132-2))))</f>
        <v/>
      </c>
      <c r="BE132" s="644">
        <f t="array" ref="BE132">O132-BD132</f>
        <v/>
      </c>
      <c r="BF132" s="644">
        <f t="array" ref="BF132">IF(N132&lt;135,N132,N132-'DPI art.191'!$I$7)</f>
        <v/>
      </c>
      <c r="BG132" s="645">
        <f t="array" ref="BG132">10^(0.1*R132)</f>
        <v/>
      </c>
      <c r="BH132" s="645">
        <f t="array" ref="BH132">10^(0.1*X132)</f>
        <v/>
      </c>
      <c r="BI132" s="645">
        <f t="array" ref="BI132">10^(0.1*AB132)</f>
        <v/>
      </c>
      <c r="BJ132" s="645">
        <f t="array" ref="BJ132">10^(0.1*AF132)</f>
        <v/>
      </c>
      <c r="BK132" s="645">
        <f t="array" ref="BK132">10^(0.1*AJ132)</f>
        <v/>
      </c>
      <c r="BL132" s="645">
        <f t="array" ref="BL132">10^(0.1*AN132)</f>
        <v/>
      </c>
      <c r="BM132" s="134">
        <f t="array" ref="BM132">IF(R132&gt;0,(O132-R132),"")</f>
        <v/>
      </c>
      <c r="BN132" s="134">
        <f t="array" ref="BN132">IF(X132&gt;0,(O132-X132),"")</f>
        <v/>
      </c>
      <c r="BO132" s="134">
        <f t="array" ref="BO132">IF(AB132&gt;0,(O132-AB132),"")</f>
        <v/>
      </c>
      <c r="BP132" s="134">
        <f t="array" ref="BP132">IF(AF132&gt;0,(O132-AF132),"")</f>
        <v/>
      </c>
      <c r="BQ132" s="134">
        <f t="array" ref="BQ132">IF(AJ132&gt;0,(O132-AJ132),"")</f>
        <v/>
      </c>
      <c r="BR132" s="134">
        <f t="array" ref="BR132">IF(AN132&gt;0,(O132-AN132),"")</f>
        <v/>
      </c>
      <c r="BS132" s="645">
        <f t="array" ref="BS132">COUNT(BM132:BR132)</f>
        <v/>
      </c>
      <c r="BT132" s="646">
        <f t="array" ref="BT132">IF(BS132=0,0,IF(BS132=1,0,1/(BS132*(BS132-1))))</f>
        <v/>
      </c>
      <c r="BU132" s="135">
        <f t="array" ref="BU132">IF(R132&gt;0,(BM132^2),"")</f>
        <v/>
      </c>
      <c r="BV132" s="135">
        <f t="array" ref="BV132">IF(X132&gt;0,(BN132^2),"")</f>
        <v/>
      </c>
      <c r="BW132" s="135">
        <f t="array" ref="BW132">IF(AB132&gt;0,(BO132^2),"")</f>
        <v/>
      </c>
      <c r="BX132" s="135">
        <f t="array" ref="BX132">IF(AF132&gt;0,(BP132^2),"")</f>
        <v/>
      </c>
      <c r="BY132" s="135">
        <f t="array" ref="BY132">IF(AJ132&gt;0,(BQ132^2),"")</f>
        <v/>
      </c>
      <c r="BZ132" s="135">
        <f t="array" ref="BZ132">IF(AN132&gt;0,(BR132^2),"")</f>
        <v/>
      </c>
      <c r="CA132" s="121" t="n"/>
    </row>
    <row r="133" ht="18.75" customHeight="1" s="621">
      <c r="A133" s="47" t="inlineStr">
        <is>
          <t>/</t>
        </is>
      </c>
      <c r="B133" s="123">
        <f t="array" ref="B133">B132+1</f>
        <v/>
      </c>
      <c r="C133" s="101" t="n"/>
      <c r="D133" s="101" t="n"/>
      <c r="E133" s="101" t="n"/>
      <c r="F133" s="101" t="n"/>
      <c r="G133" s="100" t="n">
        <v>40725</v>
      </c>
      <c r="H133" s="99" t="inlineStr">
        <is>
          <t>Compito</t>
        </is>
      </c>
      <c r="I133" s="101">
        <f t="array" ref="I133">IF((V133-R133)&gt;3,"SI","")</f>
        <v/>
      </c>
      <c r="J133" s="101">
        <f t="array" ref="J133">IF((U133-R133)&gt;3,"SI","")</f>
        <v/>
      </c>
      <c r="K133" s="100" t="n"/>
      <c r="L133" s="100" t="n"/>
      <c r="M133" s="124">
        <f t="array" ref="M133">IF(R133&gt;0,(SQRT(BT133*(SUM(BU133:BZ133)))),"")</f>
        <v/>
      </c>
      <c r="N133" s="136">
        <f t="array" ref="N133">IF(T133&gt;0,(MAX(T133,Z133,AD133,AH133,AL133,AP133))+SQRT(1.2^2+1^2),"")</f>
        <v/>
      </c>
      <c r="O133" s="637">
        <f t="array" ref="O133">IF(R133="",0,10*LOG10(SUM(BG133:BL133)/(COUNT(R133,X133,AB133,AF133,AJ133,AN133))))</f>
        <v/>
      </c>
      <c r="P133" s="638">
        <f t="array" ref="P133">IF(AND(Y133="",AC133="",AG133="",AK133="",AO133=""),S133,AVERAGE(S133,Y133,AC133,AG133,AK133,AO133)+STDEV(S133,Y133,AC133,AG133,AK133,AO133))</f>
        <v/>
      </c>
      <c r="Q133" s="106" t="n"/>
      <c r="R133" s="639" t="n"/>
      <c r="S133" s="640" t="n"/>
      <c r="T133" s="641" t="n"/>
      <c r="U133" s="642" t="n"/>
      <c r="V133" s="642" t="n"/>
      <c r="W133" s="106" t="n"/>
      <c r="X133" s="639" t="n"/>
      <c r="Y133" s="640" t="n"/>
      <c r="Z133" s="641" t="n"/>
      <c r="AA133" s="106" t="n"/>
      <c r="AB133" s="639" t="n"/>
      <c r="AC133" s="640" t="n"/>
      <c r="AD133" s="641" t="n"/>
      <c r="AE133" s="106" t="n"/>
      <c r="AF133" s="639" t="n"/>
      <c r="AG133" s="640" t="n"/>
      <c r="AH133" s="641" t="n"/>
      <c r="AI133" s="106" t="n"/>
      <c r="AJ133" s="639" t="n"/>
      <c r="AK133" s="640" t="n"/>
      <c r="AL133" s="641" t="n"/>
      <c r="AM133" s="106" t="n"/>
      <c r="AN133" s="639" t="n"/>
      <c r="AO133" s="640" t="n"/>
      <c r="AP133" s="641" t="n"/>
      <c r="AQ133" s="111">
        <f t="array" ref="AQ133">IF(AND((O133)&lt;85,N133&lt;137),"NO","SI")</f>
        <v/>
      </c>
      <c r="AR133" s="112">
        <f t="array" ref="AR133">IF((480*(10^(7.95-(O133/10))))&lt;480,480*(10^(7.95-(O133/10))),480)</f>
        <v/>
      </c>
      <c r="AS133" s="113">
        <f t="array" ref="AS133">IF((480*(10^(8.45-(O133/10))))&lt;480,480*(10^(8.45-(O133/10))),480)</f>
        <v/>
      </c>
      <c r="AT133" s="114">
        <f t="array" ref="AT133">IF((480*(10^(8.65-(O133/10))))&lt;480,480*(10^(8.65-(O133/10))),480)</f>
        <v/>
      </c>
      <c r="AU133" s="137">
        <f t="array" ref="AU133">IF(O133&lt;80,"0",IF((P133-O133)&lt;=2,('DPI art.191'!$G$3-(('DPI art.191'!$F$3-'DPI art.191'!$G$3)/4)*(P133-O133-2)),('DPI art.191'!$G$3-(('DPI art.191'!$G$3-'DPI art.191'!$H$3)/8)*(P133-O133-2))))</f>
        <v/>
      </c>
      <c r="AV133" s="644">
        <f t="array" ref="AV133">O133-AU133</f>
        <v/>
      </c>
      <c r="AW133" s="644">
        <f t="array" ref="AW133">IF(N133&lt;135,N133,N133-'DPI art.191'!$I$3)</f>
        <v/>
      </c>
      <c r="AX133" s="644">
        <f t="array" ref="AX133">IF(I133&lt;80,"0",IF((J133-I133)&lt;=2,('DPI art.191'!$G$7-(('DPI art.191'!$F$7-'DPI art.191'!$G$7)/4)*(I133-J133-2)),('DPI art.191'!$G$7-(('DPI art.191'!$G$7-'DPI art.191'!$H$7)/8)*(J133-I133-2))))</f>
        <v/>
      </c>
      <c r="AY133" s="644">
        <f t="array" ref="AY133">I133-AX133</f>
        <v/>
      </c>
      <c r="AZ133" s="644">
        <f t="array" ref="AZ133">IF(H133&lt;135,H133,H133-'DPI art.191'!$I$7)</f>
        <v/>
      </c>
      <c r="BA133" s="137">
        <f t="array" ref="BA133">IF(O133&lt;80,"0",IF((P133-O133)&lt;=2,('DPI art.191'!$G$5-(('DPI art.191'!$F$5-'DPI art.191'!$G$5)/4)*(P133-O133-2)),('DPI art.191'!$G$5-(('DPI art.191'!$G$5-'DPI art.191'!$H$5)/8)*(P133-O133-2))))</f>
        <v/>
      </c>
      <c r="BB133" s="644">
        <f t="array" ref="BB133">R133-BA133</f>
        <v/>
      </c>
      <c r="BC133" s="644">
        <f t="array" ref="BC133">IF(N133&lt;135,N133,N133-'DPI art.191'!$I$5)</f>
        <v/>
      </c>
      <c r="BD133" s="137">
        <f t="array" ref="BD133">IF(O133&lt;80,"0",IF((P133-O133)&lt;=2,('DPI art.191'!$G$7-(('DPI art.191'!$F$7-'DPI art.191'!$G$7)/4)*(O133-P133-2)),('DPI art.191'!$G$7-(('DPI art.191'!$G$7-'DPI art.191'!$H$7)/8)*(P133-O133-2))))</f>
        <v/>
      </c>
      <c r="BE133" s="644">
        <f t="array" ref="BE133">O133-BD133</f>
        <v/>
      </c>
      <c r="BF133" s="644">
        <f t="array" ref="BF133">IF(N133&lt;135,N133,N133-'DPI art.191'!$I$7)</f>
        <v/>
      </c>
      <c r="BG133" s="645">
        <f t="array" ref="BG133">10^(0.1*R133)</f>
        <v/>
      </c>
      <c r="BH133" s="645">
        <f t="array" ref="BH133">10^(0.1*X133)</f>
        <v/>
      </c>
      <c r="BI133" s="645">
        <f t="array" ref="BI133">10^(0.1*AB133)</f>
        <v/>
      </c>
      <c r="BJ133" s="645">
        <f t="array" ref="BJ133">10^(0.1*AF133)</f>
        <v/>
      </c>
      <c r="BK133" s="645">
        <f t="array" ref="BK133">10^(0.1*AJ133)</f>
        <v/>
      </c>
      <c r="BL133" s="645">
        <f t="array" ref="BL133">10^(0.1*AN133)</f>
        <v/>
      </c>
      <c r="BM133" s="134">
        <f t="array" ref="BM133">IF(R133&gt;0,(O133-R133),"")</f>
        <v/>
      </c>
      <c r="BN133" s="134">
        <f t="array" ref="BN133">IF(X133&gt;0,(O133-X133),"")</f>
        <v/>
      </c>
      <c r="BO133" s="134">
        <f t="array" ref="BO133">IF(AB133&gt;0,(O133-AB133),"")</f>
        <v/>
      </c>
      <c r="BP133" s="134">
        <f t="array" ref="BP133">IF(AF133&gt;0,(O133-AF133),"")</f>
        <v/>
      </c>
      <c r="BQ133" s="134">
        <f t="array" ref="BQ133">IF(AJ133&gt;0,(O133-AJ133),"")</f>
        <v/>
      </c>
      <c r="BR133" s="134">
        <f t="array" ref="BR133">IF(AN133&gt;0,(O133-AN133),"")</f>
        <v/>
      </c>
      <c r="BS133" s="645">
        <f t="array" ref="BS133">COUNT(BM133:BR133)</f>
        <v/>
      </c>
      <c r="BT133" s="646">
        <f t="array" ref="BT133">IF(BS133=0,0,IF(BS133=1,0,1/(BS133*(BS133-1))))</f>
        <v/>
      </c>
      <c r="BU133" s="135">
        <f t="array" ref="BU133">IF(R133&gt;0,(BM133^2),"")</f>
        <v/>
      </c>
      <c r="BV133" s="135">
        <f t="array" ref="BV133">IF(X133&gt;0,(BN133^2),"")</f>
        <v/>
      </c>
      <c r="BW133" s="135">
        <f t="array" ref="BW133">IF(AB133&gt;0,(BO133^2),"")</f>
        <v/>
      </c>
      <c r="BX133" s="135">
        <f t="array" ref="BX133">IF(AF133&gt;0,(BP133^2),"")</f>
        <v/>
      </c>
      <c r="BY133" s="135">
        <f t="array" ref="BY133">IF(AJ133&gt;0,(BQ133^2),"")</f>
        <v/>
      </c>
      <c r="BZ133" s="135">
        <f t="array" ref="BZ133">IF(AN133&gt;0,(BR133^2),"")</f>
        <v/>
      </c>
      <c r="CA133" s="121" t="n"/>
    </row>
    <row r="134" ht="18.75" customHeight="1" s="621">
      <c r="A134" s="47" t="inlineStr">
        <is>
          <t>/</t>
        </is>
      </c>
      <c r="B134" s="123">
        <f t="array" ref="B134">B133+1</f>
        <v/>
      </c>
      <c r="C134" s="101" t="n"/>
      <c r="D134" s="101" t="n"/>
      <c r="E134" s="101" t="n"/>
      <c r="F134" s="101" t="n"/>
      <c r="G134" s="100" t="n">
        <v>40725</v>
      </c>
      <c r="H134" s="99" t="inlineStr">
        <is>
          <t>Compito</t>
        </is>
      </c>
      <c r="I134" s="101">
        <f t="array" ref="I134">IF((V134-R134)&gt;3,"SI","")</f>
        <v/>
      </c>
      <c r="J134" s="101">
        <f t="array" ref="J134">IF((U134-R134)&gt;3,"SI","")</f>
        <v/>
      </c>
      <c r="K134" s="100" t="n"/>
      <c r="L134" s="100" t="n"/>
      <c r="M134" s="124">
        <f t="array" ref="M134">IF(R134&gt;0,(SQRT(BT134*(SUM(BU134:BZ134)))),"")</f>
        <v/>
      </c>
      <c r="N134" s="136">
        <f t="array" ref="N134">IF(T134&gt;0,(MAX(T134,Z134,AD134,AH134,AL134,AP134))+SQRT(1.2^2+1^2),"")</f>
        <v/>
      </c>
      <c r="O134" s="637">
        <f t="array" ref="O134">IF(R134="",0,10*LOG10(SUM(BG134:BL134)/(COUNT(R134,X134,AB134,AF134,AJ134,AN134))))</f>
        <v/>
      </c>
      <c r="P134" s="638">
        <f t="array" ref="P134">IF(AND(Y134="",AC134="",AG134="",AK134="",AO134=""),S134,AVERAGE(S134,Y134,AC134,AG134,AK134,AO134)+STDEV(S134,Y134,AC134,AG134,AK134,AO134))</f>
        <v/>
      </c>
      <c r="Q134" s="106" t="n"/>
      <c r="R134" s="639" t="n"/>
      <c r="S134" s="640" t="n"/>
      <c r="T134" s="641" t="n"/>
      <c r="U134" s="642" t="n"/>
      <c r="V134" s="642" t="n"/>
      <c r="W134" s="106" t="n"/>
      <c r="X134" s="639" t="n"/>
      <c r="Y134" s="640" t="n"/>
      <c r="Z134" s="641" t="n"/>
      <c r="AA134" s="106" t="n"/>
      <c r="AB134" s="639" t="n"/>
      <c r="AC134" s="640" t="n"/>
      <c r="AD134" s="641" t="n"/>
      <c r="AE134" s="106" t="n"/>
      <c r="AF134" s="639" t="n"/>
      <c r="AG134" s="640" t="n"/>
      <c r="AH134" s="641" t="n"/>
      <c r="AI134" s="106" t="n"/>
      <c r="AJ134" s="639" t="n"/>
      <c r="AK134" s="640" t="n"/>
      <c r="AL134" s="641" t="n"/>
      <c r="AM134" s="106" t="n"/>
      <c r="AN134" s="639" t="n"/>
      <c r="AO134" s="640" t="n"/>
      <c r="AP134" s="641" t="n"/>
      <c r="AQ134" s="111">
        <f t="array" ref="AQ134">IF(AND((O134)&lt;85,N134&lt;137),"NO","SI")</f>
        <v/>
      </c>
      <c r="AR134" s="112">
        <f t="array" ref="AR134">IF((480*(10^(7.95-(O134/10))))&lt;480,480*(10^(7.95-(O134/10))),480)</f>
        <v/>
      </c>
      <c r="AS134" s="113">
        <f t="array" ref="AS134">IF((480*(10^(8.45-(O134/10))))&lt;480,480*(10^(8.45-(O134/10))),480)</f>
        <v/>
      </c>
      <c r="AT134" s="114">
        <f t="array" ref="AT134">IF((480*(10^(8.65-(O134/10))))&lt;480,480*(10^(8.65-(O134/10))),480)</f>
        <v/>
      </c>
      <c r="AU134" s="137">
        <f t="array" ref="AU134">IF(O134&lt;80,"0",IF((P134-O134)&lt;=2,('DPI art.191'!$G$3-(('DPI art.191'!$F$3-'DPI art.191'!$G$3)/4)*(P134-O134-2)),('DPI art.191'!$G$3-(('DPI art.191'!$G$3-'DPI art.191'!$H$3)/8)*(P134-O134-2))))</f>
        <v/>
      </c>
      <c r="AV134" s="644">
        <f t="array" ref="AV134">O134-AU134</f>
        <v/>
      </c>
      <c r="AW134" s="644">
        <f t="array" ref="AW134">IF(N134&lt;135,N134,N134-'DPI art.191'!$I$3)</f>
        <v/>
      </c>
      <c r="AX134" s="644">
        <f t="array" ref="AX134">IF(I134&lt;80,"0",IF((J134-I134)&lt;=2,('DPI art.191'!$G$7-(('DPI art.191'!$F$7-'DPI art.191'!$G$7)/4)*(I134-J134-2)),('DPI art.191'!$G$7-(('DPI art.191'!$G$7-'DPI art.191'!$H$7)/8)*(J134-I134-2))))</f>
        <v/>
      </c>
      <c r="AY134" s="644">
        <f t="array" ref="AY134">I134-AX134</f>
        <v/>
      </c>
      <c r="AZ134" s="644">
        <f t="array" ref="AZ134">IF(H134&lt;135,H134,H134-'DPI art.191'!$I$7)</f>
        <v/>
      </c>
      <c r="BA134" s="137">
        <f t="array" ref="BA134">IF(O134&lt;80,"0",IF((P134-O134)&lt;=2,('DPI art.191'!$G$5-(('DPI art.191'!$F$5-'DPI art.191'!$G$5)/4)*(P134-O134-2)),('DPI art.191'!$G$5-(('DPI art.191'!$G$5-'DPI art.191'!$H$5)/8)*(P134-O134-2))))</f>
        <v/>
      </c>
      <c r="BB134" s="644">
        <f t="array" ref="BB134">R134-BA134</f>
        <v/>
      </c>
      <c r="BC134" s="644">
        <f t="array" ref="BC134">IF(N134&lt;135,N134,N134-'DPI art.191'!$I$5)</f>
        <v/>
      </c>
      <c r="BD134" s="137">
        <f t="array" ref="BD134">IF(O134&lt;80,"0",IF((P134-O134)&lt;=2,('DPI art.191'!$G$7-(('DPI art.191'!$F$7-'DPI art.191'!$G$7)/4)*(O134-P134-2)),('DPI art.191'!$G$7-(('DPI art.191'!$G$7-'DPI art.191'!$H$7)/8)*(P134-O134-2))))</f>
        <v/>
      </c>
      <c r="BE134" s="644">
        <f t="array" ref="BE134">O134-BD134</f>
        <v/>
      </c>
      <c r="BF134" s="644">
        <f t="array" ref="BF134">IF(N134&lt;135,N134,N134-'DPI art.191'!$I$7)</f>
        <v/>
      </c>
      <c r="BG134" s="645">
        <f t="array" ref="BG134">10^(0.1*R134)</f>
        <v/>
      </c>
      <c r="BH134" s="645">
        <f t="array" ref="BH134">10^(0.1*X134)</f>
        <v/>
      </c>
      <c r="BI134" s="645">
        <f t="array" ref="BI134">10^(0.1*AB134)</f>
        <v/>
      </c>
      <c r="BJ134" s="645">
        <f t="array" ref="BJ134">10^(0.1*AF134)</f>
        <v/>
      </c>
      <c r="BK134" s="645">
        <f t="array" ref="BK134">10^(0.1*AJ134)</f>
        <v/>
      </c>
      <c r="BL134" s="645">
        <f t="array" ref="BL134">10^(0.1*AN134)</f>
        <v/>
      </c>
      <c r="BM134" s="134">
        <f t="array" ref="BM134">IF(R134&gt;0,(O134-R134),"")</f>
        <v/>
      </c>
      <c r="BN134" s="134">
        <f t="array" ref="BN134">IF(X134&gt;0,(O134-X134),"")</f>
        <v/>
      </c>
      <c r="BO134" s="134">
        <f t="array" ref="BO134">IF(AB134&gt;0,(O134-AB134),"")</f>
        <v/>
      </c>
      <c r="BP134" s="134">
        <f t="array" ref="BP134">IF(AF134&gt;0,(O134-AF134),"")</f>
        <v/>
      </c>
      <c r="BQ134" s="134">
        <f t="array" ref="BQ134">IF(AJ134&gt;0,(O134-AJ134),"")</f>
        <v/>
      </c>
      <c r="BR134" s="134">
        <f t="array" ref="BR134">IF(AN134&gt;0,(O134-AN134),"")</f>
        <v/>
      </c>
      <c r="BS134" s="645">
        <f t="array" ref="BS134">COUNT(BM134:BR134)</f>
        <v/>
      </c>
      <c r="BT134" s="646">
        <f t="array" ref="BT134">IF(BS134=0,0,IF(BS134=1,0,1/(BS134*(BS134-1))))</f>
        <v/>
      </c>
      <c r="BU134" s="135">
        <f t="array" ref="BU134">IF(R134&gt;0,(BM134^2),"")</f>
        <v/>
      </c>
      <c r="BV134" s="135">
        <f t="array" ref="BV134">IF(X134&gt;0,(BN134^2),"")</f>
        <v/>
      </c>
      <c r="BW134" s="135">
        <f t="array" ref="BW134">IF(AB134&gt;0,(BO134^2),"")</f>
        <v/>
      </c>
      <c r="BX134" s="135">
        <f t="array" ref="BX134">IF(AF134&gt;0,(BP134^2),"")</f>
        <v/>
      </c>
      <c r="BY134" s="135">
        <f t="array" ref="BY134">IF(AJ134&gt;0,(BQ134^2),"")</f>
        <v/>
      </c>
      <c r="BZ134" s="135">
        <f t="array" ref="BZ134">IF(AN134&gt;0,(BR134^2),"")</f>
        <v/>
      </c>
      <c r="CA134" s="121" t="n"/>
    </row>
    <row r="135" ht="18.75" customHeight="1" s="621">
      <c r="A135" s="47" t="inlineStr">
        <is>
          <t>/</t>
        </is>
      </c>
      <c r="B135" s="123">
        <f t="array" ref="B135">B134+1</f>
        <v/>
      </c>
      <c r="C135" s="101" t="n"/>
      <c r="D135" s="101" t="n"/>
      <c r="E135" s="101" t="n"/>
      <c r="F135" s="101" t="n"/>
      <c r="G135" s="100" t="n">
        <v>40725</v>
      </c>
      <c r="H135" s="99" t="inlineStr">
        <is>
          <t>Compito</t>
        </is>
      </c>
      <c r="I135" s="101">
        <f t="array" ref="I135">IF((V135-R135)&gt;3,"SI","")</f>
        <v/>
      </c>
      <c r="J135" s="101">
        <f t="array" ref="J135">IF((U135-R135)&gt;3,"SI","")</f>
        <v/>
      </c>
      <c r="K135" s="100" t="n"/>
      <c r="L135" s="100" t="n"/>
      <c r="M135" s="124">
        <f t="array" ref="M135">IF(R135&gt;0,(SQRT(BT135*(SUM(BU135:BZ135)))),"")</f>
        <v/>
      </c>
      <c r="N135" s="136">
        <f t="array" ref="N135">IF(T135&gt;0,(MAX(T135,Z135,AD135,AH135,AL135,AP135))+SQRT(1.2^2+1^2),"")</f>
        <v/>
      </c>
      <c r="O135" s="637">
        <f t="array" ref="O135">IF(R135="",0,10*LOG10(SUM(BG135:BL135)/(COUNT(R135,X135,AB135,AF135,AJ135,AN135))))</f>
        <v/>
      </c>
      <c r="P135" s="638">
        <f t="array" ref="P135">IF(AND(Y135="",AC135="",AG135="",AK135="",AO135=""),S135,AVERAGE(S135,Y135,AC135,AG135,AK135,AO135)+STDEV(S135,Y135,AC135,AG135,AK135,AO135))</f>
        <v/>
      </c>
      <c r="Q135" s="106" t="n"/>
      <c r="R135" s="639" t="n"/>
      <c r="S135" s="640" t="n"/>
      <c r="T135" s="641" t="n"/>
      <c r="U135" s="642" t="n"/>
      <c r="V135" s="642" t="n"/>
      <c r="W135" s="106" t="n"/>
      <c r="X135" s="639" t="n"/>
      <c r="Y135" s="640" t="n"/>
      <c r="Z135" s="641" t="n"/>
      <c r="AA135" s="106" t="n"/>
      <c r="AB135" s="639" t="n"/>
      <c r="AC135" s="640" t="n"/>
      <c r="AD135" s="641" t="n"/>
      <c r="AE135" s="106" t="n"/>
      <c r="AF135" s="639" t="n"/>
      <c r="AG135" s="640" t="n"/>
      <c r="AH135" s="641" t="n"/>
      <c r="AI135" s="106" t="n"/>
      <c r="AJ135" s="639" t="n"/>
      <c r="AK135" s="640" t="n"/>
      <c r="AL135" s="641" t="n"/>
      <c r="AM135" s="106" t="n"/>
      <c r="AN135" s="639" t="n"/>
      <c r="AO135" s="640" t="n"/>
      <c r="AP135" s="641" t="n"/>
      <c r="AQ135" s="111">
        <f t="array" ref="AQ135">IF(AND((O135)&lt;85,N135&lt;137),"NO","SI")</f>
        <v/>
      </c>
      <c r="AR135" s="112">
        <f t="array" ref="AR135">IF((480*(10^(7.95-(O135/10))))&lt;480,480*(10^(7.95-(O135/10))),480)</f>
        <v/>
      </c>
      <c r="AS135" s="113">
        <f t="array" ref="AS135">IF((480*(10^(8.45-(O135/10))))&lt;480,480*(10^(8.45-(O135/10))),480)</f>
        <v/>
      </c>
      <c r="AT135" s="114">
        <f t="array" ref="AT135">IF((480*(10^(8.65-(O135/10))))&lt;480,480*(10^(8.65-(O135/10))),480)</f>
        <v/>
      </c>
      <c r="AU135" s="137">
        <f t="array" ref="AU135">IF(O135&lt;80,"0",IF((P135-O135)&lt;=2,('DPI art.191'!$G$3-(('DPI art.191'!$F$3-'DPI art.191'!$G$3)/4)*(P135-O135-2)),('DPI art.191'!$G$3-(('DPI art.191'!$G$3-'DPI art.191'!$H$3)/8)*(P135-O135-2))))</f>
        <v/>
      </c>
      <c r="AV135" s="644">
        <f t="array" ref="AV135">O135-AU135</f>
        <v/>
      </c>
      <c r="AW135" s="644">
        <f t="array" ref="AW135">IF(N135&lt;135,N135,N135-'DPI art.191'!$I$3)</f>
        <v/>
      </c>
      <c r="AX135" s="644">
        <f t="array" ref="AX135">IF(I135&lt;80,"0",IF((J135-I135)&lt;=2,('DPI art.191'!$G$7-(('DPI art.191'!$F$7-'DPI art.191'!$G$7)/4)*(I135-J135-2)),('DPI art.191'!$G$7-(('DPI art.191'!$G$7-'DPI art.191'!$H$7)/8)*(J135-I135-2))))</f>
        <v/>
      </c>
      <c r="AY135" s="644">
        <f t="array" ref="AY135">I135-AX135</f>
        <v/>
      </c>
      <c r="AZ135" s="644">
        <f t="array" ref="AZ135">IF(H135&lt;135,H135,H135-'DPI art.191'!$I$7)</f>
        <v/>
      </c>
      <c r="BA135" s="137">
        <f t="array" ref="BA135">IF(O135&lt;80,"0",IF((P135-O135)&lt;=2,('DPI art.191'!$G$5-(('DPI art.191'!$F$5-'DPI art.191'!$G$5)/4)*(P135-O135-2)),('DPI art.191'!$G$5-(('DPI art.191'!$G$5-'DPI art.191'!$H$5)/8)*(P135-O135-2))))</f>
        <v/>
      </c>
      <c r="BB135" s="644">
        <f t="array" ref="BB135">R135-BA135</f>
        <v/>
      </c>
      <c r="BC135" s="644">
        <f t="array" ref="BC135">IF(N135&lt;135,N135,N135-'DPI art.191'!$I$5)</f>
        <v/>
      </c>
      <c r="BD135" s="137">
        <f t="array" ref="BD135">IF(O135&lt;80,"0",IF((P135-O135)&lt;=2,('DPI art.191'!$G$7-(('DPI art.191'!$F$7-'DPI art.191'!$G$7)/4)*(O135-P135-2)),('DPI art.191'!$G$7-(('DPI art.191'!$G$7-'DPI art.191'!$H$7)/8)*(P135-O135-2))))</f>
        <v/>
      </c>
      <c r="BE135" s="644">
        <f t="array" ref="BE135">O135-BD135</f>
        <v/>
      </c>
      <c r="BF135" s="644">
        <f t="array" ref="BF135">IF(N135&lt;135,N135,N135-'DPI art.191'!$I$7)</f>
        <v/>
      </c>
      <c r="BG135" s="645">
        <f t="array" ref="BG135">10^(0.1*R135)</f>
        <v/>
      </c>
      <c r="BH135" s="645">
        <f t="array" ref="BH135">10^(0.1*X135)</f>
        <v/>
      </c>
      <c r="BI135" s="645">
        <f t="array" ref="BI135">10^(0.1*AB135)</f>
        <v/>
      </c>
      <c r="BJ135" s="645">
        <f t="array" ref="BJ135">10^(0.1*AF135)</f>
        <v/>
      </c>
      <c r="BK135" s="645">
        <f t="array" ref="BK135">10^(0.1*AJ135)</f>
        <v/>
      </c>
      <c r="BL135" s="645">
        <f t="array" ref="BL135">10^(0.1*AN135)</f>
        <v/>
      </c>
      <c r="BM135" s="134">
        <f t="array" ref="BM135">IF(R135&gt;0,(O135-R135),"")</f>
        <v/>
      </c>
      <c r="BN135" s="134">
        <f t="array" ref="BN135">IF(X135&gt;0,(O135-X135),"")</f>
        <v/>
      </c>
      <c r="BO135" s="134">
        <f t="array" ref="BO135">IF(AB135&gt;0,(O135-AB135),"")</f>
        <v/>
      </c>
      <c r="BP135" s="134">
        <f t="array" ref="BP135">IF(AF135&gt;0,(O135-AF135),"")</f>
        <v/>
      </c>
      <c r="BQ135" s="134">
        <f t="array" ref="BQ135">IF(AJ135&gt;0,(O135-AJ135),"")</f>
        <v/>
      </c>
      <c r="BR135" s="134">
        <f t="array" ref="BR135">IF(AN135&gt;0,(O135-AN135),"")</f>
        <v/>
      </c>
      <c r="BS135" s="645">
        <f t="array" ref="BS135">COUNT(BM135:BR135)</f>
        <v/>
      </c>
      <c r="BT135" s="646">
        <f t="array" ref="BT135">IF(BS135=0,0,IF(BS135=1,0,1/(BS135*(BS135-1))))</f>
        <v/>
      </c>
      <c r="BU135" s="135">
        <f t="array" ref="BU135">IF(R135&gt;0,(BM135^2),"")</f>
        <v/>
      </c>
      <c r="BV135" s="135">
        <f t="array" ref="BV135">IF(X135&gt;0,(BN135^2),"")</f>
        <v/>
      </c>
      <c r="BW135" s="135">
        <f t="array" ref="BW135">IF(AB135&gt;0,(BO135^2),"")</f>
        <v/>
      </c>
      <c r="BX135" s="135">
        <f t="array" ref="BX135">IF(AF135&gt;0,(BP135^2),"")</f>
        <v/>
      </c>
      <c r="BY135" s="135">
        <f t="array" ref="BY135">IF(AJ135&gt;0,(BQ135^2),"")</f>
        <v/>
      </c>
      <c r="BZ135" s="135">
        <f t="array" ref="BZ135">IF(AN135&gt;0,(BR135^2),"")</f>
        <v/>
      </c>
      <c r="CA135" s="121" t="n"/>
    </row>
    <row r="136" ht="18.75" customHeight="1" s="621">
      <c r="A136" s="47" t="inlineStr">
        <is>
          <t>/</t>
        </is>
      </c>
      <c r="B136" s="123">
        <f t="array" ref="B136">B135+1</f>
        <v/>
      </c>
      <c r="C136" s="101" t="n"/>
      <c r="D136" s="101" t="n"/>
      <c r="E136" s="101" t="n"/>
      <c r="F136" s="101" t="n"/>
      <c r="G136" s="100" t="n">
        <v>40725</v>
      </c>
      <c r="H136" s="99" t="inlineStr">
        <is>
          <t>Compito</t>
        </is>
      </c>
      <c r="I136" s="101">
        <f t="array" ref="I136">IF((V136-R136)&gt;3,"SI","")</f>
        <v/>
      </c>
      <c r="J136" s="101">
        <f t="array" ref="J136">IF((U136-R136)&gt;3,"SI","")</f>
        <v/>
      </c>
      <c r="K136" s="100" t="n"/>
      <c r="L136" s="100" t="n"/>
      <c r="M136" s="124">
        <f t="array" ref="M136">IF(R136&gt;0,(SQRT(BT136*(SUM(BU136:BZ136)))),"")</f>
        <v/>
      </c>
      <c r="N136" s="136">
        <f t="array" ref="N136">IF(T136&gt;0,(MAX(T136,Z136,AD136,AH136,AL136,AP136))+SQRT(1.2^2+1^2),"")</f>
        <v/>
      </c>
      <c r="O136" s="637">
        <f t="array" ref="O136">IF(R136="",0,10*LOG10(SUM(BG136:BL136)/(COUNT(R136,X136,AB136,AF136,AJ136,AN136))))</f>
        <v/>
      </c>
      <c r="P136" s="638">
        <f t="array" ref="P136">IF(AND(Y136="",AC136="",AG136="",AK136="",AO136=""),S136,AVERAGE(S136,Y136,AC136,AG136,AK136,AO136)+STDEV(S136,Y136,AC136,AG136,AK136,AO136))</f>
        <v/>
      </c>
      <c r="Q136" s="106" t="n"/>
      <c r="R136" s="639" t="n"/>
      <c r="S136" s="640" t="n"/>
      <c r="T136" s="641" t="n"/>
      <c r="U136" s="642" t="n"/>
      <c r="V136" s="642" t="n"/>
      <c r="W136" s="106" t="n"/>
      <c r="X136" s="639" t="n"/>
      <c r="Y136" s="640" t="n"/>
      <c r="Z136" s="641" t="n"/>
      <c r="AA136" s="106" t="n"/>
      <c r="AB136" s="639" t="n"/>
      <c r="AC136" s="640" t="n"/>
      <c r="AD136" s="641" t="n"/>
      <c r="AE136" s="106" t="n"/>
      <c r="AF136" s="639" t="n"/>
      <c r="AG136" s="640" t="n"/>
      <c r="AH136" s="641" t="n"/>
      <c r="AI136" s="106" t="n"/>
      <c r="AJ136" s="639" t="n"/>
      <c r="AK136" s="640" t="n"/>
      <c r="AL136" s="641" t="n"/>
      <c r="AM136" s="106" t="n"/>
      <c r="AN136" s="639" t="n"/>
      <c r="AO136" s="640" t="n"/>
      <c r="AP136" s="641" t="n"/>
      <c r="AQ136" s="111">
        <f t="array" ref="AQ136">IF(AND((O136)&lt;85,N136&lt;137),"NO","SI")</f>
        <v/>
      </c>
      <c r="AR136" s="112">
        <f t="array" ref="AR136">IF((480*(10^(7.95-(O136/10))))&lt;480,480*(10^(7.95-(O136/10))),480)</f>
        <v/>
      </c>
      <c r="AS136" s="113">
        <f t="array" ref="AS136">IF((480*(10^(8.45-(O136/10))))&lt;480,480*(10^(8.45-(O136/10))),480)</f>
        <v/>
      </c>
      <c r="AT136" s="114">
        <f t="array" ref="AT136">IF((480*(10^(8.65-(O136/10))))&lt;480,480*(10^(8.65-(O136/10))),480)</f>
        <v/>
      </c>
      <c r="AU136" s="137">
        <f t="array" ref="AU136">IF(O136&lt;80,"0",IF((P136-O136)&lt;=2,('DPI art.191'!$G$3-(('DPI art.191'!$F$3-'DPI art.191'!$G$3)/4)*(P136-O136-2)),('DPI art.191'!$G$3-(('DPI art.191'!$G$3-'DPI art.191'!$H$3)/8)*(P136-O136-2))))</f>
        <v/>
      </c>
      <c r="AV136" s="644">
        <f t="array" ref="AV136">O136-AU136</f>
        <v/>
      </c>
      <c r="AW136" s="644">
        <f t="array" ref="AW136">IF(N136&lt;135,N136,N136-'DPI art.191'!$I$3)</f>
        <v/>
      </c>
      <c r="AX136" s="644">
        <f t="array" ref="AX136">IF(I136&lt;80,"0",IF((J136-I136)&lt;=2,('DPI art.191'!$G$7-(('DPI art.191'!$F$7-'DPI art.191'!$G$7)/4)*(I136-J136-2)),('DPI art.191'!$G$7-(('DPI art.191'!$G$7-'DPI art.191'!$H$7)/8)*(J136-I136-2))))</f>
        <v/>
      </c>
      <c r="AY136" s="644">
        <f t="array" ref="AY136">I136-AX136</f>
        <v/>
      </c>
      <c r="AZ136" s="644">
        <f t="array" ref="AZ136">IF(H136&lt;135,H136,H136-'DPI art.191'!$I$7)</f>
        <v/>
      </c>
      <c r="BA136" s="137">
        <f t="array" ref="BA136">IF(O136&lt;80,"0",IF((P136-O136)&lt;=2,('DPI art.191'!$G$5-(('DPI art.191'!$F$5-'DPI art.191'!$G$5)/4)*(P136-O136-2)),('DPI art.191'!$G$5-(('DPI art.191'!$G$5-'DPI art.191'!$H$5)/8)*(P136-O136-2))))</f>
        <v/>
      </c>
      <c r="BB136" s="644">
        <f t="array" ref="BB136">R136-BA136</f>
        <v/>
      </c>
      <c r="BC136" s="644">
        <f t="array" ref="BC136">IF(N136&lt;135,N136,N136-'DPI art.191'!$I$5)</f>
        <v/>
      </c>
      <c r="BD136" s="137">
        <f t="array" ref="BD136">IF(O136&lt;80,"0",IF((P136-O136)&lt;=2,('DPI art.191'!$G$7-(('DPI art.191'!$F$7-'DPI art.191'!$G$7)/4)*(O136-P136-2)),('DPI art.191'!$G$7-(('DPI art.191'!$G$7-'DPI art.191'!$H$7)/8)*(P136-O136-2))))</f>
        <v/>
      </c>
      <c r="BE136" s="644">
        <f t="array" ref="BE136">O136-BD136</f>
        <v/>
      </c>
      <c r="BF136" s="644">
        <f t="array" ref="BF136">IF(N136&lt;135,N136,N136-'DPI art.191'!$I$7)</f>
        <v/>
      </c>
      <c r="BG136" s="645">
        <f t="array" ref="BG136">10^(0.1*R136)</f>
        <v/>
      </c>
      <c r="BH136" s="645">
        <f t="array" ref="BH136">10^(0.1*X136)</f>
        <v/>
      </c>
      <c r="BI136" s="645">
        <f t="array" ref="BI136">10^(0.1*AB136)</f>
        <v/>
      </c>
      <c r="BJ136" s="645">
        <f t="array" ref="BJ136">10^(0.1*AF136)</f>
        <v/>
      </c>
      <c r="BK136" s="645">
        <f t="array" ref="BK136">10^(0.1*AJ136)</f>
        <v/>
      </c>
      <c r="BL136" s="645">
        <f t="array" ref="BL136">10^(0.1*AN136)</f>
        <v/>
      </c>
      <c r="BM136" s="134">
        <f t="array" ref="BM136">IF(R136&gt;0,(O136-R136),"")</f>
        <v/>
      </c>
      <c r="BN136" s="134">
        <f t="array" ref="BN136">IF(X136&gt;0,(O136-X136),"")</f>
        <v/>
      </c>
      <c r="BO136" s="134">
        <f t="array" ref="BO136">IF(AB136&gt;0,(O136-AB136),"")</f>
        <v/>
      </c>
      <c r="BP136" s="134">
        <f t="array" ref="BP136">IF(AF136&gt;0,(O136-AF136),"")</f>
        <v/>
      </c>
      <c r="BQ136" s="134">
        <f t="array" ref="BQ136">IF(AJ136&gt;0,(O136-AJ136),"")</f>
        <v/>
      </c>
      <c r="BR136" s="134">
        <f t="array" ref="BR136">IF(AN136&gt;0,(O136-AN136),"")</f>
        <v/>
      </c>
      <c r="BS136" s="645">
        <f t="array" ref="BS136">COUNT(BM136:BR136)</f>
        <v/>
      </c>
      <c r="BT136" s="646">
        <f t="array" ref="BT136">IF(BS136=0,0,IF(BS136=1,0,1/(BS136*(BS136-1))))</f>
        <v/>
      </c>
      <c r="BU136" s="135">
        <f t="array" ref="BU136">IF(R136&gt;0,(BM136^2),"")</f>
        <v/>
      </c>
      <c r="BV136" s="135">
        <f t="array" ref="BV136">IF(X136&gt;0,(BN136^2),"")</f>
        <v/>
      </c>
      <c r="BW136" s="135">
        <f t="array" ref="BW136">IF(AB136&gt;0,(BO136^2),"")</f>
        <v/>
      </c>
      <c r="BX136" s="135">
        <f t="array" ref="BX136">IF(AF136&gt;0,(BP136^2),"")</f>
        <v/>
      </c>
      <c r="BY136" s="135">
        <f t="array" ref="BY136">IF(AJ136&gt;0,(BQ136^2),"")</f>
        <v/>
      </c>
      <c r="BZ136" s="135">
        <f t="array" ref="BZ136">IF(AN136&gt;0,(BR136^2),"")</f>
        <v/>
      </c>
      <c r="CA136" s="121" t="n"/>
    </row>
    <row r="137" ht="18.75" customHeight="1" s="621">
      <c r="A137" s="47" t="inlineStr">
        <is>
          <t>/</t>
        </is>
      </c>
      <c r="B137" s="123">
        <f t="array" ref="B137">B136+1</f>
        <v/>
      </c>
      <c r="C137" s="101" t="n"/>
      <c r="D137" s="101" t="n"/>
      <c r="E137" s="101" t="n"/>
      <c r="F137" s="101" t="n"/>
      <c r="G137" s="100" t="n">
        <v>40725</v>
      </c>
      <c r="H137" s="99" t="inlineStr">
        <is>
          <t>Compito</t>
        </is>
      </c>
      <c r="I137" s="101">
        <f t="array" ref="I137">IF((V137-R137)&gt;3,"SI","")</f>
        <v/>
      </c>
      <c r="J137" s="101">
        <f t="array" ref="J137">IF((U137-R137)&gt;3,"SI","")</f>
        <v/>
      </c>
      <c r="K137" s="100" t="n"/>
      <c r="L137" s="100" t="n"/>
      <c r="M137" s="124">
        <f t="array" ref="M137">IF(R137&gt;0,(SQRT(BT137*(SUM(BU137:BZ137)))),"")</f>
        <v/>
      </c>
      <c r="N137" s="136">
        <f t="array" ref="N137">IF(T137&gt;0,(MAX(T137,Z137,AD137,AH137,AL137,AP137))+SQRT(1.2^2+1^2),"")</f>
        <v/>
      </c>
      <c r="O137" s="637">
        <f t="array" ref="O137">IF(R137="",0,10*LOG10(SUM(BG137:BL137)/(COUNT(R137,X137,AB137,AF137,AJ137,AN137))))</f>
        <v/>
      </c>
      <c r="P137" s="638">
        <f t="array" ref="P137">IF(AND(Y137="",AC137="",AG137="",AK137="",AO137=""),S137,AVERAGE(S137,Y137,AC137,AG137,AK137,AO137)+STDEV(S137,Y137,AC137,AG137,AK137,AO137))</f>
        <v/>
      </c>
      <c r="Q137" s="106" t="n"/>
      <c r="R137" s="639" t="n"/>
      <c r="S137" s="640" t="n"/>
      <c r="T137" s="641" t="n"/>
      <c r="U137" s="642" t="n"/>
      <c r="V137" s="642" t="n"/>
      <c r="W137" s="106" t="n"/>
      <c r="X137" s="639" t="n"/>
      <c r="Y137" s="640" t="n"/>
      <c r="Z137" s="641" t="n"/>
      <c r="AA137" s="106" t="n"/>
      <c r="AB137" s="639" t="n"/>
      <c r="AC137" s="640" t="n"/>
      <c r="AD137" s="641" t="n"/>
      <c r="AE137" s="106" t="n"/>
      <c r="AF137" s="639" t="n"/>
      <c r="AG137" s="640" t="n"/>
      <c r="AH137" s="641" t="n"/>
      <c r="AI137" s="106" t="n"/>
      <c r="AJ137" s="639" t="n"/>
      <c r="AK137" s="640" t="n"/>
      <c r="AL137" s="641" t="n"/>
      <c r="AM137" s="106" t="n"/>
      <c r="AN137" s="639" t="n"/>
      <c r="AO137" s="640" t="n"/>
      <c r="AP137" s="641" t="n"/>
      <c r="AQ137" s="111">
        <f t="array" ref="AQ137">IF(AND((O137)&lt;85,N137&lt;137),"NO","SI")</f>
        <v/>
      </c>
      <c r="AR137" s="112">
        <f t="array" ref="AR137">IF((480*(10^(7.95-(O137/10))))&lt;480,480*(10^(7.95-(O137/10))),480)</f>
        <v/>
      </c>
      <c r="AS137" s="113">
        <f t="array" ref="AS137">IF((480*(10^(8.45-(O137/10))))&lt;480,480*(10^(8.45-(O137/10))),480)</f>
        <v/>
      </c>
      <c r="AT137" s="114">
        <f t="array" ref="AT137">IF((480*(10^(8.65-(O137/10))))&lt;480,480*(10^(8.65-(O137/10))),480)</f>
        <v/>
      </c>
      <c r="AU137" s="137">
        <f t="array" ref="AU137">IF(O137&lt;80,"0",IF((P137-O137)&lt;=2,('DPI art.191'!$G$3-(('DPI art.191'!$F$3-'DPI art.191'!$G$3)/4)*(P137-O137-2)),('DPI art.191'!$G$3-(('DPI art.191'!$G$3-'DPI art.191'!$H$3)/8)*(P137-O137-2))))</f>
        <v/>
      </c>
      <c r="AV137" s="644">
        <f t="array" ref="AV137">O137-AU137</f>
        <v/>
      </c>
      <c r="AW137" s="644">
        <f t="array" ref="AW137">IF(N137&lt;135,N137,N137-'DPI art.191'!$I$3)</f>
        <v/>
      </c>
      <c r="AX137" s="644">
        <f t="array" ref="AX137">IF(I137&lt;80,"0",IF((J137-I137)&lt;=2,('DPI art.191'!$G$7-(('DPI art.191'!$F$7-'DPI art.191'!$G$7)/4)*(I137-J137-2)),('DPI art.191'!$G$7-(('DPI art.191'!$G$7-'DPI art.191'!$H$7)/8)*(J137-I137-2))))</f>
        <v/>
      </c>
      <c r="AY137" s="644">
        <f t="array" ref="AY137">I137-AX137</f>
        <v/>
      </c>
      <c r="AZ137" s="644">
        <f t="array" ref="AZ137">IF(H137&lt;135,H137,H137-'DPI art.191'!$I$7)</f>
        <v/>
      </c>
      <c r="BA137" s="137">
        <f t="array" ref="BA137">IF(O137&lt;80,"0",IF((P137-O137)&lt;=2,('DPI art.191'!$G$5-(('DPI art.191'!$F$5-'DPI art.191'!$G$5)/4)*(P137-O137-2)),('DPI art.191'!$G$5-(('DPI art.191'!$G$5-'DPI art.191'!$H$5)/8)*(P137-O137-2))))</f>
        <v/>
      </c>
      <c r="BB137" s="644">
        <f t="array" ref="BB137">R137-BA137</f>
        <v/>
      </c>
      <c r="BC137" s="644">
        <f t="array" ref="BC137">IF(N137&lt;135,N137,N137-'DPI art.191'!$I$5)</f>
        <v/>
      </c>
      <c r="BD137" s="137">
        <f t="array" ref="BD137">IF(O137&lt;80,"0",IF((P137-O137)&lt;=2,('DPI art.191'!$G$7-(('DPI art.191'!$F$7-'DPI art.191'!$G$7)/4)*(O137-P137-2)),('DPI art.191'!$G$7-(('DPI art.191'!$G$7-'DPI art.191'!$H$7)/8)*(P137-O137-2))))</f>
        <v/>
      </c>
      <c r="BE137" s="644">
        <f t="array" ref="BE137">O137-BD137</f>
        <v/>
      </c>
      <c r="BF137" s="644">
        <f t="array" ref="BF137">IF(N137&lt;135,N137,N137-'DPI art.191'!$I$7)</f>
        <v/>
      </c>
      <c r="BG137" s="645">
        <f t="array" ref="BG137">10^(0.1*R137)</f>
        <v/>
      </c>
      <c r="BH137" s="645">
        <f t="array" ref="BH137">10^(0.1*X137)</f>
        <v/>
      </c>
      <c r="BI137" s="645">
        <f t="array" ref="BI137">10^(0.1*AB137)</f>
        <v/>
      </c>
      <c r="BJ137" s="645">
        <f t="array" ref="BJ137">10^(0.1*AF137)</f>
        <v/>
      </c>
      <c r="BK137" s="645">
        <f t="array" ref="BK137">10^(0.1*AJ137)</f>
        <v/>
      </c>
      <c r="BL137" s="645">
        <f t="array" ref="BL137">10^(0.1*AN137)</f>
        <v/>
      </c>
      <c r="BM137" s="134">
        <f t="array" ref="BM137">IF(R137&gt;0,(O137-R137),"")</f>
        <v/>
      </c>
      <c r="BN137" s="134">
        <f t="array" ref="BN137">IF(X137&gt;0,(O137-X137),"")</f>
        <v/>
      </c>
      <c r="BO137" s="134">
        <f t="array" ref="BO137">IF(AB137&gt;0,(O137-AB137),"")</f>
        <v/>
      </c>
      <c r="BP137" s="134">
        <f t="array" ref="BP137">IF(AF137&gt;0,(O137-AF137),"")</f>
        <v/>
      </c>
      <c r="BQ137" s="134">
        <f t="array" ref="BQ137">IF(AJ137&gt;0,(O137-AJ137),"")</f>
        <v/>
      </c>
      <c r="BR137" s="134">
        <f t="array" ref="BR137">IF(AN137&gt;0,(O137-AN137),"")</f>
        <v/>
      </c>
      <c r="BS137" s="645">
        <f t="array" ref="BS137">COUNT(BM137:BR137)</f>
        <v/>
      </c>
      <c r="BT137" s="646">
        <f t="array" ref="BT137">IF(BS137=0,0,IF(BS137=1,0,1/(BS137*(BS137-1))))</f>
        <v/>
      </c>
      <c r="BU137" s="135">
        <f t="array" ref="BU137">IF(R137&gt;0,(BM137^2),"")</f>
        <v/>
      </c>
      <c r="BV137" s="135">
        <f t="array" ref="BV137">IF(X137&gt;0,(BN137^2),"")</f>
        <v/>
      </c>
      <c r="BW137" s="135">
        <f t="array" ref="BW137">IF(AB137&gt;0,(BO137^2),"")</f>
        <v/>
      </c>
      <c r="BX137" s="135">
        <f t="array" ref="BX137">IF(AF137&gt;0,(BP137^2),"")</f>
        <v/>
      </c>
      <c r="BY137" s="135">
        <f t="array" ref="BY137">IF(AJ137&gt;0,(BQ137^2),"")</f>
        <v/>
      </c>
      <c r="BZ137" s="135">
        <f t="array" ref="BZ137">IF(AN137&gt;0,(BR137^2),"")</f>
        <v/>
      </c>
      <c r="CA137" s="121" t="n"/>
    </row>
    <row r="138" ht="18.75" customHeight="1" s="621">
      <c r="A138" s="47" t="inlineStr">
        <is>
          <t>/</t>
        </is>
      </c>
      <c r="B138" s="123">
        <f t="array" ref="B138">B137+1</f>
        <v/>
      </c>
      <c r="C138" s="101" t="n"/>
      <c r="D138" s="101" t="n"/>
      <c r="E138" s="101" t="n"/>
      <c r="F138" s="101" t="n"/>
      <c r="G138" s="100" t="n">
        <v>40725</v>
      </c>
      <c r="H138" s="99" t="inlineStr">
        <is>
          <t>Compito</t>
        </is>
      </c>
      <c r="I138" s="101">
        <f t="array" ref="I138">IF((V138-R138)&gt;3,"SI","")</f>
        <v/>
      </c>
      <c r="J138" s="101">
        <f t="array" ref="J138">IF((U138-R138)&gt;3,"SI","")</f>
        <v/>
      </c>
      <c r="K138" s="100" t="n"/>
      <c r="L138" s="100" t="n"/>
      <c r="M138" s="124">
        <f t="array" ref="M138">IF(R138&gt;0,(SQRT(BT138*(SUM(BU138:BZ138)))),"")</f>
        <v/>
      </c>
      <c r="N138" s="136">
        <f t="array" ref="N138">IF(T138&gt;0,(MAX(T138,Z138,AD138,AH138,AL138,AP138))+SQRT(1.2^2+1^2),"")</f>
        <v/>
      </c>
      <c r="O138" s="637">
        <f t="array" ref="O138">IF(R138="",0,10*LOG10(SUM(BG138:BL138)/(COUNT(R138,X138,AB138,AF138,AJ138,AN138))))</f>
        <v/>
      </c>
      <c r="P138" s="638">
        <f t="array" ref="P138">IF(AND(Y138="",AC138="",AG138="",AK138="",AO138=""),S138,AVERAGE(S138,Y138,AC138,AG138,AK138,AO138)+STDEV(S138,Y138,AC138,AG138,AK138,AO138))</f>
        <v/>
      </c>
      <c r="Q138" s="106" t="n"/>
      <c r="R138" s="639" t="n"/>
      <c r="S138" s="640" t="n"/>
      <c r="T138" s="641" t="n"/>
      <c r="U138" s="642" t="n"/>
      <c r="V138" s="642" t="n"/>
      <c r="W138" s="106" t="n"/>
      <c r="X138" s="639" t="n"/>
      <c r="Y138" s="640" t="n"/>
      <c r="Z138" s="641" t="n"/>
      <c r="AA138" s="106" t="n"/>
      <c r="AB138" s="639" t="n"/>
      <c r="AC138" s="640" t="n"/>
      <c r="AD138" s="641" t="n"/>
      <c r="AE138" s="106" t="n"/>
      <c r="AF138" s="639" t="n"/>
      <c r="AG138" s="640" t="n"/>
      <c r="AH138" s="641" t="n"/>
      <c r="AI138" s="106" t="n"/>
      <c r="AJ138" s="639" t="n"/>
      <c r="AK138" s="640" t="n"/>
      <c r="AL138" s="641" t="n"/>
      <c r="AM138" s="106" t="n"/>
      <c r="AN138" s="639" t="n"/>
      <c r="AO138" s="640" t="n"/>
      <c r="AP138" s="641" t="n"/>
      <c r="AQ138" s="111">
        <f t="array" ref="AQ138">IF(AND((O138)&lt;85,N138&lt;137),"NO","SI")</f>
        <v/>
      </c>
      <c r="AR138" s="112">
        <f t="array" ref="AR138">IF((480*(10^(7.95-(O138/10))))&lt;480,480*(10^(7.95-(O138/10))),480)</f>
        <v/>
      </c>
      <c r="AS138" s="113">
        <f t="array" ref="AS138">IF((480*(10^(8.45-(O138/10))))&lt;480,480*(10^(8.45-(O138/10))),480)</f>
        <v/>
      </c>
      <c r="AT138" s="114">
        <f t="array" ref="AT138">IF((480*(10^(8.65-(O138/10))))&lt;480,480*(10^(8.65-(O138/10))),480)</f>
        <v/>
      </c>
      <c r="AU138" s="137">
        <f t="array" ref="AU138">IF(O138&lt;80,"0",IF((P138-O138)&lt;=2,('DPI art.191'!$G$3-(('DPI art.191'!$F$3-'DPI art.191'!$G$3)/4)*(P138-O138-2)),('DPI art.191'!$G$3-(('DPI art.191'!$G$3-'DPI art.191'!$H$3)/8)*(P138-O138-2))))</f>
        <v/>
      </c>
      <c r="AV138" s="644">
        <f t="array" ref="AV138">O138-AU138</f>
        <v/>
      </c>
      <c r="AW138" s="644">
        <f t="array" ref="AW138">IF(N138&lt;135,N138,N138-'DPI art.191'!$I$3)</f>
        <v/>
      </c>
      <c r="AX138" s="644">
        <f t="array" ref="AX138">IF(I138&lt;80,"0",IF((J138-I138)&lt;=2,('DPI art.191'!$G$7-(('DPI art.191'!$F$7-'DPI art.191'!$G$7)/4)*(I138-J138-2)),('DPI art.191'!$G$7-(('DPI art.191'!$G$7-'DPI art.191'!$H$7)/8)*(J138-I138-2))))</f>
        <v/>
      </c>
      <c r="AY138" s="644">
        <f t="array" ref="AY138">I138-AX138</f>
        <v/>
      </c>
      <c r="AZ138" s="644">
        <f t="array" ref="AZ138">IF(H138&lt;135,H138,H138-'DPI art.191'!$I$7)</f>
        <v/>
      </c>
      <c r="BA138" s="137">
        <f t="array" ref="BA138">IF(O138&lt;80,"0",IF((P138-O138)&lt;=2,('DPI art.191'!$G$5-(('DPI art.191'!$F$5-'DPI art.191'!$G$5)/4)*(P138-O138-2)),('DPI art.191'!$G$5-(('DPI art.191'!$G$5-'DPI art.191'!$H$5)/8)*(P138-O138-2))))</f>
        <v/>
      </c>
      <c r="BB138" s="644">
        <f t="array" ref="BB138">R138-BA138</f>
        <v/>
      </c>
      <c r="BC138" s="644">
        <f t="array" ref="BC138">IF(N138&lt;135,N138,N138-'DPI art.191'!$I$5)</f>
        <v/>
      </c>
      <c r="BD138" s="137">
        <f t="array" ref="BD138">IF(O138&lt;80,"0",IF((P138-O138)&lt;=2,('DPI art.191'!$G$7-(('DPI art.191'!$F$7-'DPI art.191'!$G$7)/4)*(O138-P138-2)),('DPI art.191'!$G$7-(('DPI art.191'!$G$7-'DPI art.191'!$H$7)/8)*(P138-O138-2))))</f>
        <v/>
      </c>
      <c r="BE138" s="644">
        <f t="array" ref="BE138">O138-BD138</f>
        <v/>
      </c>
      <c r="BF138" s="644">
        <f t="array" ref="BF138">IF(N138&lt;135,N138,N138-'DPI art.191'!$I$7)</f>
        <v/>
      </c>
      <c r="BG138" s="645">
        <f t="array" ref="BG138">10^(0.1*R138)</f>
        <v/>
      </c>
      <c r="BH138" s="645">
        <f t="array" ref="BH138">10^(0.1*X138)</f>
        <v/>
      </c>
      <c r="BI138" s="645">
        <f t="array" ref="BI138">10^(0.1*AB138)</f>
        <v/>
      </c>
      <c r="BJ138" s="645">
        <f t="array" ref="BJ138">10^(0.1*AF138)</f>
        <v/>
      </c>
      <c r="BK138" s="645">
        <f t="array" ref="BK138">10^(0.1*AJ138)</f>
        <v/>
      </c>
      <c r="BL138" s="645">
        <f t="array" ref="BL138">10^(0.1*AN138)</f>
        <v/>
      </c>
      <c r="BM138" s="134">
        <f t="array" ref="BM138">IF(R138&gt;0,(O138-R138),"")</f>
        <v/>
      </c>
      <c r="BN138" s="134">
        <f t="array" ref="BN138">IF(X138&gt;0,(O138-X138),"")</f>
        <v/>
      </c>
      <c r="BO138" s="134">
        <f t="array" ref="BO138">IF(AB138&gt;0,(O138-AB138),"")</f>
        <v/>
      </c>
      <c r="BP138" s="134">
        <f t="array" ref="BP138">IF(AF138&gt;0,(O138-AF138),"")</f>
        <v/>
      </c>
      <c r="BQ138" s="134">
        <f t="array" ref="BQ138">IF(AJ138&gt;0,(O138-AJ138),"")</f>
        <v/>
      </c>
      <c r="BR138" s="134">
        <f t="array" ref="BR138">IF(AN138&gt;0,(O138-AN138),"")</f>
        <v/>
      </c>
      <c r="BS138" s="645">
        <f t="array" ref="BS138">COUNT(BM138:BR138)</f>
        <v/>
      </c>
      <c r="BT138" s="646">
        <f t="array" ref="BT138">IF(BS138=0,0,IF(BS138=1,0,1/(BS138*(BS138-1))))</f>
        <v/>
      </c>
      <c r="BU138" s="135">
        <f t="array" ref="BU138">IF(R138&gt;0,(BM138^2),"")</f>
        <v/>
      </c>
      <c r="BV138" s="135">
        <f t="array" ref="BV138">IF(X138&gt;0,(BN138^2),"")</f>
        <v/>
      </c>
      <c r="BW138" s="135">
        <f t="array" ref="BW138">IF(AB138&gt;0,(BO138^2),"")</f>
        <v/>
      </c>
      <c r="BX138" s="135">
        <f t="array" ref="BX138">IF(AF138&gt;0,(BP138^2),"")</f>
        <v/>
      </c>
      <c r="BY138" s="135">
        <f t="array" ref="BY138">IF(AJ138&gt;0,(BQ138^2),"")</f>
        <v/>
      </c>
      <c r="BZ138" s="135">
        <f t="array" ref="BZ138">IF(AN138&gt;0,(BR138^2),"")</f>
        <v/>
      </c>
      <c r="CA138" s="121" t="n"/>
    </row>
    <row r="139" ht="18.75" customHeight="1" s="621">
      <c r="A139" s="47" t="inlineStr">
        <is>
          <t>/</t>
        </is>
      </c>
      <c r="B139" s="123">
        <f t="array" ref="B139">B138+1</f>
        <v/>
      </c>
      <c r="C139" s="101" t="n"/>
      <c r="D139" s="101" t="n"/>
      <c r="E139" s="101" t="n"/>
      <c r="F139" s="101" t="n"/>
      <c r="G139" s="100" t="n">
        <v>40725</v>
      </c>
      <c r="H139" s="99" t="inlineStr">
        <is>
          <t>Compito</t>
        </is>
      </c>
      <c r="I139" s="101">
        <f t="array" ref="I139">IF((V139-R139)&gt;3,"SI","")</f>
        <v/>
      </c>
      <c r="J139" s="101">
        <f t="array" ref="J139">IF((U139-R139)&gt;3,"SI","")</f>
        <v/>
      </c>
      <c r="K139" s="100" t="n"/>
      <c r="L139" s="100" t="n"/>
      <c r="M139" s="124">
        <f t="array" ref="M139">IF(R139&gt;0,(SQRT(BT139*(SUM(BU139:BZ139)))),"")</f>
        <v/>
      </c>
      <c r="N139" s="136">
        <f t="array" ref="N139">IF(T139&gt;0,(MAX(T139,Z139,AD139,AH139,AL139,AP139))+SQRT(1.2^2+1^2),"")</f>
        <v/>
      </c>
      <c r="O139" s="637">
        <f t="array" ref="O139">IF(R139="",0,10*LOG10(SUM(BG139:BL139)/(COUNT(R139,X139,AB139,AF139,AJ139,AN139))))</f>
        <v/>
      </c>
      <c r="P139" s="638">
        <f t="array" ref="P139">IF(AND(Y139="",AC139="",AG139="",AK139="",AO139=""),S139,AVERAGE(S139,Y139,AC139,AG139,AK139,AO139)+STDEV(S139,Y139,AC139,AG139,AK139,AO139))</f>
        <v/>
      </c>
      <c r="Q139" s="106" t="n"/>
      <c r="R139" s="639" t="n"/>
      <c r="S139" s="640" t="n"/>
      <c r="T139" s="641" t="n"/>
      <c r="U139" s="642" t="n"/>
      <c r="V139" s="642" t="n"/>
      <c r="W139" s="106" t="n"/>
      <c r="X139" s="639" t="n"/>
      <c r="Y139" s="640" t="n"/>
      <c r="Z139" s="641" t="n"/>
      <c r="AA139" s="106" t="n"/>
      <c r="AB139" s="639" t="n"/>
      <c r="AC139" s="640" t="n"/>
      <c r="AD139" s="641" t="n"/>
      <c r="AE139" s="106" t="n"/>
      <c r="AF139" s="639" t="n"/>
      <c r="AG139" s="640" t="n"/>
      <c r="AH139" s="641" t="n"/>
      <c r="AI139" s="106" t="n"/>
      <c r="AJ139" s="639" t="n"/>
      <c r="AK139" s="640" t="n"/>
      <c r="AL139" s="641" t="n"/>
      <c r="AM139" s="106" t="n"/>
      <c r="AN139" s="639" t="n"/>
      <c r="AO139" s="640" t="n"/>
      <c r="AP139" s="641" t="n"/>
      <c r="AQ139" s="111">
        <f t="array" ref="AQ139">IF(AND((O139)&lt;85,N139&lt;137),"NO","SI")</f>
        <v/>
      </c>
      <c r="AR139" s="112">
        <f t="array" ref="AR139">IF((480*(10^(7.95-(O139/10))))&lt;480,480*(10^(7.95-(O139/10))),480)</f>
        <v/>
      </c>
      <c r="AS139" s="113">
        <f t="array" ref="AS139">IF((480*(10^(8.45-(O139/10))))&lt;480,480*(10^(8.45-(O139/10))),480)</f>
        <v/>
      </c>
      <c r="AT139" s="114">
        <f t="array" ref="AT139">IF((480*(10^(8.65-(O139/10))))&lt;480,480*(10^(8.65-(O139/10))),480)</f>
        <v/>
      </c>
      <c r="AU139" s="137">
        <f t="array" ref="AU139">IF(O139&lt;80,"0",IF((P139-O139)&lt;=2,('DPI art.191'!$G$3-(('DPI art.191'!$F$3-'DPI art.191'!$G$3)/4)*(P139-O139-2)),('DPI art.191'!$G$3-(('DPI art.191'!$G$3-'DPI art.191'!$H$3)/8)*(P139-O139-2))))</f>
        <v/>
      </c>
      <c r="AV139" s="644">
        <f t="array" ref="AV139">O139-AU139</f>
        <v/>
      </c>
      <c r="AW139" s="644">
        <f t="array" ref="AW139">IF(N139&lt;135,N139,N139-'DPI art.191'!$I$3)</f>
        <v/>
      </c>
      <c r="AX139" s="644">
        <f t="array" ref="AX139">IF(I139&lt;80,"0",IF((J139-I139)&lt;=2,('DPI art.191'!$G$7-(('DPI art.191'!$F$7-'DPI art.191'!$G$7)/4)*(I139-J139-2)),('DPI art.191'!$G$7-(('DPI art.191'!$G$7-'DPI art.191'!$H$7)/8)*(J139-I139-2))))</f>
        <v/>
      </c>
      <c r="AY139" s="644">
        <f t="array" ref="AY139">I139-AX139</f>
        <v/>
      </c>
      <c r="AZ139" s="644">
        <f t="array" ref="AZ139">IF(H139&lt;135,H139,H139-'DPI art.191'!$I$7)</f>
        <v/>
      </c>
      <c r="BA139" s="137">
        <f t="array" ref="BA139">IF(O139&lt;80,"0",IF((P139-O139)&lt;=2,('DPI art.191'!$G$5-(('DPI art.191'!$F$5-'DPI art.191'!$G$5)/4)*(P139-O139-2)),('DPI art.191'!$G$5-(('DPI art.191'!$G$5-'DPI art.191'!$H$5)/8)*(P139-O139-2))))</f>
        <v/>
      </c>
      <c r="BB139" s="644">
        <f t="array" ref="BB139">R139-BA139</f>
        <v/>
      </c>
      <c r="BC139" s="644">
        <f t="array" ref="BC139">IF(N139&lt;135,N139,N139-'DPI art.191'!$I$5)</f>
        <v/>
      </c>
      <c r="BD139" s="137">
        <f t="array" ref="BD139">IF(O139&lt;80,"0",IF((P139-O139)&lt;=2,('DPI art.191'!$G$7-(('DPI art.191'!$F$7-'DPI art.191'!$G$7)/4)*(O139-P139-2)),('DPI art.191'!$G$7-(('DPI art.191'!$G$7-'DPI art.191'!$H$7)/8)*(P139-O139-2))))</f>
        <v/>
      </c>
      <c r="BE139" s="644">
        <f t="array" ref="BE139">O139-BD139</f>
        <v/>
      </c>
      <c r="BF139" s="644">
        <f t="array" ref="BF139">IF(N139&lt;135,N139,N139-'DPI art.191'!$I$7)</f>
        <v/>
      </c>
      <c r="BG139" s="645">
        <f t="array" ref="BG139">10^(0.1*R139)</f>
        <v/>
      </c>
      <c r="BH139" s="645">
        <f t="array" ref="BH139">10^(0.1*X139)</f>
        <v/>
      </c>
      <c r="BI139" s="645">
        <f t="array" ref="BI139">10^(0.1*AB139)</f>
        <v/>
      </c>
      <c r="BJ139" s="645">
        <f t="array" ref="BJ139">10^(0.1*AF139)</f>
        <v/>
      </c>
      <c r="BK139" s="645">
        <f t="array" ref="BK139">10^(0.1*AJ139)</f>
        <v/>
      </c>
      <c r="BL139" s="645">
        <f t="array" ref="BL139">10^(0.1*AN139)</f>
        <v/>
      </c>
      <c r="BM139" s="134">
        <f t="array" ref="BM139">IF(R139&gt;0,(O139-R139),"")</f>
        <v/>
      </c>
      <c r="BN139" s="134">
        <f t="array" ref="BN139">IF(X139&gt;0,(O139-X139),"")</f>
        <v/>
      </c>
      <c r="BO139" s="134">
        <f t="array" ref="BO139">IF(AB139&gt;0,(O139-AB139),"")</f>
        <v/>
      </c>
      <c r="BP139" s="134">
        <f t="array" ref="BP139">IF(AF139&gt;0,(O139-AF139),"")</f>
        <v/>
      </c>
      <c r="BQ139" s="134">
        <f t="array" ref="BQ139">IF(AJ139&gt;0,(O139-AJ139),"")</f>
        <v/>
      </c>
      <c r="BR139" s="134">
        <f t="array" ref="BR139">IF(AN139&gt;0,(O139-AN139),"")</f>
        <v/>
      </c>
      <c r="BS139" s="645">
        <f t="array" ref="BS139">COUNT(BM139:BR139)</f>
        <v/>
      </c>
      <c r="BT139" s="646">
        <f t="array" ref="BT139">IF(BS139=0,0,IF(BS139=1,0,1/(BS139*(BS139-1))))</f>
        <v/>
      </c>
      <c r="BU139" s="135">
        <f t="array" ref="BU139">IF(R139&gt;0,(BM139^2),"")</f>
        <v/>
      </c>
      <c r="BV139" s="135">
        <f t="array" ref="BV139">IF(X139&gt;0,(BN139^2),"")</f>
        <v/>
      </c>
      <c r="BW139" s="135">
        <f t="array" ref="BW139">IF(AB139&gt;0,(BO139^2),"")</f>
        <v/>
      </c>
      <c r="BX139" s="135">
        <f t="array" ref="BX139">IF(AF139&gt;0,(BP139^2),"")</f>
        <v/>
      </c>
      <c r="BY139" s="135">
        <f t="array" ref="BY139">IF(AJ139&gt;0,(BQ139^2),"")</f>
        <v/>
      </c>
      <c r="BZ139" s="135">
        <f t="array" ref="BZ139">IF(AN139&gt;0,(BR139^2),"")</f>
        <v/>
      </c>
      <c r="CA139" s="121" t="n"/>
    </row>
    <row r="140" ht="18.75" customHeight="1" s="621">
      <c r="A140" s="47" t="inlineStr">
        <is>
          <t>/</t>
        </is>
      </c>
      <c r="B140" s="123">
        <f t="array" ref="B140">B139+1</f>
        <v/>
      </c>
      <c r="C140" s="101" t="n"/>
      <c r="D140" s="101" t="n"/>
      <c r="E140" s="101" t="n"/>
      <c r="F140" s="101" t="n"/>
      <c r="G140" s="100" t="n">
        <v>40725</v>
      </c>
      <c r="H140" s="99" t="inlineStr">
        <is>
          <t>Compito</t>
        </is>
      </c>
      <c r="I140" s="101">
        <f t="array" ref="I140">IF((V140-R140)&gt;3,"SI","")</f>
        <v/>
      </c>
      <c r="J140" s="101">
        <f t="array" ref="J140">IF((U140-R140)&gt;3,"SI","")</f>
        <v/>
      </c>
      <c r="K140" s="100" t="n"/>
      <c r="L140" s="100" t="n"/>
      <c r="M140" s="124">
        <f t="array" ref="M140">IF(R140&gt;0,(SQRT(BT140*(SUM(BU140:BZ140)))),"")</f>
        <v/>
      </c>
      <c r="N140" s="136">
        <f t="array" ref="N140">IF(T140&gt;0,(MAX(T140,Z140,AD140,AH140,AL140,AP140))+SQRT(1.2^2+1^2),"")</f>
        <v/>
      </c>
      <c r="O140" s="637">
        <f t="array" ref="O140">IF(R140="",0,10*LOG10(SUM(BG140:BL140)/(COUNT(R140,X140,AB140,AF140,AJ140,AN140))))</f>
        <v/>
      </c>
      <c r="P140" s="638">
        <f t="array" ref="P140">IF(AND(Y140="",AC140="",AG140="",AK140="",AO140=""),S140,AVERAGE(S140,Y140,AC140,AG140,AK140,AO140)+STDEV(S140,Y140,AC140,AG140,AK140,AO140))</f>
        <v/>
      </c>
      <c r="Q140" s="106" t="n"/>
      <c r="R140" s="639" t="n"/>
      <c r="S140" s="640" t="n"/>
      <c r="T140" s="641" t="n"/>
      <c r="U140" s="642" t="n"/>
      <c r="V140" s="642" t="n"/>
      <c r="W140" s="106" t="n"/>
      <c r="X140" s="639" t="n"/>
      <c r="Y140" s="640" t="n"/>
      <c r="Z140" s="641" t="n"/>
      <c r="AA140" s="106" t="n"/>
      <c r="AB140" s="639" t="n"/>
      <c r="AC140" s="640" t="n"/>
      <c r="AD140" s="641" t="n"/>
      <c r="AE140" s="106" t="n"/>
      <c r="AF140" s="639" t="n"/>
      <c r="AG140" s="640" t="n"/>
      <c r="AH140" s="641" t="n"/>
      <c r="AI140" s="106" t="n"/>
      <c r="AJ140" s="639" t="n"/>
      <c r="AK140" s="640" t="n"/>
      <c r="AL140" s="641" t="n"/>
      <c r="AM140" s="106" t="n"/>
      <c r="AN140" s="639" t="n"/>
      <c r="AO140" s="640" t="n"/>
      <c r="AP140" s="641" t="n"/>
      <c r="AQ140" s="111">
        <f t="array" ref="AQ140">IF(AND((O140)&lt;85,N140&lt;137),"NO","SI")</f>
        <v/>
      </c>
      <c r="AR140" s="112">
        <f t="array" ref="AR140">IF((480*(10^(7.95-(O140/10))))&lt;480,480*(10^(7.95-(O140/10))),480)</f>
        <v/>
      </c>
      <c r="AS140" s="113">
        <f t="array" ref="AS140">IF((480*(10^(8.45-(O140/10))))&lt;480,480*(10^(8.45-(O140/10))),480)</f>
        <v/>
      </c>
      <c r="AT140" s="114">
        <f t="array" ref="AT140">IF((480*(10^(8.65-(O140/10))))&lt;480,480*(10^(8.65-(O140/10))),480)</f>
        <v/>
      </c>
      <c r="AU140" s="137">
        <f t="array" ref="AU140">IF(O140&lt;80,"0",IF((P140-O140)&lt;=2,('DPI art.191'!$G$3-(('DPI art.191'!$F$3-'DPI art.191'!$G$3)/4)*(P140-O140-2)),('DPI art.191'!$G$3-(('DPI art.191'!$G$3-'DPI art.191'!$H$3)/8)*(P140-O140-2))))</f>
        <v/>
      </c>
      <c r="AV140" s="644">
        <f t="array" ref="AV140">O140-AU140</f>
        <v/>
      </c>
      <c r="AW140" s="644">
        <f t="array" ref="AW140">IF(N140&lt;135,N140,N140-'DPI art.191'!$I$3)</f>
        <v/>
      </c>
      <c r="AX140" s="644">
        <f t="array" ref="AX140">IF(I140&lt;80,"0",IF((J140-I140)&lt;=2,('DPI art.191'!$G$7-(('DPI art.191'!$F$7-'DPI art.191'!$G$7)/4)*(I140-J140-2)),('DPI art.191'!$G$7-(('DPI art.191'!$G$7-'DPI art.191'!$H$7)/8)*(J140-I140-2))))</f>
        <v/>
      </c>
      <c r="AY140" s="644">
        <f t="array" ref="AY140">I140-AX140</f>
        <v/>
      </c>
      <c r="AZ140" s="644">
        <f t="array" ref="AZ140">IF(H140&lt;135,H140,H140-'DPI art.191'!$I$7)</f>
        <v/>
      </c>
      <c r="BA140" s="137">
        <f t="array" ref="BA140">IF(O140&lt;80,"0",IF((P140-O140)&lt;=2,('DPI art.191'!$G$5-(('DPI art.191'!$F$5-'DPI art.191'!$G$5)/4)*(P140-O140-2)),('DPI art.191'!$G$5-(('DPI art.191'!$G$5-'DPI art.191'!$H$5)/8)*(P140-O140-2))))</f>
        <v/>
      </c>
      <c r="BB140" s="644">
        <f t="array" ref="BB140">R140-BA140</f>
        <v/>
      </c>
      <c r="BC140" s="644">
        <f t="array" ref="BC140">IF(N140&lt;135,N140,N140-'DPI art.191'!$I$5)</f>
        <v/>
      </c>
      <c r="BD140" s="137">
        <f t="array" ref="BD140">IF(O140&lt;80,"0",IF((P140-O140)&lt;=2,('DPI art.191'!$G$7-(('DPI art.191'!$F$7-'DPI art.191'!$G$7)/4)*(O140-P140-2)),('DPI art.191'!$G$7-(('DPI art.191'!$G$7-'DPI art.191'!$H$7)/8)*(P140-O140-2))))</f>
        <v/>
      </c>
      <c r="BE140" s="644">
        <f t="array" ref="BE140">O140-BD140</f>
        <v/>
      </c>
      <c r="BF140" s="644">
        <f t="array" ref="BF140">IF(N140&lt;135,N140,N140-'DPI art.191'!$I$7)</f>
        <v/>
      </c>
      <c r="BG140" s="645">
        <f t="array" ref="BG140">10^(0.1*R140)</f>
        <v/>
      </c>
      <c r="BH140" s="645">
        <f t="array" ref="BH140">10^(0.1*X140)</f>
        <v/>
      </c>
      <c r="BI140" s="645">
        <f t="array" ref="BI140">10^(0.1*AB140)</f>
        <v/>
      </c>
      <c r="BJ140" s="645">
        <f t="array" ref="BJ140">10^(0.1*AF140)</f>
        <v/>
      </c>
      <c r="BK140" s="645">
        <f t="array" ref="BK140">10^(0.1*AJ140)</f>
        <v/>
      </c>
      <c r="BL140" s="645">
        <f t="array" ref="BL140">10^(0.1*AN140)</f>
        <v/>
      </c>
      <c r="BM140" s="134">
        <f t="array" ref="BM140">IF(R140&gt;0,(O140-R140),"")</f>
        <v/>
      </c>
      <c r="BN140" s="134">
        <f t="array" ref="BN140">IF(X140&gt;0,(O140-X140),"")</f>
        <v/>
      </c>
      <c r="BO140" s="134">
        <f t="array" ref="BO140">IF(AB140&gt;0,(O140-AB140),"")</f>
        <v/>
      </c>
      <c r="BP140" s="134">
        <f t="array" ref="BP140">IF(AF140&gt;0,(O140-AF140),"")</f>
        <v/>
      </c>
      <c r="BQ140" s="134">
        <f t="array" ref="BQ140">IF(AJ140&gt;0,(O140-AJ140),"")</f>
        <v/>
      </c>
      <c r="BR140" s="134">
        <f t="array" ref="BR140">IF(AN140&gt;0,(O140-AN140),"")</f>
        <v/>
      </c>
      <c r="BS140" s="645">
        <f t="array" ref="BS140">COUNT(BM140:BR140)</f>
        <v/>
      </c>
      <c r="BT140" s="646">
        <f t="array" ref="BT140">IF(BS140=0,0,IF(BS140=1,0,1/(BS140*(BS140-1))))</f>
        <v/>
      </c>
      <c r="BU140" s="135">
        <f t="array" ref="BU140">IF(R140&gt;0,(BM140^2),"")</f>
        <v/>
      </c>
      <c r="BV140" s="135">
        <f t="array" ref="BV140">IF(X140&gt;0,(BN140^2),"")</f>
        <v/>
      </c>
      <c r="BW140" s="135">
        <f t="array" ref="BW140">IF(AB140&gt;0,(BO140^2),"")</f>
        <v/>
      </c>
      <c r="BX140" s="135">
        <f t="array" ref="BX140">IF(AF140&gt;0,(BP140^2),"")</f>
        <v/>
      </c>
      <c r="BY140" s="135">
        <f t="array" ref="BY140">IF(AJ140&gt;0,(BQ140^2),"")</f>
        <v/>
      </c>
      <c r="BZ140" s="135">
        <f t="array" ref="BZ140">IF(AN140&gt;0,(BR140^2),"")</f>
        <v/>
      </c>
      <c r="CA140" s="121" t="n"/>
    </row>
    <row r="141" ht="18.75" customHeight="1" s="621">
      <c r="A141" s="47" t="inlineStr">
        <is>
          <t>/</t>
        </is>
      </c>
      <c r="B141" s="123">
        <f t="array" ref="B141">B140+1</f>
        <v/>
      </c>
      <c r="C141" s="101" t="n"/>
      <c r="D141" s="101" t="n"/>
      <c r="E141" s="101" t="n"/>
      <c r="F141" s="101" t="n"/>
      <c r="G141" s="100" t="n">
        <v>40725</v>
      </c>
      <c r="H141" s="99" t="inlineStr">
        <is>
          <t>Compito</t>
        </is>
      </c>
      <c r="I141" s="101">
        <f t="array" ref="I141">IF((V141-R141)&gt;3,"SI","")</f>
        <v/>
      </c>
      <c r="J141" s="101">
        <f t="array" ref="J141">IF((U141-R141)&gt;3,"SI","")</f>
        <v/>
      </c>
      <c r="K141" s="100" t="n"/>
      <c r="L141" s="100" t="n"/>
      <c r="M141" s="124">
        <f t="array" ref="M141">IF(R141&gt;0,(SQRT(BT141*(SUM(BU141:BZ141)))),"")</f>
        <v/>
      </c>
      <c r="N141" s="136">
        <f t="array" ref="N141">IF(T141&gt;0,(MAX(T141,Z141,AD141,AH141,AL141,AP141))+SQRT(1.2^2+1^2),"")</f>
        <v/>
      </c>
      <c r="O141" s="637">
        <f t="array" ref="O141">IF(R141="",0,10*LOG10(SUM(BG141:BL141)/(COUNT(R141,X141,AB141,AF141,AJ141,AN141))))</f>
        <v/>
      </c>
      <c r="P141" s="638">
        <f t="array" ref="P141">IF(AND(Y141="",AC141="",AG141="",AK141="",AO141=""),S141,AVERAGE(S141,Y141,AC141,AG141,AK141,AO141)+STDEV(S141,Y141,AC141,AG141,AK141,AO141))</f>
        <v/>
      </c>
      <c r="Q141" s="106" t="n"/>
      <c r="R141" s="639" t="n"/>
      <c r="S141" s="640" t="n"/>
      <c r="T141" s="641" t="n"/>
      <c r="U141" s="642" t="n"/>
      <c r="V141" s="642" t="n"/>
      <c r="W141" s="106" t="n"/>
      <c r="X141" s="639" t="n"/>
      <c r="Y141" s="640" t="n"/>
      <c r="Z141" s="641" t="n"/>
      <c r="AA141" s="106" t="n"/>
      <c r="AB141" s="639" t="n"/>
      <c r="AC141" s="640" t="n"/>
      <c r="AD141" s="641" t="n"/>
      <c r="AE141" s="106" t="n"/>
      <c r="AF141" s="639" t="n"/>
      <c r="AG141" s="640" t="n"/>
      <c r="AH141" s="641" t="n"/>
      <c r="AI141" s="106" t="n"/>
      <c r="AJ141" s="639" t="n"/>
      <c r="AK141" s="640" t="n"/>
      <c r="AL141" s="641" t="n"/>
      <c r="AM141" s="106" t="n"/>
      <c r="AN141" s="639" t="n"/>
      <c r="AO141" s="640" t="n"/>
      <c r="AP141" s="641" t="n"/>
      <c r="AQ141" s="111">
        <f t="array" ref="AQ141">IF(AND((O141)&lt;85,N141&lt;137),"NO","SI")</f>
        <v/>
      </c>
      <c r="AR141" s="112">
        <f t="array" ref="AR141">IF((480*(10^(7.95-(O141/10))))&lt;480,480*(10^(7.95-(O141/10))),480)</f>
        <v/>
      </c>
      <c r="AS141" s="113">
        <f t="array" ref="AS141">IF((480*(10^(8.45-(O141/10))))&lt;480,480*(10^(8.45-(O141/10))),480)</f>
        <v/>
      </c>
      <c r="AT141" s="114">
        <f t="array" ref="AT141">IF((480*(10^(8.65-(O141/10))))&lt;480,480*(10^(8.65-(O141/10))),480)</f>
        <v/>
      </c>
      <c r="AU141" s="137">
        <f t="array" ref="AU141">IF(O141&lt;80,"0",IF((P141-O141)&lt;=2,('DPI art.191'!$G$3-(('DPI art.191'!$F$3-'DPI art.191'!$G$3)/4)*(P141-O141-2)),('DPI art.191'!$G$3-(('DPI art.191'!$G$3-'DPI art.191'!$H$3)/8)*(P141-O141-2))))</f>
        <v/>
      </c>
      <c r="AV141" s="644">
        <f t="array" ref="AV141">O141-AU141</f>
        <v/>
      </c>
      <c r="AW141" s="644">
        <f t="array" ref="AW141">IF(N141&lt;135,N141,N141-'DPI art.191'!$I$3)</f>
        <v/>
      </c>
      <c r="AX141" s="644">
        <f t="array" ref="AX141">IF(I141&lt;80,"0",IF((J141-I141)&lt;=2,('DPI art.191'!$G$7-(('DPI art.191'!$F$7-'DPI art.191'!$G$7)/4)*(I141-J141-2)),('DPI art.191'!$G$7-(('DPI art.191'!$G$7-'DPI art.191'!$H$7)/8)*(J141-I141-2))))</f>
        <v/>
      </c>
      <c r="AY141" s="644">
        <f t="array" ref="AY141">I141-AX141</f>
        <v/>
      </c>
      <c r="AZ141" s="644">
        <f t="array" ref="AZ141">IF(H141&lt;135,H141,H141-'DPI art.191'!$I$7)</f>
        <v/>
      </c>
      <c r="BA141" s="137">
        <f t="array" ref="BA141">IF(O141&lt;80,"0",IF((P141-O141)&lt;=2,('DPI art.191'!$G$5-(('DPI art.191'!$F$5-'DPI art.191'!$G$5)/4)*(P141-O141-2)),('DPI art.191'!$G$5-(('DPI art.191'!$G$5-'DPI art.191'!$H$5)/8)*(P141-O141-2))))</f>
        <v/>
      </c>
      <c r="BB141" s="644">
        <f t="array" ref="BB141">R141-BA141</f>
        <v/>
      </c>
      <c r="BC141" s="644">
        <f t="array" ref="BC141">IF(N141&lt;135,N141,N141-'DPI art.191'!$I$5)</f>
        <v/>
      </c>
      <c r="BD141" s="137">
        <f t="array" ref="BD141">IF(O141&lt;80,"0",IF((P141-O141)&lt;=2,('DPI art.191'!$G$7-(('DPI art.191'!$F$7-'DPI art.191'!$G$7)/4)*(O141-P141-2)),('DPI art.191'!$G$7-(('DPI art.191'!$G$7-'DPI art.191'!$H$7)/8)*(P141-O141-2))))</f>
        <v/>
      </c>
      <c r="BE141" s="644">
        <f t="array" ref="BE141">O141-BD141</f>
        <v/>
      </c>
      <c r="BF141" s="644">
        <f t="array" ref="BF141">IF(N141&lt;135,N141,N141-'DPI art.191'!$I$7)</f>
        <v/>
      </c>
      <c r="BG141" s="645">
        <f t="array" ref="BG141">10^(0.1*R141)</f>
        <v/>
      </c>
      <c r="BH141" s="645">
        <f t="array" ref="BH141">10^(0.1*X141)</f>
        <v/>
      </c>
      <c r="BI141" s="645">
        <f t="array" ref="BI141">10^(0.1*AB141)</f>
        <v/>
      </c>
      <c r="BJ141" s="645">
        <f t="array" ref="BJ141">10^(0.1*AF141)</f>
        <v/>
      </c>
      <c r="BK141" s="645">
        <f t="array" ref="BK141">10^(0.1*AJ141)</f>
        <v/>
      </c>
      <c r="BL141" s="645">
        <f t="array" ref="BL141">10^(0.1*AN141)</f>
        <v/>
      </c>
      <c r="BM141" s="134">
        <f t="array" ref="BM141">IF(R141&gt;0,(O141-R141),"")</f>
        <v/>
      </c>
      <c r="BN141" s="134">
        <f t="array" ref="BN141">IF(X141&gt;0,(O141-X141),"")</f>
        <v/>
      </c>
      <c r="BO141" s="134">
        <f t="array" ref="BO141">IF(AB141&gt;0,(O141-AB141),"")</f>
        <v/>
      </c>
      <c r="BP141" s="134">
        <f t="array" ref="BP141">IF(AF141&gt;0,(O141-AF141),"")</f>
        <v/>
      </c>
      <c r="BQ141" s="134">
        <f t="array" ref="BQ141">IF(AJ141&gt;0,(O141-AJ141),"")</f>
        <v/>
      </c>
      <c r="BR141" s="134">
        <f t="array" ref="BR141">IF(AN141&gt;0,(O141-AN141),"")</f>
        <v/>
      </c>
      <c r="BS141" s="645">
        <f t="array" ref="BS141">COUNT(BM141:BR141)</f>
        <v/>
      </c>
      <c r="BT141" s="646">
        <f t="array" ref="BT141">IF(BS141=0,0,IF(BS141=1,0,1/(BS141*(BS141-1))))</f>
        <v/>
      </c>
      <c r="BU141" s="135">
        <f t="array" ref="BU141">IF(R141&gt;0,(BM141^2),"")</f>
        <v/>
      </c>
      <c r="BV141" s="135">
        <f t="array" ref="BV141">IF(X141&gt;0,(BN141^2),"")</f>
        <v/>
      </c>
      <c r="BW141" s="135">
        <f t="array" ref="BW141">IF(AB141&gt;0,(BO141^2),"")</f>
        <v/>
      </c>
      <c r="BX141" s="135">
        <f t="array" ref="BX141">IF(AF141&gt;0,(BP141^2),"")</f>
        <v/>
      </c>
      <c r="BY141" s="135">
        <f t="array" ref="BY141">IF(AJ141&gt;0,(BQ141^2),"")</f>
        <v/>
      </c>
      <c r="BZ141" s="135">
        <f t="array" ref="BZ141">IF(AN141&gt;0,(BR141^2),"")</f>
        <v/>
      </c>
      <c r="CA141" s="121" t="n"/>
    </row>
    <row r="142" ht="18.75" customHeight="1" s="621">
      <c r="A142" s="47" t="inlineStr">
        <is>
          <t>/</t>
        </is>
      </c>
      <c r="B142" s="123">
        <f t="array" ref="B142">B141+1</f>
        <v/>
      </c>
      <c r="C142" s="101" t="n"/>
      <c r="D142" s="101" t="n"/>
      <c r="E142" s="101" t="n"/>
      <c r="F142" s="101" t="n"/>
      <c r="G142" s="100" t="n">
        <v>40725</v>
      </c>
      <c r="H142" s="99" t="inlineStr">
        <is>
          <t>Compito</t>
        </is>
      </c>
      <c r="I142" s="101">
        <f t="array" ref="I142">IF((V142-R142)&gt;3,"SI","")</f>
        <v/>
      </c>
      <c r="J142" s="101">
        <f t="array" ref="J142">IF((U142-R142)&gt;3,"SI","")</f>
        <v/>
      </c>
      <c r="K142" s="100" t="n"/>
      <c r="L142" s="100" t="n"/>
      <c r="M142" s="124">
        <f t="array" ref="M142">IF(R142&gt;0,(SQRT(BT142*(SUM(BU142:BZ142)))),"")</f>
        <v/>
      </c>
      <c r="N142" s="136">
        <f t="array" ref="N142">IF(T142&gt;0,(MAX(T142,Z142,AD142,AH142,AL142,AP142))+SQRT(1.2^2+1^2),"")</f>
        <v/>
      </c>
      <c r="O142" s="637">
        <f t="array" ref="O142">IF(R142="",0,10*LOG10(SUM(BG142:BL142)/(COUNT(R142,X142,AB142,AF142,AJ142,AN142))))</f>
        <v/>
      </c>
      <c r="P142" s="638">
        <f t="array" ref="P142">IF(AND(Y142="",AC142="",AG142="",AK142="",AO142=""),S142,AVERAGE(S142,Y142,AC142,AG142,AK142,AO142)+STDEV(S142,Y142,AC142,AG142,AK142,AO142))</f>
        <v/>
      </c>
      <c r="Q142" s="106" t="n"/>
      <c r="R142" s="639" t="n"/>
      <c r="S142" s="640" t="n"/>
      <c r="T142" s="641" t="n"/>
      <c r="U142" s="642" t="n"/>
      <c r="V142" s="642" t="n"/>
      <c r="W142" s="106" t="n"/>
      <c r="X142" s="639" t="n"/>
      <c r="Y142" s="640" t="n"/>
      <c r="Z142" s="641" t="n"/>
      <c r="AA142" s="106" t="n"/>
      <c r="AB142" s="639" t="n"/>
      <c r="AC142" s="640" t="n"/>
      <c r="AD142" s="641" t="n"/>
      <c r="AE142" s="106" t="n"/>
      <c r="AF142" s="639" t="n"/>
      <c r="AG142" s="640" t="n"/>
      <c r="AH142" s="641" t="n"/>
      <c r="AI142" s="106" t="n"/>
      <c r="AJ142" s="639" t="n"/>
      <c r="AK142" s="640" t="n"/>
      <c r="AL142" s="641" t="n"/>
      <c r="AM142" s="106" t="n"/>
      <c r="AN142" s="639" t="n"/>
      <c r="AO142" s="640" t="n"/>
      <c r="AP142" s="641" t="n"/>
      <c r="AQ142" s="111">
        <f t="array" ref="AQ142">IF(AND((O142)&lt;85,N142&lt;137),"NO","SI")</f>
        <v/>
      </c>
      <c r="AR142" s="112">
        <f t="array" ref="AR142">IF((480*(10^(7.95-(O142/10))))&lt;480,480*(10^(7.95-(O142/10))),480)</f>
        <v/>
      </c>
      <c r="AS142" s="113">
        <f t="array" ref="AS142">IF((480*(10^(8.45-(O142/10))))&lt;480,480*(10^(8.45-(O142/10))),480)</f>
        <v/>
      </c>
      <c r="AT142" s="114">
        <f t="array" ref="AT142">IF((480*(10^(8.65-(O142/10))))&lt;480,480*(10^(8.65-(O142/10))),480)</f>
        <v/>
      </c>
      <c r="AU142" s="137">
        <f t="array" ref="AU142">IF(O142&lt;80,"0",IF((P142-O142)&lt;=2,('DPI art.191'!$G$3-(('DPI art.191'!$F$3-'DPI art.191'!$G$3)/4)*(P142-O142-2)),('DPI art.191'!$G$3-(('DPI art.191'!$G$3-'DPI art.191'!$H$3)/8)*(P142-O142-2))))</f>
        <v/>
      </c>
      <c r="AV142" s="644">
        <f t="array" ref="AV142">O142-AU142</f>
        <v/>
      </c>
      <c r="AW142" s="644">
        <f t="array" ref="AW142">IF(N142&lt;135,N142,N142-'DPI art.191'!$I$3)</f>
        <v/>
      </c>
      <c r="AX142" s="644">
        <f t="array" ref="AX142">IF(I142&lt;80,"0",IF((J142-I142)&lt;=2,('DPI art.191'!$G$7-(('DPI art.191'!$F$7-'DPI art.191'!$G$7)/4)*(I142-J142-2)),('DPI art.191'!$G$7-(('DPI art.191'!$G$7-'DPI art.191'!$H$7)/8)*(J142-I142-2))))</f>
        <v/>
      </c>
      <c r="AY142" s="644">
        <f t="array" ref="AY142">I142-AX142</f>
        <v/>
      </c>
      <c r="AZ142" s="644">
        <f t="array" ref="AZ142">IF(H142&lt;135,H142,H142-'DPI art.191'!$I$7)</f>
        <v/>
      </c>
      <c r="BA142" s="137">
        <f t="array" ref="BA142">IF(O142&lt;80,"0",IF((P142-O142)&lt;=2,('DPI art.191'!$G$5-(('DPI art.191'!$F$5-'DPI art.191'!$G$5)/4)*(P142-O142-2)),('DPI art.191'!$G$5-(('DPI art.191'!$G$5-'DPI art.191'!$H$5)/8)*(P142-O142-2))))</f>
        <v/>
      </c>
      <c r="BB142" s="644">
        <f t="array" ref="BB142">R142-BA142</f>
        <v/>
      </c>
      <c r="BC142" s="644">
        <f t="array" ref="BC142">IF(N142&lt;135,N142,N142-'DPI art.191'!$I$5)</f>
        <v/>
      </c>
      <c r="BD142" s="137">
        <f t="array" ref="BD142">IF(O142&lt;80,"0",IF((P142-O142)&lt;=2,('DPI art.191'!$G$7-(('DPI art.191'!$F$7-'DPI art.191'!$G$7)/4)*(O142-P142-2)),('DPI art.191'!$G$7-(('DPI art.191'!$G$7-'DPI art.191'!$H$7)/8)*(P142-O142-2))))</f>
        <v/>
      </c>
      <c r="BE142" s="644">
        <f t="array" ref="BE142">O142-BD142</f>
        <v/>
      </c>
      <c r="BF142" s="644">
        <f t="array" ref="BF142">IF(N142&lt;135,N142,N142-'DPI art.191'!$I$7)</f>
        <v/>
      </c>
      <c r="BG142" s="645">
        <f t="array" ref="BG142">10^(0.1*R142)</f>
        <v/>
      </c>
      <c r="BH142" s="645">
        <f t="array" ref="BH142">10^(0.1*X142)</f>
        <v/>
      </c>
      <c r="BI142" s="645">
        <f t="array" ref="BI142">10^(0.1*AB142)</f>
        <v/>
      </c>
      <c r="BJ142" s="645">
        <f t="array" ref="BJ142">10^(0.1*AF142)</f>
        <v/>
      </c>
      <c r="BK142" s="645">
        <f t="array" ref="BK142">10^(0.1*AJ142)</f>
        <v/>
      </c>
      <c r="BL142" s="645">
        <f t="array" ref="BL142">10^(0.1*AN142)</f>
        <v/>
      </c>
      <c r="BM142" s="134">
        <f t="array" ref="BM142">IF(R142&gt;0,(O142-R142),"")</f>
        <v/>
      </c>
      <c r="BN142" s="134">
        <f t="array" ref="BN142">IF(X142&gt;0,(O142-X142),"")</f>
        <v/>
      </c>
      <c r="BO142" s="134">
        <f t="array" ref="BO142">IF(AB142&gt;0,(O142-AB142),"")</f>
        <v/>
      </c>
      <c r="BP142" s="134">
        <f t="array" ref="BP142">IF(AF142&gt;0,(O142-AF142),"")</f>
        <v/>
      </c>
      <c r="BQ142" s="134">
        <f t="array" ref="BQ142">IF(AJ142&gt;0,(O142-AJ142),"")</f>
        <v/>
      </c>
      <c r="BR142" s="134">
        <f t="array" ref="BR142">IF(AN142&gt;0,(O142-AN142),"")</f>
        <v/>
      </c>
      <c r="BS142" s="645">
        <f t="array" ref="BS142">COUNT(BM142:BR142)</f>
        <v/>
      </c>
      <c r="BT142" s="646">
        <f t="array" ref="BT142">IF(BS142=0,0,IF(BS142=1,0,1/(BS142*(BS142-1))))</f>
        <v/>
      </c>
      <c r="BU142" s="135">
        <f t="array" ref="BU142">IF(R142&gt;0,(BM142^2),"")</f>
        <v/>
      </c>
      <c r="BV142" s="135">
        <f t="array" ref="BV142">IF(X142&gt;0,(BN142^2),"")</f>
        <v/>
      </c>
      <c r="BW142" s="135">
        <f t="array" ref="BW142">IF(AB142&gt;0,(BO142^2),"")</f>
        <v/>
      </c>
      <c r="BX142" s="135">
        <f t="array" ref="BX142">IF(AF142&gt;0,(BP142^2),"")</f>
        <v/>
      </c>
      <c r="BY142" s="135">
        <f t="array" ref="BY142">IF(AJ142&gt;0,(BQ142^2),"")</f>
        <v/>
      </c>
      <c r="BZ142" s="135">
        <f t="array" ref="BZ142">IF(AN142&gt;0,(BR142^2),"")</f>
        <v/>
      </c>
      <c r="CA142" s="121" t="n"/>
    </row>
    <row r="143" ht="18.75" customHeight="1" s="621">
      <c r="A143" s="47" t="inlineStr">
        <is>
          <t>/</t>
        </is>
      </c>
      <c r="B143" s="123">
        <f t="array" ref="B143">B142+1</f>
        <v/>
      </c>
      <c r="C143" s="101" t="n"/>
      <c r="D143" s="101" t="n"/>
      <c r="E143" s="101" t="n"/>
      <c r="F143" s="101" t="n"/>
      <c r="G143" s="100" t="n">
        <v>40725</v>
      </c>
      <c r="H143" s="99" t="inlineStr">
        <is>
          <t>Compito</t>
        </is>
      </c>
      <c r="I143" s="101">
        <f t="array" ref="I143">IF((V143-R143)&gt;3,"SI","")</f>
        <v/>
      </c>
      <c r="J143" s="101">
        <f t="array" ref="J143">IF((U143-R143)&gt;3,"SI","")</f>
        <v/>
      </c>
      <c r="K143" s="100" t="n"/>
      <c r="L143" s="100" t="n"/>
      <c r="M143" s="124">
        <f t="array" ref="M143">IF(R143&gt;0,(SQRT(BT143*(SUM(BU143:BZ143)))),"")</f>
        <v/>
      </c>
      <c r="N143" s="136">
        <f t="array" ref="N143">IF(T143&gt;0,(MAX(T143,Z143,AD143,AH143,AL143,AP143))+SQRT(1.2^2+1^2),"")</f>
        <v/>
      </c>
      <c r="O143" s="637">
        <f t="array" ref="O143">IF(R143="",0,10*LOG10(SUM(BG143:BL143)/(COUNT(R143,X143,AB143,AF143,AJ143,AN143))))</f>
        <v/>
      </c>
      <c r="P143" s="638">
        <f t="array" ref="P143">IF(AND(Y143="",AC143="",AG143="",AK143="",AO143=""),S143,AVERAGE(S143,Y143,AC143,AG143,AK143,AO143)+STDEV(S143,Y143,AC143,AG143,AK143,AO143))</f>
        <v/>
      </c>
      <c r="Q143" s="106" t="n"/>
      <c r="R143" s="639" t="n"/>
      <c r="S143" s="640" t="n"/>
      <c r="T143" s="641" t="n"/>
      <c r="U143" s="642" t="n"/>
      <c r="V143" s="642" t="n"/>
      <c r="W143" s="106" t="n"/>
      <c r="X143" s="639" t="n"/>
      <c r="Y143" s="640" t="n"/>
      <c r="Z143" s="641" t="n"/>
      <c r="AA143" s="106" t="n"/>
      <c r="AB143" s="639" t="n"/>
      <c r="AC143" s="640" t="n"/>
      <c r="AD143" s="641" t="n"/>
      <c r="AE143" s="106" t="n"/>
      <c r="AF143" s="639" t="n"/>
      <c r="AG143" s="640" t="n"/>
      <c r="AH143" s="641" t="n"/>
      <c r="AI143" s="106" t="n"/>
      <c r="AJ143" s="639" t="n"/>
      <c r="AK143" s="640" t="n"/>
      <c r="AL143" s="641" t="n"/>
      <c r="AM143" s="106" t="n"/>
      <c r="AN143" s="639" t="n"/>
      <c r="AO143" s="640" t="n"/>
      <c r="AP143" s="641" t="n"/>
      <c r="AQ143" s="111">
        <f t="array" ref="AQ143">IF(AND((O143)&lt;85,N143&lt;137),"NO","SI")</f>
        <v/>
      </c>
      <c r="AR143" s="112">
        <f t="array" ref="AR143">IF((480*(10^(7.95-(O143/10))))&lt;480,480*(10^(7.95-(O143/10))),480)</f>
        <v/>
      </c>
      <c r="AS143" s="113">
        <f t="array" ref="AS143">IF((480*(10^(8.45-(O143/10))))&lt;480,480*(10^(8.45-(O143/10))),480)</f>
        <v/>
      </c>
      <c r="AT143" s="114">
        <f t="array" ref="AT143">IF((480*(10^(8.65-(O143/10))))&lt;480,480*(10^(8.65-(O143/10))),480)</f>
        <v/>
      </c>
      <c r="AU143" s="137">
        <f t="array" ref="AU143">IF(O143&lt;80,"0",IF((P143-O143)&lt;=2,('DPI art.191'!$G$3-(('DPI art.191'!$F$3-'DPI art.191'!$G$3)/4)*(P143-O143-2)),('DPI art.191'!$G$3-(('DPI art.191'!$G$3-'DPI art.191'!$H$3)/8)*(P143-O143-2))))</f>
        <v/>
      </c>
      <c r="AV143" s="644">
        <f t="array" ref="AV143">O143-AU143</f>
        <v/>
      </c>
      <c r="AW143" s="644">
        <f t="array" ref="AW143">IF(N143&lt;135,N143,N143-'DPI art.191'!$I$3)</f>
        <v/>
      </c>
      <c r="AX143" s="644">
        <f t="array" ref="AX143">IF(I143&lt;80,"0",IF((J143-I143)&lt;=2,('DPI art.191'!$G$7-(('DPI art.191'!$F$7-'DPI art.191'!$G$7)/4)*(I143-J143-2)),('DPI art.191'!$G$7-(('DPI art.191'!$G$7-'DPI art.191'!$H$7)/8)*(J143-I143-2))))</f>
        <v/>
      </c>
      <c r="AY143" s="644">
        <f t="array" ref="AY143">I143-AX143</f>
        <v/>
      </c>
      <c r="AZ143" s="644">
        <f t="array" ref="AZ143">IF(H143&lt;135,H143,H143-'DPI art.191'!$I$7)</f>
        <v/>
      </c>
      <c r="BA143" s="137">
        <f t="array" ref="BA143">IF(O143&lt;80,"0",IF((P143-O143)&lt;=2,('DPI art.191'!$G$5-(('DPI art.191'!$F$5-'DPI art.191'!$G$5)/4)*(P143-O143-2)),('DPI art.191'!$G$5-(('DPI art.191'!$G$5-'DPI art.191'!$H$5)/8)*(P143-O143-2))))</f>
        <v/>
      </c>
      <c r="BB143" s="644">
        <f t="array" ref="BB143">R143-BA143</f>
        <v/>
      </c>
      <c r="BC143" s="644">
        <f t="array" ref="BC143">IF(N143&lt;135,N143,N143-'DPI art.191'!$I$5)</f>
        <v/>
      </c>
      <c r="BD143" s="137">
        <f t="array" ref="BD143">IF(O143&lt;80,"0",IF((P143-O143)&lt;=2,('DPI art.191'!$G$7-(('DPI art.191'!$F$7-'DPI art.191'!$G$7)/4)*(O143-P143-2)),('DPI art.191'!$G$7-(('DPI art.191'!$G$7-'DPI art.191'!$H$7)/8)*(P143-O143-2))))</f>
        <v/>
      </c>
      <c r="BE143" s="644">
        <f t="array" ref="BE143">O143-BD143</f>
        <v/>
      </c>
      <c r="BF143" s="644">
        <f t="array" ref="BF143">IF(N143&lt;135,N143,N143-'DPI art.191'!$I$7)</f>
        <v/>
      </c>
      <c r="BG143" s="645">
        <f t="array" ref="BG143">10^(0.1*R143)</f>
        <v/>
      </c>
      <c r="BH143" s="645">
        <f t="array" ref="BH143">10^(0.1*X143)</f>
        <v/>
      </c>
      <c r="BI143" s="645">
        <f t="array" ref="BI143">10^(0.1*AB143)</f>
        <v/>
      </c>
      <c r="BJ143" s="645">
        <f t="array" ref="BJ143">10^(0.1*AF143)</f>
        <v/>
      </c>
      <c r="BK143" s="645">
        <f t="array" ref="BK143">10^(0.1*AJ143)</f>
        <v/>
      </c>
      <c r="BL143" s="645">
        <f t="array" ref="BL143">10^(0.1*AN143)</f>
        <v/>
      </c>
      <c r="BM143" s="134">
        <f t="array" ref="BM143">IF(R143&gt;0,(O143-R143),"")</f>
        <v/>
      </c>
      <c r="BN143" s="134">
        <f t="array" ref="BN143">IF(X143&gt;0,(O143-X143),"")</f>
        <v/>
      </c>
      <c r="BO143" s="134">
        <f t="array" ref="BO143">IF(AB143&gt;0,(O143-AB143),"")</f>
        <v/>
      </c>
      <c r="BP143" s="134">
        <f t="array" ref="BP143">IF(AF143&gt;0,(O143-AF143),"")</f>
        <v/>
      </c>
      <c r="BQ143" s="134">
        <f t="array" ref="BQ143">IF(AJ143&gt;0,(O143-AJ143),"")</f>
        <v/>
      </c>
      <c r="BR143" s="134">
        <f t="array" ref="BR143">IF(AN143&gt;0,(O143-AN143),"")</f>
        <v/>
      </c>
      <c r="BS143" s="645">
        <f t="array" ref="BS143">COUNT(BM143:BR143)</f>
        <v/>
      </c>
      <c r="BT143" s="646">
        <f t="array" ref="BT143">IF(BS143=0,0,IF(BS143=1,0,1/(BS143*(BS143-1))))</f>
        <v/>
      </c>
      <c r="BU143" s="135">
        <f t="array" ref="BU143">IF(R143&gt;0,(BM143^2),"")</f>
        <v/>
      </c>
      <c r="BV143" s="135">
        <f t="array" ref="BV143">IF(X143&gt;0,(BN143^2),"")</f>
        <v/>
      </c>
      <c r="BW143" s="135">
        <f t="array" ref="BW143">IF(AB143&gt;0,(BO143^2),"")</f>
        <v/>
      </c>
      <c r="BX143" s="135">
        <f t="array" ref="BX143">IF(AF143&gt;0,(BP143^2),"")</f>
        <v/>
      </c>
      <c r="BY143" s="135">
        <f t="array" ref="BY143">IF(AJ143&gt;0,(BQ143^2),"")</f>
        <v/>
      </c>
      <c r="BZ143" s="135">
        <f t="array" ref="BZ143">IF(AN143&gt;0,(BR143^2),"")</f>
        <v/>
      </c>
      <c r="CA143" s="121" t="n"/>
    </row>
    <row r="144" ht="18.75" customHeight="1" s="621">
      <c r="A144" s="47" t="inlineStr">
        <is>
          <t>/</t>
        </is>
      </c>
      <c r="B144" s="123">
        <f t="array" ref="B144">B143+1</f>
        <v/>
      </c>
      <c r="C144" s="101" t="n"/>
      <c r="D144" s="101" t="n"/>
      <c r="E144" s="101" t="n"/>
      <c r="F144" s="101" t="n"/>
      <c r="G144" s="100" t="n">
        <v>40725</v>
      </c>
      <c r="H144" s="99" t="inlineStr">
        <is>
          <t>Compito</t>
        </is>
      </c>
      <c r="I144" s="101">
        <f t="array" ref="I144">IF((V144-R144)&gt;3,"SI","")</f>
        <v/>
      </c>
      <c r="J144" s="101">
        <f t="array" ref="J144">IF((U144-R144)&gt;3,"SI","")</f>
        <v/>
      </c>
      <c r="K144" s="100" t="n"/>
      <c r="L144" s="100" t="n"/>
      <c r="M144" s="124">
        <f t="array" ref="M144">IF(R144&gt;0,(SQRT(BT144*(SUM(BU144:BZ144)))),"")</f>
        <v/>
      </c>
      <c r="N144" s="136">
        <f t="array" ref="N144">IF(T144&gt;0,(MAX(T144,Z144,AD144,AH144,AL144,AP144))+SQRT(1.2^2+1^2),"")</f>
        <v/>
      </c>
      <c r="O144" s="637">
        <f t="array" ref="O144">IF(R144="",0,10*LOG10(SUM(BG144:BL144)/(COUNT(R144,X144,AB144,AF144,AJ144,AN144))))</f>
        <v/>
      </c>
      <c r="P144" s="638">
        <f t="array" ref="P144">IF(AND(Y144="",AC144="",AG144="",AK144="",AO144=""),S144,AVERAGE(S144,Y144,AC144,AG144,AK144,AO144)+STDEV(S144,Y144,AC144,AG144,AK144,AO144))</f>
        <v/>
      </c>
      <c r="Q144" s="106" t="n"/>
      <c r="R144" s="639" t="n"/>
      <c r="S144" s="640" t="n"/>
      <c r="T144" s="641" t="n"/>
      <c r="U144" s="642" t="n"/>
      <c r="V144" s="642" t="n"/>
      <c r="W144" s="106" t="n"/>
      <c r="X144" s="639" t="n"/>
      <c r="Y144" s="640" t="n"/>
      <c r="Z144" s="641" t="n"/>
      <c r="AA144" s="106" t="n"/>
      <c r="AB144" s="639" t="n"/>
      <c r="AC144" s="640" t="n"/>
      <c r="AD144" s="641" t="n"/>
      <c r="AE144" s="106" t="n"/>
      <c r="AF144" s="639" t="n"/>
      <c r="AG144" s="640" t="n"/>
      <c r="AH144" s="641" t="n"/>
      <c r="AI144" s="106" t="n"/>
      <c r="AJ144" s="639" t="n"/>
      <c r="AK144" s="640" t="n"/>
      <c r="AL144" s="641" t="n"/>
      <c r="AM144" s="106" t="n"/>
      <c r="AN144" s="639" t="n"/>
      <c r="AO144" s="640" t="n"/>
      <c r="AP144" s="641" t="n"/>
      <c r="AQ144" s="111">
        <f t="array" ref="AQ144">IF(AND((O144)&lt;85,N144&lt;137),"NO","SI")</f>
        <v/>
      </c>
      <c r="AR144" s="112">
        <f t="array" ref="AR144">IF((480*(10^(7.95-(O144/10))))&lt;480,480*(10^(7.95-(O144/10))),480)</f>
        <v/>
      </c>
      <c r="AS144" s="113">
        <f t="array" ref="AS144">IF((480*(10^(8.45-(O144/10))))&lt;480,480*(10^(8.45-(O144/10))),480)</f>
        <v/>
      </c>
      <c r="AT144" s="114">
        <f t="array" ref="AT144">IF((480*(10^(8.65-(O144/10))))&lt;480,480*(10^(8.65-(O144/10))),480)</f>
        <v/>
      </c>
      <c r="AU144" s="137">
        <f t="array" ref="AU144">IF(O144&lt;80,"0",IF((P144-O144)&lt;=2,('DPI art.191'!$G$3-(('DPI art.191'!$F$3-'DPI art.191'!$G$3)/4)*(P144-O144-2)),('DPI art.191'!$G$3-(('DPI art.191'!$G$3-'DPI art.191'!$H$3)/8)*(P144-O144-2))))</f>
        <v/>
      </c>
      <c r="AV144" s="644">
        <f t="array" ref="AV144">O144-AU144</f>
        <v/>
      </c>
      <c r="AW144" s="644">
        <f t="array" ref="AW144">IF(N144&lt;135,N144,N144-'DPI art.191'!$I$3)</f>
        <v/>
      </c>
      <c r="AX144" s="644">
        <f t="array" ref="AX144">IF(I144&lt;80,"0",IF((J144-I144)&lt;=2,('DPI art.191'!$G$7-(('DPI art.191'!$F$7-'DPI art.191'!$G$7)/4)*(I144-J144-2)),('DPI art.191'!$G$7-(('DPI art.191'!$G$7-'DPI art.191'!$H$7)/8)*(J144-I144-2))))</f>
        <v/>
      </c>
      <c r="AY144" s="644">
        <f t="array" ref="AY144">I144-AX144</f>
        <v/>
      </c>
      <c r="AZ144" s="644">
        <f t="array" ref="AZ144">IF(H144&lt;135,H144,H144-'DPI art.191'!$I$7)</f>
        <v/>
      </c>
      <c r="BA144" s="137">
        <f t="array" ref="BA144">IF(O144&lt;80,"0",IF((P144-O144)&lt;=2,('DPI art.191'!$G$5-(('DPI art.191'!$F$5-'DPI art.191'!$G$5)/4)*(P144-O144-2)),('DPI art.191'!$G$5-(('DPI art.191'!$G$5-'DPI art.191'!$H$5)/8)*(P144-O144-2))))</f>
        <v/>
      </c>
      <c r="BB144" s="644">
        <f t="array" ref="BB144">R144-BA144</f>
        <v/>
      </c>
      <c r="BC144" s="644">
        <f t="array" ref="BC144">IF(N144&lt;135,N144,N144-'DPI art.191'!$I$5)</f>
        <v/>
      </c>
      <c r="BD144" s="137">
        <f t="array" ref="BD144">IF(O144&lt;80,"0",IF((P144-O144)&lt;=2,('DPI art.191'!$G$7-(('DPI art.191'!$F$7-'DPI art.191'!$G$7)/4)*(O144-P144-2)),('DPI art.191'!$G$7-(('DPI art.191'!$G$7-'DPI art.191'!$H$7)/8)*(P144-O144-2))))</f>
        <v/>
      </c>
      <c r="BE144" s="644">
        <f t="array" ref="BE144">O144-BD144</f>
        <v/>
      </c>
      <c r="BF144" s="644">
        <f t="array" ref="BF144">IF(N144&lt;135,N144,N144-'DPI art.191'!$I$7)</f>
        <v/>
      </c>
      <c r="BG144" s="645">
        <f t="array" ref="BG144">10^(0.1*R144)</f>
        <v/>
      </c>
      <c r="BH144" s="645">
        <f t="array" ref="BH144">10^(0.1*X144)</f>
        <v/>
      </c>
      <c r="BI144" s="645">
        <f t="array" ref="BI144">10^(0.1*AB144)</f>
        <v/>
      </c>
      <c r="BJ144" s="645">
        <f t="array" ref="BJ144">10^(0.1*AF144)</f>
        <v/>
      </c>
      <c r="BK144" s="645">
        <f t="array" ref="BK144">10^(0.1*AJ144)</f>
        <v/>
      </c>
      <c r="BL144" s="645">
        <f t="array" ref="BL144">10^(0.1*AN144)</f>
        <v/>
      </c>
      <c r="BM144" s="134">
        <f t="array" ref="BM144">IF(R144&gt;0,(O144-R144),"")</f>
        <v/>
      </c>
      <c r="BN144" s="134">
        <f t="array" ref="BN144">IF(X144&gt;0,(O144-X144),"")</f>
        <v/>
      </c>
      <c r="BO144" s="134">
        <f t="array" ref="BO144">IF(AB144&gt;0,(O144-AB144),"")</f>
        <v/>
      </c>
      <c r="BP144" s="134">
        <f t="array" ref="BP144">IF(AF144&gt;0,(O144-AF144),"")</f>
        <v/>
      </c>
      <c r="BQ144" s="134">
        <f t="array" ref="BQ144">IF(AJ144&gt;0,(O144-AJ144),"")</f>
        <v/>
      </c>
      <c r="BR144" s="134">
        <f t="array" ref="BR144">IF(AN144&gt;0,(O144-AN144),"")</f>
        <v/>
      </c>
      <c r="BS144" s="645">
        <f t="array" ref="BS144">COUNT(BM144:BR144)</f>
        <v/>
      </c>
      <c r="BT144" s="646">
        <f t="array" ref="BT144">IF(BS144=0,0,IF(BS144=1,0,1/(BS144*(BS144-1))))</f>
        <v/>
      </c>
      <c r="BU144" s="135">
        <f t="array" ref="BU144">IF(R144&gt;0,(BM144^2),"")</f>
        <v/>
      </c>
      <c r="BV144" s="135">
        <f t="array" ref="BV144">IF(X144&gt;0,(BN144^2),"")</f>
        <v/>
      </c>
      <c r="BW144" s="135">
        <f t="array" ref="BW144">IF(AB144&gt;0,(BO144^2),"")</f>
        <v/>
      </c>
      <c r="BX144" s="135">
        <f t="array" ref="BX144">IF(AF144&gt;0,(BP144^2),"")</f>
        <v/>
      </c>
      <c r="BY144" s="135">
        <f t="array" ref="BY144">IF(AJ144&gt;0,(BQ144^2),"")</f>
        <v/>
      </c>
      <c r="BZ144" s="135">
        <f t="array" ref="BZ144">IF(AN144&gt;0,(BR144^2),"")</f>
        <v/>
      </c>
      <c r="CA144" s="121" t="n"/>
    </row>
    <row r="145" ht="18.75" customHeight="1" s="621">
      <c r="A145" s="47" t="inlineStr">
        <is>
          <t>/</t>
        </is>
      </c>
      <c r="B145" s="123">
        <f t="array" ref="B145">B144+1</f>
        <v/>
      </c>
      <c r="C145" s="101" t="n"/>
      <c r="D145" s="101" t="n"/>
      <c r="E145" s="101" t="n"/>
      <c r="F145" s="101" t="n"/>
      <c r="G145" s="100" t="n">
        <v>40725</v>
      </c>
      <c r="H145" s="99" t="inlineStr">
        <is>
          <t>Compito</t>
        </is>
      </c>
      <c r="I145" s="101">
        <f t="array" ref="I145">IF((V145-R145)&gt;3,"SI","")</f>
        <v/>
      </c>
      <c r="J145" s="101">
        <f t="array" ref="J145">IF((U145-R145)&gt;3,"SI","")</f>
        <v/>
      </c>
      <c r="K145" s="100" t="n"/>
      <c r="L145" s="100" t="n"/>
      <c r="M145" s="124">
        <f t="array" ref="M145">IF(R145&gt;0,(SQRT(BT145*(SUM(BU145:BZ145)))),"")</f>
        <v/>
      </c>
      <c r="N145" s="136">
        <f t="array" ref="N145">IF(T145&gt;0,(MAX(T145,Z145,AD145,AH145,AL145,AP145))+SQRT(1.2^2+1^2),"")</f>
        <v/>
      </c>
      <c r="O145" s="637">
        <f t="array" ref="O145">IF(R145="",0,10*LOG10(SUM(BG145:BL145)/(COUNT(R145,X145,AB145,AF145,AJ145,AN145))))</f>
        <v/>
      </c>
      <c r="P145" s="638">
        <f t="array" ref="P145">IF(AND(Y145="",AC145="",AG145="",AK145="",AO145=""),S145,AVERAGE(S145,Y145,AC145,AG145,AK145,AO145)+STDEV(S145,Y145,AC145,AG145,AK145,AO145))</f>
        <v/>
      </c>
      <c r="Q145" s="106" t="n"/>
      <c r="R145" s="639" t="n"/>
      <c r="S145" s="640" t="n"/>
      <c r="T145" s="641" t="n"/>
      <c r="U145" s="642" t="n"/>
      <c r="V145" s="642" t="n"/>
      <c r="W145" s="106" t="n"/>
      <c r="X145" s="639" t="n"/>
      <c r="Y145" s="640" t="n"/>
      <c r="Z145" s="641" t="n"/>
      <c r="AA145" s="106" t="n"/>
      <c r="AB145" s="639" t="n"/>
      <c r="AC145" s="640" t="n"/>
      <c r="AD145" s="641" t="n"/>
      <c r="AE145" s="106" t="n"/>
      <c r="AF145" s="639" t="n"/>
      <c r="AG145" s="640" t="n"/>
      <c r="AH145" s="641" t="n"/>
      <c r="AI145" s="106" t="n"/>
      <c r="AJ145" s="639" t="n"/>
      <c r="AK145" s="640" t="n"/>
      <c r="AL145" s="641" t="n"/>
      <c r="AM145" s="106" t="n"/>
      <c r="AN145" s="639" t="n"/>
      <c r="AO145" s="640" t="n"/>
      <c r="AP145" s="641" t="n"/>
      <c r="AQ145" s="111">
        <f t="array" ref="AQ145">IF(AND((O145)&lt;85,N145&lt;137),"NO","SI")</f>
        <v/>
      </c>
      <c r="AR145" s="112">
        <f t="array" ref="AR145">IF((480*(10^(7.95-(O145/10))))&lt;480,480*(10^(7.95-(O145/10))),480)</f>
        <v/>
      </c>
      <c r="AS145" s="113">
        <f t="array" ref="AS145">IF((480*(10^(8.45-(O145/10))))&lt;480,480*(10^(8.45-(O145/10))),480)</f>
        <v/>
      </c>
      <c r="AT145" s="114">
        <f t="array" ref="AT145">IF((480*(10^(8.65-(O145/10))))&lt;480,480*(10^(8.65-(O145/10))),480)</f>
        <v/>
      </c>
      <c r="AU145" s="137">
        <f t="array" ref="AU145">IF(O145&lt;80,"0",IF((P145-O145)&lt;=2,('DPI art.191'!$G$3-(('DPI art.191'!$F$3-'DPI art.191'!$G$3)/4)*(P145-O145-2)),('DPI art.191'!$G$3-(('DPI art.191'!$G$3-'DPI art.191'!$H$3)/8)*(P145-O145-2))))</f>
        <v/>
      </c>
      <c r="AV145" s="644">
        <f t="array" ref="AV145">O145-AU145</f>
        <v/>
      </c>
      <c r="AW145" s="644">
        <f t="array" ref="AW145">IF(N145&lt;135,N145,N145-'DPI art.191'!$I$3)</f>
        <v/>
      </c>
      <c r="AX145" s="644">
        <f t="array" ref="AX145">IF(I145&lt;80,"0",IF((J145-I145)&lt;=2,('DPI art.191'!$G$7-(('DPI art.191'!$F$7-'DPI art.191'!$G$7)/4)*(I145-J145-2)),('DPI art.191'!$G$7-(('DPI art.191'!$G$7-'DPI art.191'!$H$7)/8)*(J145-I145-2))))</f>
        <v/>
      </c>
      <c r="AY145" s="644">
        <f t="array" ref="AY145">I145-AX145</f>
        <v/>
      </c>
      <c r="AZ145" s="644">
        <f t="array" ref="AZ145">IF(H145&lt;135,H145,H145-'DPI art.191'!$I$7)</f>
        <v/>
      </c>
      <c r="BA145" s="137">
        <f t="array" ref="BA145">IF(O145&lt;80,"0",IF((P145-O145)&lt;=2,('DPI art.191'!$G$5-(('DPI art.191'!$F$5-'DPI art.191'!$G$5)/4)*(P145-O145-2)),('DPI art.191'!$G$5-(('DPI art.191'!$G$5-'DPI art.191'!$H$5)/8)*(P145-O145-2))))</f>
        <v/>
      </c>
      <c r="BB145" s="644">
        <f t="array" ref="BB145">R145-BA145</f>
        <v/>
      </c>
      <c r="BC145" s="644">
        <f t="array" ref="BC145">IF(N145&lt;135,N145,N145-'DPI art.191'!$I$5)</f>
        <v/>
      </c>
      <c r="BD145" s="137">
        <f t="array" ref="BD145">IF(O145&lt;80,"0",IF((P145-O145)&lt;=2,('DPI art.191'!$G$7-(('DPI art.191'!$F$7-'DPI art.191'!$G$7)/4)*(O145-P145-2)),('DPI art.191'!$G$7-(('DPI art.191'!$G$7-'DPI art.191'!$H$7)/8)*(P145-O145-2))))</f>
        <v/>
      </c>
      <c r="BE145" s="644">
        <f t="array" ref="BE145">O145-BD145</f>
        <v/>
      </c>
      <c r="BF145" s="644">
        <f t="array" ref="BF145">IF(N145&lt;135,N145,N145-'DPI art.191'!$I$7)</f>
        <v/>
      </c>
      <c r="BG145" s="645">
        <f t="array" ref="BG145">10^(0.1*R145)</f>
        <v/>
      </c>
      <c r="BH145" s="645">
        <f t="array" ref="BH145">10^(0.1*X145)</f>
        <v/>
      </c>
      <c r="BI145" s="645">
        <f t="array" ref="BI145">10^(0.1*AB145)</f>
        <v/>
      </c>
      <c r="BJ145" s="645">
        <f t="array" ref="BJ145">10^(0.1*AF145)</f>
        <v/>
      </c>
      <c r="BK145" s="645">
        <f t="array" ref="BK145">10^(0.1*AJ145)</f>
        <v/>
      </c>
      <c r="BL145" s="645">
        <f t="array" ref="BL145">10^(0.1*AN145)</f>
        <v/>
      </c>
      <c r="BM145" s="134">
        <f t="array" ref="BM145">IF(R145&gt;0,(O145-R145),"")</f>
        <v/>
      </c>
      <c r="BN145" s="134">
        <f t="array" ref="BN145">IF(X145&gt;0,(O145-X145),"")</f>
        <v/>
      </c>
      <c r="BO145" s="134">
        <f t="array" ref="BO145">IF(AB145&gt;0,(O145-AB145),"")</f>
        <v/>
      </c>
      <c r="BP145" s="134">
        <f t="array" ref="BP145">IF(AF145&gt;0,(O145-AF145),"")</f>
        <v/>
      </c>
      <c r="BQ145" s="134">
        <f t="array" ref="BQ145">IF(AJ145&gt;0,(O145-AJ145),"")</f>
        <v/>
      </c>
      <c r="BR145" s="134">
        <f t="array" ref="BR145">IF(AN145&gt;0,(O145-AN145),"")</f>
        <v/>
      </c>
      <c r="BS145" s="645">
        <f t="array" ref="BS145">COUNT(BM145:BR145)</f>
        <v/>
      </c>
      <c r="BT145" s="646">
        <f t="array" ref="BT145">IF(BS145=0,0,IF(BS145=1,0,1/(BS145*(BS145-1))))</f>
        <v/>
      </c>
      <c r="BU145" s="135">
        <f t="array" ref="BU145">IF(R145&gt;0,(BM145^2),"")</f>
        <v/>
      </c>
      <c r="BV145" s="135">
        <f t="array" ref="BV145">IF(X145&gt;0,(BN145^2),"")</f>
        <v/>
      </c>
      <c r="BW145" s="135">
        <f t="array" ref="BW145">IF(AB145&gt;0,(BO145^2),"")</f>
        <v/>
      </c>
      <c r="BX145" s="135">
        <f t="array" ref="BX145">IF(AF145&gt;0,(BP145^2),"")</f>
        <v/>
      </c>
      <c r="BY145" s="135">
        <f t="array" ref="BY145">IF(AJ145&gt;0,(BQ145^2),"")</f>
        <v/>
      </c>
      <c r="BZ145" s="135">
        <f t="array" ref="BZ145">IF(AN145&gt;0,(BR145^2),"")</f>
        <v/>
      </c>
      <c r="CA145" s="121" t="n"/>
    </row>
    <row r="146" ht="18.75" customHeight="1" s="621">
      <c r="A146" s="47" t="inlineStr">
        <is>
          <t>/</t>
        </is>
      </c>
      <c r="B146" s="123">
        <f t="array" ref="B146">B145+1</f>
        <v/>
      </c>
      <c r="C146" s="101" t="n"/>
      <c r="D146" s="101" t="n"/>
      <c r="E146" s="101" t="n"/>
      <c r="F146" s="101" t="n"/>
      <c r="G146" s="100" t="n">
        <v>40725</v>
      </c>
      <c r="H146" s="99" t="inlineStr">
        <is>
          <t>Compito</t>
        </is>
      </c>
      <c r="I146" s="101">
        <f t="array" ref="I146">IF((V146-R146)&gt;3,"SI","")</f>
        <v/>
      </c>
      <c r="J146" s="101">
        <f t="array" ref="J146">IF((U146-R146)&gt;3,"SI","")</f>
        <v/>
      </c>
      <c r="K146" s="100" t="n"/>
      <c r="L146" s="100" t="n"/>
      <c r="M146" s="124">
        <f t="array" ref="M146">IF(R146&gt;0,(SQRT(BT146*(SUM(BU146:BZ146)))),"")</f>
        <v/>
      </c>
      <c r="N146" s="136">
        <f t="array" ref="N146">IF(T146&gt;0,(MAX(T146,Z146,AD146,AH146,AL146,AP146))+SQRT(1.2^2+1^2),"")</f>
        <v/>
      </c>
      <c r="O146" s="637">
        <f t="array" ref="O146">IF(R146="",0,10*LOG10(SUM(BG146:BL146)/(COUNT(R146,X146,AB146,AF146,AJ146,AN146))))</f>
        <v/>
      </c>
      <c r="P146" s="638">
        <f t="array" ref="P146">IF(AND(Y146="",AC146="",AG146="",AK146="",AO146=""),S146,AVERAGE(S146,Y146,AC146,AG146,AK146,AO146)+STDEV(S146,Y146,AC146,AG146,AK146,AO146))</f>
        <v/>
      </c>
      <c r="Q146" s="106" t="n"/>
      <c r="R146" s="639" t="n"/>
      <c r="S146" s="640" t="n"/>
      <c r="T146" s="641" t="n"/>
      <c r="U146" s="642" t="n"/>
      <c r="V146" s="642" t="n"/>
      <c r="W146" s="106" t="n"/>
      <c r="X146" s="639" t="n"/>
      <c r="Y146" s="640" t="n"/>
      <c r="Z146" s="641" t="n"/>
      <c r="AA146" s="106" t="n"/>
      <c r="AB146" s="639" t="n"/>
      <c r="AC146" s="640" t="n"/>
      <c r="AD146" s="641" t="n"/>
      <c r="AE146" s="106" t="n"/>
      <c r="AF146" s="639" t="n"/>
      <c r="AG146" s="640" t="n"/>
      <c r="AH146" s="641" t="n"/>
      <c r="AI146" s="106" t="n"/>
      <c r="AJ146" s="639" t="n"/>
      <c r="AK146" s="640" t="n"/>
      <c r="AL146" s="641" t="n"/>
      <c r="AM146" s="106" t="n"/>
      <c r="AN146" s="639" t="n"/>
      <c r="AO146" s="640" t="n"/>
      <c r="AP146" s="641" t="n"/>
      <c r="AQ146" s="111">
        <f t="array" ref="AQ146">IF(AND((O146)&lt;85,N146&lt;137),"NO","SI")</f>
        <v/>
      </c>
      <c r="AR146" s="112">
        <f t="array" ref="AR146">IF((480*(10^(7.95-(O146/10))))&lt;480,480*(10^(7.95-(O146/10))),480)</f>
        <v/>
      </c>
      <c r="AS146" s="113">
        <f t="array" ref="AS146">IF((480*(10^(8.45-(O146/10))))&lt;480,480*(10^(8.45-(O146/10))),480)</f>
        <v/>
      </c>
      <c r="AT146" s="114">
        <f t="array" ref="AT146">IF((480*(10^(8.65-(O146/10))))&lt;480,480*(10^(8.65-(O146/10))),480)</f>
        <v/>
      </c>
      <c r="AU146" s="137">
        <f t="array" ref="AU146">IF(O146&lt;80,"0",IF((P146-O146)&lt;=2,('DPI art.191'!$G$3-(('DPI art.191'!$F$3-'DPI art.191'!$G$3)/4)*(P146-O146-2)),('DPI art.191'!$G$3-(('DPI art.191'!$G$3-'DPI art.191'!$H$3)/8)*(P146-O146-2))))</f>
        <v/>
      </c>
      <c r="AV146" s="644">
        <f t="array" ref="AV146">O146-AU146</f>
        <v/>
      </c>
      <c r="AW146" s="644">
        <f t="array" ref="AW146">IF(N146&lt;135,N146,N146-'DPI art.191'!$I$3)</f>
        <v/>
      </c>
      <c r="AX146" s="644">
        <f t="array" ref="AX146">IF(I146&lt;80,"0",IF((J146-I146)&lt;=2,('DPI art.191'!$G$7-(('DPI art.191'!$F$7-'DPI art.191'!$G$7)/4)*(I146-J146-2)),('DPI art.191'!$G$7-(('DPI art.191'!$G$7-'DPI art.191'!$H$7)/8)*(J146-I146-2))))</f>
        <v/>
      </c>
      <c r="AY146" s="644">
        <f t="array" ref="AY146">I146-AX146</f>
        <v/>
      </c>
      <c r="AZ146" s="644">
        <f t="array" ref="AZ146">IF(H146&lt;135,H146,H146-'DPI art.191'!$I$7)</f>
        <v/>
      </c>
      <c r="BA146" s="137">
        <f t="array" ref="BA146">IF(O146&lt;80,"0",IF((P146-O146)&lt;=2,('DPI art.191'!$G$5-(('DPI art.191'!$F$5-'DPI art.191'!$G$5)/4)*(P146-O146-2)),('DPI art.191'!$G$5-(('DPI art.191'!$G$5-'DPI art.191'!$H$5)/8)*(P146-O146-2))))</f>
        <v/>
      </c>
      <c r="BB146" s="644">
        <f t="array" ref="BB146">R146-BA146</f>
        <v/>
      </c>
      <c r="BC146" s="644">
        <f t="array" ref="BC146">IF(N146&lt;135,N146,N146-'DPI art.191'!$I$5)</f>
        <v/>
      </c>
      <c r="BD146" s="137">
        <f t="array" ref="BD146">IF(O146&lt;80,"0",IF((P146-O146)&lt;=2,('DPI art.191'!$G$7-(('DPI art.191'!$F$7-'DPI art.191'!$G$7)/4)*(O146-P146-2)),('DPI art.191'!$G$7-(('DPI art.191'!$G$7-'DPI art.191'!$H$7)/8)*(P146-O146-2))))</f>
        <v/>
      </c>
      <c r="BE146" s="644">
        <f t="array" ref="BE146">O146-BD146</f>
        <v/>
      </c>
      <c r="BF146" s="644">
        <f t="array" ref="BF146">IF(N146&lt;135,N146,N146-'DPI art.191'!$I$7)</f>
        <v/>
      </c>
      <c r="BG146" s="645">
        <f t="array" ref="BG146">10^(0.1*R146)</f>
        <v/>
      </c>
      <c r="BH146" s="645">
        <f t="array" ref="BH146">10^(0.1*X146)</f>
        <v/>
      </c>
      <c r="BI146" s="645">
        <f t="array" ref="BI146">10^(0.1*AB146)</f>
        <v/>
      </c>
      <c r="BJ146" s="645">
        <f t="array" ref="BJ146">10^(0.1*AF146)</f>
        <v/>
      </c>
      <c r="BK146" s="645">
        <f t="array" ref="BK146">10^(0.1*AJ146)</f>
        <v/>
      </c>
      <c r="BL146" s="645">
        <f t="array" ref="BL146">10^(0.1*AN146)</f>
        <v/>
      </c>
      <c r="BM146" s="134">
        <f t="array" ref="BM146">IF(R146&gt;0,(O146-R146),"")</f>
        <v/>
      </c>
      <c r="BN146" s="134">
        <f t="array" ref="BN146">IF(X146&gt;0,(O146-X146),"")</f>
        <v/>
      </c>
      <c r="BO146" s="134">
        <f t="array" ref="BO146">IF(AB146&gt;0,(O146-AB146),"")</f>
        <v/>
      </c>
      <c r="BP146" s="134">
        <f t="array" ref="BP146">IF(AF146&gt;0,(O146-AF146),"")</f>
        <v/>
      </c>
      <c r="BQ146" s="134">
        <f t="array" ref="BQ146">IF(AJ146&gt;0,(O146-AJ146),"")</f>
        <v/>
      </c>
      <c r="BR146" s="134">
        <f t="array" ref="BR146">IF(AN146&gt;0,(O146-AN146),"")</f>
        <v/>
      </c>
      <c r="BS146" s="645">
        <f t="array" ref="BS146">COUNT(BM146:BR146)</f>
        <v/>
      </c>
      <c r="BT146" s="646">
        <f t="array" ref="BT146">IF(BS146=0,0,IF(BS146=1,0,1/(BS146*(BS146-1))))</f>
        <v/>
      </c>
      <c r="BU146" s="135">
        <f t="array" ref="BU146">IF(R146&gt;0,(BM146^2),"")</f>
        <v/>
      </c>
      <c r="BV146" s="135">
        <f t="array" ref="BV146">IF(X146&gt;0,(BN146^2),"")</f>
        <v/>
      </c>
      <c r="BW146" s="135">
        <f t="array" ref="BW146">IF(AB146&gt;0,(BO146^2),"")</f>
        <v/>
      </c>
      <c r="BX146" s="135">
        <f t="array" ref="BX146">IF(AF146&gt;0,(BP146^2),"")</f>
        <v/>
      </c>
      <c r="BY146" s="135">
        <f t="array" ref="BY146">IF(AJ146&gt;0,(BQ146^2),"")</f>
        <v/>
      </c>
      <c r="BZ146" s="135">
        <f t="array" ref="BZ146">IF(AN146&gt;0,(BR146^2),"")</f>
        <v/>
      </c>
      <c r="CA146" s="121" t="n"/>
    </row>
    <row r="147" ht="18.75" customHeight="1" s="621">
      <c r="A147" s="47" t="inlineStr">
        <is>
          <t>/</t>
        </is>
      </c>
      <c r="B147" s="123">
        <f t="array" ref="B147">B146+1</f>
        <v/>
      </c>
      <c r="C147" s="101" t="n"/>
      <c r="D147" s="101" t="n"/>
      <c r="E147" s="101" t="n"/>
      <c r="F147" s="101" t="n"/>
      <c r="G147" s="100" t="n">
        <v>40725</v>
      </c>
      <c r="H147" s="99" t="inlineStr">
        <is>
          <t>Compito</t>
        </is>
      </c>
      <c r="I147" s="101">
        <f t="array" ref="I147">IF((V147-R147)&gt;3,"SI","")</f>
        <v/>
      </c>
      <c r="J147" s="101">
        <f t="array" ref="J147">IF((U147-R147)&gt;3,"SI","")</f>
        <v/>
      </c>
      <c r="K147" s="100" t="n"/>
      <c r="L147" s="100" t="n"/>
      <c r="M147" s="124">
        <f t="array" ref="M147">IF(R147&gt;0,(SQRT(BT147*(SUM(BU147:BZ147)))),"")</f>
        <v/>
      </c>
      <c r="N147" s="136">
        <f t="array" ref="N147">IF(T147&gt;0,(MAX(T147,Z147,AD147,AH147,AL147,AP147))+SQRT(1.2^2+1^2),"")</f>
        <v/>
      </c>
      <c r="O147" s="637">
        <f t="array" ref="O147">IF(R147="",0,10*LOG10(SUM(BG147:BL147)/(COUNT(R147,X147,AB147,AF147,AJ147,AN147))))</f>
        <v/>
      </c>
      <c r="P147" s="638">
        <f t="array" ref="P147">IF(AND(Y147="",AC147="",AG147="",AK147="",AO147=""),S147,AVERAGE(S147,Y147,AC147,AG147,AK147,AO147)+STDEV(S147,Y147,AC147,AG147,AK147,AO147))</f>
        <v/>
      </c>
      <c r="Q147" s="106" t="n"/>
      <c r="R147" s="639" t="n"/>
      <c r="S147" s="640" t="n"/>
      <c r="T147" s="641" t="n"/>
      <c r="U147" s="642" t="n"/>
      <c r="V147" s="642" t="n"/>
      <c r="W147" s="106" t="n"/>
      <c r="X147" s="639" t="n"/>
      <c r="Y147" s="640" t="n"/>
      <c r="Z147" s="641" t="n"/>
      <c r="AA147" s="106" t="n"/>
      <c r="AB147" s="639" t="n"/>
      <c r="AC147" s="640" t="n"/>
      <c r="AD147" s="641" t="n"/>
      <c r="AE147" s="106" t="n"/>
      <c r="AF147" s="639" t="n"/>
      <c r="AG147" s="640" t="n"/>
      <c r="AH147" s="641" t="n"/>
      <c r="AI147" s="106" t="n"/>
      <c r="AJ147" s="639" t="n"/>
      <c r="AK147" s="640" t="n"/>
      <c r="AL147" s="641" t="n"/>
      <c r="AM147" s="106" t="n"/>
      <c r="AN147" s="639" t="n"/>
      <c r="AO147" s="640" t="n"/>
      <c r="AP147" s="641" t="n"/>
      <c r="AQ147" s="111">
        <f t="array" ref="AQ147">IF(AND((O147)&lt;85,N147&lt;137),"NO","SI")</f>
        <v/>
      </c>
      <c r="AR147" s="112">
        <f t="array" ref="AR147">IF((480*(10^(7.95-(O147/10))))&lt;480,480*(10^(7.95-(O147/10))),480)</f>
        <v/>
      </c>
      <c r="AS147" s="113">
        <f t="array" ref="AS147">IF((480*(10^(8.45-(O147/10))))&lt;480,480*(10^(8.45-(O147/10))),480)</f>
        <v/>
      </c>
      <c r="AT147" s="114">
        <f t="array" ref="AT147">IF((480*(10^(8.65-(O147/10))))&lt;480,480*(10^(8.65-(O147/10))),480)</f>
        <v/>
      </c>
      <c r="AU147" s="137">
        <f t="array" ref="AU147">IF(O147&lt;80,"0",IF((P147-O147)&lt;=2,('DPI art.191'!$G$3-(('DPI art.191'!$F$3-'DPI art.191'!$G$3)/4)*(P147-O147-2)),('DPI art.191'!$G$3-(('DPI art.191'!$G$3-'DPI art.191'!$H$3)/8)*(P147-O147-2))))</f>
        <v/>
      </c>
      <c r="AV147" s="644">
        <f t="array" ref="AV147">O147-AU147</f>
        <v/>
      </c>
      <c r="AW147" s="644">
        <f t="array" ref="AW147">IF(N147&lt;135,N147,N147-'DPI art.191'!$I$3)</f>
        <v/>
      </c>
      <c r="AX147" s="644">
        <f t="array" ref="AX147">IF(I147&lt;80,"0",IF((J147-I147)&lt;=2,('DPI art.191'!$G$7-(('DPI art.191'!$F$7-'DPI art.191'!$G$7)/4)*(I147-J147-2)),('DPI art.191'!$G$7-(('DPI art.191'!$G$7-'DPI art.191'!$H$7)/8)*(J147-I147-2))))</f>
        <v/>
      </c>
      <c r="AY147" s="644">
        <f t="array" ref="AY147">I147-AX147</f>
        <v/>
      </c>
      <c r="AZ147" s="644">
        <f t="array" ref="AZ147">IF(H147&lt;135,H147,H147-'DPI art.191'!$I$7)</f>
        <v/>
      </c>
      <c r="BA147" s="137">
        <f t="array" ref="BA147">IF(O147&lt;80,"0",IF((P147-O147)&lt;=2,('DPI art.191'!$G$5-(('DPI art.191'!$F$5-'DPI art.191'!$G$5)/4)*(P147-O147-2)),('DPI art.191'!$G$5-(('DPI art.191'!$G$5-'DPI art.191'!$H$5)/8)*(P147-O147-2))))</f>
        <v/>
      </c>
      <c r="BB147" s="644">
        <f t="array" ref="BB147">R147-BA147</f>
        <v/>
      </c>
      <c r="BC147" s="644">
        <f t="array" ref="BC147">IF(N147&lt;135,N147,N147-'DPI art.191'!$I$5)</f>
        <v/>
      </c>
      <c r="BD147" s="137">
        <f t="array" ref="BD147">IF(O147&lt;80,"0",IF((P147-O147)&lt;=2,('DPI art.191'!$G$7-(('DPI art.191'!$F$7-'DPI art.191'!$G$7)/4)*(O147-P147-2)),('DPI art.191'!$G$7-(('DPI art.191'!$G$7-'DPI art.191'!$H$7)/8)*(P147-O147-2))))</f>
        <v/>
      </c>
      <c r="BE147" s="644">
        <f t="array" ref="BE147">O147-BD147</f>
        <v/>
      </c>
      <c r="BF147" s="644">
        <f t="array" ref="BF147">IF(N147&lt;135,N147,N147-'DPI art.191'!$I$7)</f>
        <v/>
      </c>
      <c r="BG147" s="645">
        <f t="array" ref="BG147">10^(0.1*R147)</f>
        <v/>
      </c>
      <c r="BH147" s="645">
        <f t="array" ref="BH147">10^(0.1*X147)</f>
        <v/>
      </c>
      <c r="BI147" s="645">
        <f t="array" ref="BI147">10^(0.1*AB147)</f>
        <v/>
      </c>
      <c r="BJ147" s="645">
        <f t="array" ref="BJ147">10^(0.1*AF147)</f>
        <v/>
      </c>
      <c r="BK147" s="645">
        <f t="array" ref="BK147">10^(0.1*AJ147)</f>
        <v/>
      </c>
      <c r="BL147" s="645">
        <f t="array" ref="BL147">10^(0.1*AN147)</f>
        <v/>
      </c>
      <c r="BM147" s="134">
        <f t="array" ref="BM147">IF(R147&gt;0,(O147-R147),"")</f>
        <v/>
      </c>
      <c r="BN147" s="134">
        <f t="array" ref="BN147">IF(X147&gt;0,(O147-X147),"")</f>
        <v/>
      </c>
      <c r="BO147" s="134">
        <f t="array" ref="BO147">IF(AB147&gt;0,(O147-AB147),"")</f>
        <v/>
      </c>
      <c r="BP147" s="134">
        <f t="array" ref="BP147">IF(AF147&gt;0,(O147-AF147),"")</f>
        <v/>
      </c>
      <c r="BQ147" s="134">
        <f t="array" ref="BQ147">IF(AJ147&gt;0,(O147-AJ147),"")</f>
        <v/>
      </c>
      <c r="BR147" s="134">
        <f t="array" ref="BR147">IF(AN147&gt;0,(O147-AN147),"")</f>
        <v/>
      </c>
      <c r="BS147" s="645">
        <f t="array" ref="BS147">COUNT(BM147:BR147)</f>
        <v/>
      </c>
      <c r="BT147" s="646">
        <f t="array" ref="BT147">IF(BS147=0,0,IF(BS147=1,0,1/(BS147*(BS147-1))))</f>
        <v/>
      </c>
      <c r="BU147" s="135">
        <f t="array" ref="BU147">IF(R147&gt;0,(BM147^2),"")</f>
        <v/>
      </c>
      <c r="BV147" s="135">
        <f t="array" ref="BV147">IF(X147&gt;0,(BN147^2),"")</f>
        <v/>
      </c>
      <c r="BW147" s="135">
        <f t="array" ref="BW147">IF(AB147&gt;0,(BO147^2),"")</f>
        <v/>
      </c>
      <c r="BX147" s="135">
        <f t="array" ref="BX147">IF(AF147&gt;0,(BP147^2),"")</f>
        <v/>
      </c>
      <c r="BY147" s="135">
        <f t="array" ref="BY147">IF(AJ147&gt;0,(BQ147^2),"")</f>
        <v/>
      </c>
      <c r="BZ147" s="135">
        <f t="array" ref="BZ147">IF(AN147&gt;0,(BR147^2),"")</f>
        <v/>
      </c>
      <c r="CA147" s="121" t="n"/>
    </row>
    <row r="148" ht="18.75" customHeight="1" s="621">
      <c r="A148" s="47" t="inlineStr">
        <is>
          <t>/</t>
        </is>
      </c>
      <c r="B148" s="123">
        <f t="array" ref="B148">B147+1</f>
        <v/>
      </c>
      <c r="C148" s="101" t="n"/>
      <c r="D148" s="101" t="n"/>
      <c r="E148" s="101" t="n"/>
      <c r="F148" s="101" t="n"/>
      <c r="G148" s="100" t="n">
        <v>40725</v>
      </c>
      <c r="H148" s="99" t="inlineStr">
        <is>
          <t>Compito</t>
        </is>
      </c>
      <c r="I148" s="101">
        <f t="array" ref="I148">IF((V148-R148)&gt;3,"SI","")</f>
        <v/>
      </c>
      <c r="J148" s="101">
        <f t="array" ref="J148">IF((U148-R148)&gt;3,"SI","")</f>
        <v/>
      </c>
      <c r="K148" s="100" t="n"/>
      <c r="L148" s="100" t="n"/>
      <c r="M148" s="124">
        <f t="array" ref="M148">IF(R148&gt;0,(SQRT(BT148*(SUM(BU148:BZ148)))),"")</f>
        <v/>
      </c>
      <c r="N148" s="136">
        <f t="array" ref="N148">IF(T148&gt;0,(MAX(T148,Z148,AD148,AH148,AL148,AP148))+SQRT(1.2^2+1^2),"")</f>
        <v/>
      </c>
      <c r="O148" s="637">
        <f t="array" ref="O148">IF(R148="",0,10*LOG10(SUM(BG148:BL148)/(COUNT(R148,X148,AB148,AF148,AJ148,AN148))))</f>
        <v/>
      </c>
      <c r="P148" s="638">
        <f t="array" ref="P148">IF(AND(Y148="",AC148="",AG148="",AK148="",AO148=""),S148,AVERAGE(S148,Y148,AC148,AG148,AK148,AO148)+STDEV(S148,Y148,AC148,AG148,AK148,AO148))</f>
        <v/>
      </c>
      <c r="Q148" s="106" t="n"/>
      <c r="R148" s="639" t="n"/>
      <c r="S148" s="640" t="n"/>
      <c r="T148" s="641" t="n"/>
      <c r="U148" s="642" t="n"/>
      <c r="V148" s="642" t="n"/>
      <c r="W148" s="106" t="n"/>
      <c r="X148" s="639" t="n"/>
      <c r="Y148" s="640" t="n"/>
      <c r="Z148" s="641" t="n"/>
      <c r="AA148" s="106" t="n"/>
      <c r="AB148" s="639" t="n"/>
      <c r="AC148" s="640" t="n"/>
      <c r="AD148" s="641" t="n"/>
      <c r="AE148" s="106" t="n"/>
      <c r="AF148" s="639" t="n"/>
      <c r="AG148" s="640" t="n"/>
      <c r="AH148" s="641" t="n"/>
      <c r="AI148" s="106" t="n"/>
      <c r="AJ148" s="639" t="n"/>
      <c r="AK148" s="640" t="n"/>
      <c r="AL148" s="641" t="n"/>
      <c r="AM148" s="106" t="n"/>
      <c r="AN148" s="639" t="n"/>
      <c r="AO148" s="640" t="n"/>
      <c r="AP148" s="641" t="n"/>
      <c r="AQ148" s="111">
        <f t="array" ref="AQ148">IF(AND((O148)&lt;85,N148&lt;137),"NO","SI")</f>
        <v/>
      </c>
      <c r="AR148" s="112">
        <f t="array" ref="AR148">IF((480*(10^(7.95-(O148/10))))&lt;480,480*(10^(7.95-(O148/10))),480)</f>
        <v/>
      </c>
      <c r="AS148" s="113">
        <f t="array" ref="AS148">IF((480*(10^(8.45-(O148/10))))&lt;480,480*(10^(8.45-(O148/10))),480)</f>
        <v/>
      </c>
      <c r="AT148" s="114">
        <f t="array" ref="AT148">IF((480*(10^(8.65-(O148/10))))&lt;480,480*(10^(8.65-(O148/10))),480)</f>
        <v/>
      </c>
      <c r="AU148" s="137">
        <f t="array" ref="AU148">IF(O148&lt;80,"0",IF((P148-O148)&lt;=2,('DPI art.191'!$G$3-(('DPI art.191'!$F$3-'DPI art.191'!$G$3)/4)*(P148-O148-2)),('DPI art.191'!$G$3-(('DPI art.191'!$G$3-'DPI art.191'!$H$3)/8)*(P148-O148-2))))</f>
        <v/>
      </c>
      <c r="AV148" s="644">
        <f t="array" ref="AV148">O148-AU148</f>
        <v/>
      </c>
      <c r="AW148" s="644">
        <f t="array" ref="AW148">IF(N148&lt;135,N148,N148-'DPI art.191'!$I$3)</f>
        <v/>
      </c>
      <c r="AX148" s="644">
        <f t="array" ref="AX148">IF(I148&lt;80,"0",IF((J148-I148)&lt;=2,('DPI art.191'!$G$7-(('DPI art.191'!$F$7-'DPI art.191'!$G$7)/4)*(I148-J148-2)),('DPI art.191'!$G$7-(('DPI art.191'!$G$7-'DPI art.191'!$H$7)/8)*(J148-I148-2))))</f>
        <v/>
      </c>
      <c r="AY148" s="644">
        <f t="array" ref="AY148">I148-AX148</f>
        <v/>
      </c>
      <c r="AZ148" s="644">
        <f t="array" ref="AZ148">IF(H148&lt;135,H148,H148-'DPI art.191'!$I$7)</f>
        <v/>
      </c>
      <c r="BA148" s="137">
        <f t="array" ref="BA148">IF(O148&lt;80,"0",IF((P148-O148)&lt;=2,('DPI art.191'!$G$5-(('DPI art.191'!$F$5-'DPI art.191'!$G$5)/4)*(P148-O148-2)),('DPI art.191'!$G$5-(('DPI art.191'!$G$5-'DPI art.191'!$H$5)/8)*(P148-O148-2))))</f>
        <v/>
      </c>
      <c r="BB148" s="644">
        <f t="array" ref="BB148">R148-BA148</f>
        <v/>
      </c>
      <c r="BC148" s="644">
        <f t="array" ref="BC148">IF(N148&lt;135,N148,N148-'DPI art.191'!$I$5)</f>
        <v/>
      </c>
      <c r="BD148" s="137">
        <f t="array" ref="BD148">IF(O148&lt;80,"0",IF((P148-O148)&lt;=2,('DPI art.191'!$G$7-(('DPI art.191'!$F$7-'DPI art.191'!$G$7)/4)*(O148-P148-2)),('DPI art.191'!$G$7-(('DPI art.191'!$G$7-'DPI art.191'!$H$7)/8)*(P148-O148-2))))</f>
        <v/>
      </c>
      <c r="BE148" s="644">
        <f t="array" ref="BE148">O148-BD148</f>
        <v/>
      </c>
      <c r="BF148" s="644">
        <f t="array" ref="BF148">IF(N148&lt;135,N148,N148-'DPI art.191'!$I$7)</f>
        <v/>
      </c>
      <c r="BG148" s="645">
        <f t="array" ref="BG148">10^(0.1*R148)</f>
        <v/>
      </c>
      <c r="BH148" s="645">
        <f t="array" ref="BH148">10^(0.1*X148)</f>
        <v/>
      </c>
      <c r="BI148" s="645">
        <f t="array" ref="BI148">10^(0.1*AB148)</f>
        <v/>
      </c>
      <c r="BJ148" s="645">
        <f t="array" ref="BJ148">10^(0.1*AF148)</f>
        <v/>
      </c>
      <c r="BK148" s="645">
        <f t="array" ref="BK148">10^(0.1*AJ148)</f>
        <v/>
      </c>
      <c r="BL148" s="645">
        <f t="array" ref="BL148">10^(0.1*AN148)</f>
        <v/>
      </c>
      <c r="BM148" s="134">
        <f t="array" ref="BM148">IF(R148&gt;0,(O148-R148),"")</f>
        <v/>
      </c>
      <c r="BN148" s="134">
        <f t="array" ref="BN148">IF(X148&gt;0,(O148-X148),"")</f>
        <v/>
      </c>
      <c r="BO148" s="134">
        <f t="array" ref="BO148">IF(AB148&gt;0,(O148-AB148),"")</f>
        <v/>
      </c>
      <c r="BP148" s="134">
        <f t="array" ref="BP148">IF(AF148&gt;0,(O148-AF148),"")</f>
        <v/>
      </c>
      <c r="BQ148" s="134">
        <f t="array" ref="BQ148">IF(AJ148&gt;0,(O148-AJ148),"")</f>
        <v/>
      </c>
      <c r="BR148" s="134">
        <f t="array" ref="BR148">IF(AN148&gt;0,(O148-AN148),"")</f>
        <v/>
      </c>
      <c r="BS148" s="645">
        <f t="array" ref="BS148">COUNT(BM148:BR148)</f>
        <v/>
      </c>
      <c r="BT148" s="646">
        <f t="array" ref="BT148">IF(BS148=0,0,IF(BS148=1,0,1/(BS148*(BS148-1))))</f>
        <v/>
      </c>
      <c r="BU148" s="135">
        <f t="array" ref="BU148">IF(R148&gt;0,(BM148^2),"")</f>
        <v/>
      </c>
      <c r="BV148" s="135">
        <f t="array" ref="BV148">IF(X148&gt;0,(BN148^2),"")</f>
        <v/>
      </c>
      <c r="BW148" s="135">
        <f t="array" ref="BW148">IF(AB148&gt;0,(BO148^2),"")</f>
        <v/>
      </c>
      <c r="BX148" s="135">
        <f t="array" ref="BX148">IF(AF148&gt;0,(BP148^2),"")</f>
        <v/>
      </c>
      <c r="BY148" s="135">
        <f t="array" ref="BY148">IF(AJ148&gt;0,(BQ148^2),"")</f>
        <v/>
      </c>
      <c r="BZ148" s="135">
        <f t="array" ref="BZ148">IF(AN148&gt;0,(BR148^2),"")</f>
        <v/>
      </c>
      <c r="CA148" s="121" t="n"/>
    </row>
    <row r="149" ht="18.75" customHeight="1" s="621">
      <c r="A149" s="47" t="inlineStr">
        <is>
          <t>/</t>
        </is>
      </c>
      <c r="B149" s="123">
        <f t="array" ref="B149">B148+1</f>
        <v/>
      </c>
      <c r="C149" s="101" t="n"/>
      <c r="D149" s="101" t="n"/>
      <c r="E149" s="101" t="n"/>
      <c r="F149" s="101" t="n"/>
      <c r="G149" s="100" t="n">
        <v>40725</v>
      </c>
      <c r="H149" s="99" t="inlineStr">
        <is>
          <t>Compito</t>
        </is>
      </c>
      <c r="I149" s="101">
        <f t="array" ref="I149">IF((V149-R149)&gt;3,"SI","")</f>
        <v/>
      </c>
      <c r="J149" s="101">
        <f t="array" ref="J149">IF((U149-R149)&gt;3,"SI","")</f>
        <v/>
      </c>
      <c r="K149" s="100" t="n"/>
      <c r="L149" s="100" t="n"/>
      <c r="M149" s="124">
        <f t="array" ref="M149">IF(R149&gt;0,(SQRT(BT149*(SUM(BU149:BZ149)))),"")</f>
        <v/>
      </c>
      <c r="N149" s="136">
        <f t="array" ref="N149">IF(T149&gt;0,(MAX(T149,Z149,AD149,AH149,AL149,AP149))+SQRT(1.2^2+1^2),"")</f>
        <v/>
      </c>
      <c r="O149" s="637">
        <f t="array" ref="O149">IF(R149="",0,10*LOG10(SUM(BG149:BL149)/(COUNT(R149,X149,AB149,AF149,AJ149,AN149))))</f>
        <v/>
      </c>
      <c r="P149" s="638">
        <f t="array" ref="P149">IF(AND(Y149="",AC149="",AG149="",AK149="",AO149=""),S149,AVERAGE(S149,Y149,AC149,AG149,AK149,AO149)+STDEV(S149,Y149,AC149,AG149,AK149,AO149))</f>
        <v/>
      </c>
      <c r="Q149" s="106" t="n"/>
      <c r="R149" s="639" t="n"/>
      <c r="S149" s="640" t="n"/>
      <c r="T149" s="641" t="n"/>
      <c r="U149" s="642" t="n"/>
      <c r="V149" s="642" t="n"/>
      <c r="W149" s="106" t="n"/>
      <c r="X149" s="639" t="n"/>
      <c r="Y149" s="640" t="n"/>
      <c r="Z149" s="641" t="n"/>
      <c r="AA149" s="106" t="n"/>
      <c r="AB149" s="639" t="n"/>
      <c r="AC149" s="640" t="n"/>
      <c r="AD149" s="641" t="n"/>
      <c r="AE149" s="106" t="n"/>
      <c r="AF149" s="639" t="n"/>
      <c r="AG149" s="640" t="n"/>
      <c r="AH149" s="641" t="n"/>
      <c r="AI149" s="106" t="n"/>
      <c r="AJ149" s="639" t="n"/>
      <c r="AK149" s="640" t="n"/>
      <c r="AL149" s="641" t="n"/>
      <c r="AM149" s="106" t="n"/>
      <c r="AN149" s="639" t="n"/>
      <c r="AO149" s="640" t="n"/>
      <c r="AP149" s="641" t="n"/>
      <c r="AQ149" s="111">
        <f t="array" ref="AQ149">IF(AND((O149)&lt;85,N149&lt;137),"NO","SI")</f>
        <v/>
      </c>
      <c r="AR149" s="112">
        <f t="array" ref="AR149">IF((480*(10^(7.95-(O149/10))))&lt;480,480*(10^(7.95-(O149/10))),480)</f>
        <v/>
      </c>
      <c r="AS149" s="113">
        <f t="array" ref="AS149">IF((480*(10^(8.45-(O149/10))))&lt;480,480*(10^(8.45-(O149/10))),480)</f>
        <v/>
      </c>
      <c r="AT149" s="114">
        <f t="array" ref="AT149">IF((480*(10^(8.65-(O149/10))))&lt;480,480*(10^(8.65-(O149/10))),480)</f>
        <v/>
      </c>
      <c r="AU149" s="137">
        <f t="array" ref="AU149">IF(O149&lt;80,"0",IF((P149-O149)&lt;=2,('DPI art.191'!$G$3-(('DPI art.191'!$F$3-'DPI art.191'!$G$3)/4)*(P149-O149-2)),('DPI art.191'!$G$3-(('DPI art.191'!$G$3-'DPI art.191'!$H$3)/8)*(P149-O149-2))))</f>
        <v/>
      </c>
      <c r="AV149" s="644">
        <f t="array" ref="AV149">O149-AU149</f>
        <v/>
      </c>
      <c r="AW149" s="644">
        <f t="array" ref="AW149">IF(N149&lt;135,N149,N149-'DPI art.191'!$I$3)</f>
        <v/>
      </c>
      <c r="AX149" s="644">
        <f t="array" ref="AX149">IF(I149&lt;80,"0",IF((J149-I149)&lt;=2,('DPI art.191'!$G$7-(('DPI art.191'!$F$7-'DPI art.191'!$G$7)/4)*(I149-J149-2)),('DPI art.191'!$G$7-(('DPI art.191'!$G$7-'DPI art.191'!$H$7)/8)*(J149-I149-2))))</f>
        <v/>
      </c>
      <c r="AY149" s="644">
        <f t="array" ref="AY149">I149-AX149</f>
        <v/>
      </c>
      <c r="AZ149" s="644">
        <f t="array" ref="AZ149">IF(H149&lt;135,H149,H149-'DPI art.191'!$I$7)</f>
        <v/>
      </c>
      <c r="BA149" s="137">
        <f t="array" ref="BA149">IF(O149&lt;80,"0",IF((P149-O149)&lt;=2,('DPI art.191'!$G$5-(('DPI art.191'!$F$5-'DPI art.191'!$G$5)/4)*(P149-O149-2)),('DPI art.191'!$G$5-(('DPI art.191'!$G$5-'DPI art.191'!$H$5)/8)*(P149-O149-2))))</f>
        <v/>
      </c>
      <c r="BB149" s="644">
        <f t="array" ref="BB149">R149-BA149</f>
        <v/>
      </c>
      <c r="BC149" s="644">
        <f t="array" ref="BC149">IF(N149&lt;135,N149,N149-'DPI art.191'!$I$5)</f>
        <v/>
      </c>
      <c r="BD149" s="137">
        <f t="array" ref="BD149">IF(O149&lt;80,"0",IF((P149-O149)&lt;=2,('DPI art.191'!$G$7-(('DPI art.191'!$F$7-'DPI art.191'!$G$7)/4)*(O149-P149-2)),('DPI art.191'!$G$7-(('DPI art.191'!$G$7-'DPI art.191'!$H$7)/8)*(P149-O149-2))))</f>
        <v/>
      </c>
      <c r="BE149" s="644">
        <f t="array" ref="BE149">O149-BD149</f>
        <v/>
      </c>
      <c r="BF149" s="644">
        <f t="array" ref="BF149">IF(N149&lt;135,N149,N149-'DPI art.191'!$I$7)</f>
        <v/>
      </c>
      <c r="BG149" s="645">
        <f t="array" ref="BG149">10^(0.1*R149)</f>
        <v/>
      </c>
      <c r="BH149" s="645">
        <f t="array" ref="BH149">10^(0.1*X149)</f>
        <v/>
      </c>
      <c r="BI149" s="645">
        <f t="array" ref="BI149">10^(0.1*AB149)</f>
        <v/>
      </c>
      <c r="BJ149" s="645">
        <f t="array" ref="BJ149">10^(0.1*AF149)</f>
        <v/>
      </c>
      <c r="BK149" s="645">
        <f t="array" ref="BK149">10^(0.1*AJ149)</f>
        <v/>
      </c>
      <c r="BL149" s="645">
        <f t="array" ref="BL149">10^(0.1*AN149)</f>
        <v/>
      </c>
      <c r="BM149" s="134">
        <f t="array" ref="BM149">IF(R149&gt;0,(O149-R149),"")</f>
        <v/>
      </c>
      <c r="BN149" s="134">
        <f t="array" ref="BN149">IF(X149&gt;0,(O149-X149),"")</f>
        <v/>
      </c>
      <c r="BO149" s="134">
        <f t="array" ref="BO149">IF(AB149&gt;0,(O149-AB149),"")</f>
        <v/>
      </c>
      <c r="BP149" s="134">
        <f t="array" ref="BP149">IF(AF149&gt;0,(O149-AF149),"")</f>
        <v/>
      </c>
      <c r="BQ149" s="134">
        <f t="array" ref="BQ149">IF(AJ149&gt;0,(O149-AJ149),"")</f>
        <v/>
      </c>
      <c r="BR149" s="134">
        <f t="array" ref="BR149">IF(AN149&gt;0,(O149-AN149),"")</f>
        <v/>
      </c>
      <c r="BS149" s="645">
        <f t="array" ref="BS149">COUNT(BM149:BR149)</f>
        <v/>
      </c>
      <c r="BT149" s="646">
        <f t="array" ref="BT149">IF(BS149=0,0,IF(BS149=1,0,1/(BS149*(BS149-1))))</f>
        <v/>
      </c>
      <c r="BU149" s="135">
        <f t="array" ref="BU149">IF(R149&gt;0,(BM149^2),"")</f>
        <v/>
      </c>
      <c r="BV149" s="135">
        <f t="array" ref="BV149">IF(X149&gt;0,(BN149^2),"")</f>
        <v/>
      </c>
      <c r="BW149" s="135">
        <f t="array" ref="BW149">IF(AB149&gt;0,(BO149^2),"")</f>
        <v/>
      </c>
      <c r="BX149" s="135">
        <f t="array" ref="BX149">IF(AF149&gt;0,(BP149^2),"")</f>
        <v/>
      </c>
      <c r="BY149" s="135">
        <f t="array" ref="BY149">IF(AJ149&gt;0,(BQ149^2),"")</f>
        <v/>
      </c>
      <c r="BZ149" s="135">
        <f t="array" ref="BZ149">IF(AN149&gt;0,(BR149^2),"")</f>
        <v/>
      </c>
      <c r="CA149" s="121" t="n"/>
    </row>
    <row r="150" ht="18.75" customHeight="1" s="621">
      <c r="A150" s="47" t="inlineStr">
        <is>
          <t>/</t>
        </is>
      </c>
      <c r="B150" s="123">
        <f t="array" ref="B150">B149+1</f>
        <v/>
      </c>
      <c r="C150" s="101" t="n"/>
      <c r="D150" s="101" t="n"/>
      <c r="E150" s="101" t="n"/>
      <c r="F150" s="101" t="n"/>
      <c r="G150" s="100" t="n">
        <v>40725</v>
      </c>
      <c r="H150" s="99" t="inlineStr">
        <is>
          <t>Compito</t>
        </is>
      </c>
      <c r="I150" s="101">
        <f t="array" ref="I150">IF((V150-R150)&gt;3,"SI","")</f>
        <v/>
      </c>
      <c r="J150" s="101">
        <f t="array" ref="J150">IF((U150-R150)&gt;3,"SI","")</f>
        <v/>
      </c>
      <c r="K150" s="100" t="n"/>
      <c r="L150" s="100" t="n"/>
      <c r="M150" s="124">
        <f t="array" ref="M150">IF(R150&gt;0,(SQRT(BT150*(SUM(BU150:BZ150)))),"")</f>
        <v/>
      </c>
      <c r="N150" s="136">
        <f t="array" ref="N150">IF(T150&gt;0,(MAX(T150,Z150,AD150,AH150,AL150,AP150))+SQRT(1.2^2+1^2),"")</f>
        <v/>
      </c>
      <c r="O150" s="637">
        <f t="array" ref="O150">IF(R150="",0,10*LOG10(SUM(BG150:BL150)/(COUNT(R150,X150,AB150,AF150,AJ150,AN150))))</f>
        <v/>
      </c>
      <c r="P150" s="638">
        <f t="array" ref="P150">IF(AND(Y150="",AC150="",AG150="",AK150="",AO150=""),S150,AVERAGE(S150,Y150,AC150,AG150,AK150,AO150)+STDEV(S150,Y150,AC150,AG150,AK150,AO150))</f>
        <v/>
      </c>
      <c r="Q150" s="106" t="n"/>
      <c r="R150" s="639" t="n"/>
      <c r="S150" s="640" t="n"/>
      <c r="T150" s="641" t="n"/>
      <c r="U150" s="642" t="n"/>
      <c r="V150" s="642" t="n"/>
      <c r="W150" s="106" t="n"/>
      <c r="X150" s="639" t="n"/>
      <c r="Y150" s="640" t="n"/>
      <c r="Z150" s="641" t="n"/>
      <c r="AA150" s="106" t="n"/>
      <c r="AB150" s="639" t="n"/>
      <c r="AC150" s="640" t="n"/>
      <c r="AD150" s="641" t="n"/>
      <c r="AE150" s="106" t="n"/>
      <c r="AF150" s="639" t="n"/>
      <c r="AG150" s="640" t="n"/>
      <c r="AH150" s="641" t="n"/>
      <c r="AI150" s="106" t="n"/>
      <c r="AJ150" s="639" t="n"/>
      <c r="AK150" s="640" t="n"/>
      <c r="AL150" s="641" t="n"/>
      <c r="AM150" s="106" t="n"/>
      <c r="AN150" s="639" t="n"/>
      <c r="AO150" s="640" t="n"/>
      <c r="AP150" s="641" t="n"/>
      <c r="AQ150" s="111">
        <f t="array" ref="AQ150">IF(AND((O150)&lt;85,N150&lt;137),"NO","SI")</f>
        <v/>
      </c>
      <c r="AR150" s="112">
        <f t="array" ref="AR150">IF((480*(10^(7.95-(O150/10))))&lt;480,480*(10^(7.95-(O150/10))),480)</f>
        <v/>
      </c>
      <c r="AS150" s="113">
        <f t="array" ref="AS150">IF((480*(10^(8.45-(O150/10))))&lt;480,480*(10^(8.45-(O150/10))),480)</f>
        <v/>
      </c>
      <c r="AT150" s="114">
        <f t="array" ref="AT150">IF((480*(10^(8.65-(O150/10))))&lt;480,480*(10^(8.65-(O150/10))),480)</f>
        <v/>
      </c>
      <c r="AU150" s="137">
        <f t="array" ref="AU150">IF(O150&lt;80,"0",IF((P150-O150)&lt;=2,('DPI art.191'!$G$3-(('DPI art.191'!$F$3-'DPI art.191'!$G$3)/4)*(P150-O150-2)),('DPI art.191'!$G$3-(('DPI art.191'!$G$3-'DPI art.191'!$H$3)/8)*(P150-O150-2))))</f>
        <v/>
      </c>
      <c r="AV150" s="644">
        <f t="array" ref="AV150">O150-AU150</f>
        <v/>
      </c>
      <c r="AW150" s="644">
        <f t="array" ref="AW150">IF(N150&lt;135,N150,N150-'DPI art.191'!$I$3)</f>
        <v/>
      </c>
      <c r="AX150" s="644">
        <f t="array" ref="AX150">IF(I150&lt;80,"0",IF((J150-I150)&lt;=2,('DPI art.191'!$G$7-(('DPI art.191'!$F$7-'DPI art.191'!$G$7)/4)*(I150-J150-2)),('DPI art.191'!$G$7-(('DPI art.191'!$G$7-'DPI art.191'!$H$7)/8)*(J150-I150-2))))</f>
        <v/>
      </c>
      <c r="AY150" s="644">
        <f t="array" ref="AY150">I150-AX150</f>
        <v/>
      </c>
      <c r="AZ150" s="644">
        <f t="array" ref="AZ150">IF(H150&lt;135,H150,H150-'DPI art.191'!$I$7)</f>
        <v/>
      </c>
      <c r="BA150" s="137">
        <f t="array" ref="BA150">IF(O150&lt;80,"0",IF((P150-O150)&lt;=2,('DPI art.191'!$G$5-(('DPI art.191'!$F$5-'DPI art.191'!$G$5)/4)*(P150-O150-2)),('DPI art.191'!$G$5-(('DPI art.191'!$G$5-'DPI art.191'!$H$5)/8)*(P150-O150-2))))</f>
        <v/>
      </c>
      <c r="BB150" s="644">
        <f t="array" ref="BB150">R150-BA150</f>
        <v/>
      </c>
      <c r="BC150" s="644">
        <f t="array" ref="BC150">IF(N150&lt;135,N150,N150-'DPI art.191'!$I$5)</f>
        <v/>
      </c>
      <c r="BD150" s="137">
        <f t="array" ref="BD150">IF(O150&lt;80,"0",IF((P150-O150)&lt;=2,('DPI art.191'!$G$7-(('DPI art.191'!$F$7-'DPI art.191'!$G$7)/4)*(O150-P150-2)),('DPI art.191'!$G$7-(('DPI art.191'!$G$7-'DPI art.191'!$H$7)/8)*(P150-O150-2))))</f>
        <v/>
      </c>
      <c r="BE150" s="644">
        <f t="array" ref="BE150">O150-BD150</f>
        <v/>
      </c>
      <c r="BF150" s="644">
        <f t="array" ref="BF150">IF(N150&lt;135,N150,N150-'DPI art.191'!$I$7)</f>
        <v/>
      </c>
      <c r="BG150" s="645">
        <f t="array" ref="BG150">10^(0.1*R150)</f>
        <v/>
      </c>
      <c r="BH150" s="645">
        <f t="array" ref="BH150">10^(0.1*X150)</f>
        <v/>
      </c>
      <c r="BI150" s="645">
        <f t="array" ref="BI150">10^(0.1*AB150)</f>
        <v/>
      </c>
      <c r="BJ150" s="645">
        <f t="array" ref="BJ150">10^(0.1*AF150)</f>
        <v/>
      </c>
      <c r="BK150" s="645">
        <f t="array" ref="BK150">10^(0.1*AJ150)</f>
        <v/>
      </c>
      <c r="BL150" s="645">
        <f t="array" ref="BL150">10^(0.1*AN150)</f>
        <v/>
      </c>
      <c r="BM150" s="134">
        <f t="array" ref="BM150">IF(R150&gt;0,(O150-R150),"")</f>
        <v/>
      </c>
      <c r="BN150" s="134">
        <f t="array" ref="BN150">IF(X150&gt;0,(O150-X150),"")</f>
        <v/>
      </c>
      <c r="BO150" s="134">
        <f t="array" ref="BO150">IF(AB150&gt;0,(O150-AB150),"")</f>
        <v/>
      </c>
      <c r="BP150" s="134">
        <f t="array" ref="BP150">IF(AF150&gt;0,(O150-AF150),"")</f>
        <v/>
      </c>
      <c r="BQ150" s="134">
        <f t="array" ref="BQ150">IF(AJ150&gt;0,(O150-AJ150),"")</f>
        <v/>
      </c>
      <c r="BR150" s="134">
        <f t="array" ref="BR150">IF(AN150&gt;0,(O150-AN150),"")</f>
        <v/>
      </c>
      <c r="BS150" s="645">
        <f t="array" ref="BS150">COUNT(BM150:BR150)</f>
        <v/>
      </c>
      <c r="BT150" s="646">
        <f t="array" ref="BT150">IF(BS150=0,0,IF(BS150=1,0,1/(BS150*(BS150-1))))</f>
        <v/>
      </c>
      <c r="BU150" s="135">
        <f t="array" ref="BU150">IF(R150&gt;0,(BM150^2),"")</f>
        <v/>
      </c>
      <c r="BV150" s="135">
        <f t="array" ref="BV150">IF(X150&gt;0,(BN150^2),"")</f>
        <v/>
      </c>
      <c r="BW150" s="135">
        <f t="array" ref="BW150">IF(AB150&gt;0,(BO150^2),"")</f>
        <v/>
      </c>
      <c r="BX150" s="135">
        <f t="array" ref="BX150">IF(AF150&gt;0,(BP150^2),"")</f>
        <v/>
      </c>
      <c r="BY150" s="135">
        <f t="array" ref="BY150">IF(AJ150&gt;0,(BQ150^2),"")</f>
        <v/>
      </c>
      <c r="BZ150" s="135">
        <f t="array" ref="BZ150">IF(AN150&gt;0,(BR150^2),"")</f>
        <v/>
      </c>
      <c r="CA150" s="121" t="n"/>
    </row>
    <row r="151" ht="18.75" customHeight="1" s="621">
      <c r="A151" s="47" t="inlineStr">
        <is>
          <t>/</t>
        </is>
      </c>
      <c r="B151" s="123">
        <f t="array" ref="B151">B150+1</f>
        <v/>
      </c>
      <c r="C151" s="101" t="n"/>
      <c r="D151" s="101" t="n"/>
      <c r="E151" s="101" t="n"/>
      <c r="F151" s="101" t="n"/>
      <c r="G151" s="100" t="n">
        <v>40725</v>
      </c>
      <c r="H151" s="99" t="inlineStr">
        <is>
          <t>Compito</t>
        </is>
      </c>
      <c r="I151" s="101">
        <f t="array" ref="I151">IF((V151-R151)&gt;3,"SI","")</f>
        <v/>
      </c>
      <c r="J151" s="101">
        <f t="array" ref="J151">IF((U151-R151)&gt;3,"SI","")</f>
        <v/>
      </c>
      <c r="K151" s="100" t="n"/>
      <c r="L151" s="100" t="n"/>
      <c r="M151" s="124">
        <f t="array" ref="M151">IF(R151&gt;0,(SQRT(BT151*(SUM(BU151:BZ151)))),"")</f>
        <v/>
      </c>
      <c r="N151" s="136">
        <f t="array" ref="N151">IF(T151&gt;0,(MAX(T151,Z151,AD151,AH151,AL151,AP151))+SQRT(1.2^2+1^2),"")</f>
        <v/>
      </c>
      <c r="O151" s="637">
        <f t="array" ref="O151">IF(R151="",0,10*LOG10(SUM(BG151:BL151)/(COUNT(R151,X151,AB151,AF151,AJ151,AN151))))</f>
        <v/>
      </c>
      <c r="P151" s="638">
        <f t="array" ref="P151">IF(AND(Y151="",AC151="",AG151="",AK151="",AO151=""),S151,AVERAGE(S151,Y151,AC151,AG151,AK151,AO151)+STDEV(S151,Y151,AC151,AG151,AK151,AO151))</f>
        <v/>
      </c>
      <c r="Q151" s="106" t="n"/>
      <c r="R151" s="639" t="n"/>
      <c r="S151" s="640" t="n"/>
      <c r="T151" s="641" t="n"/>
      <c r="U151" s="642" t="n"/>
      <c r="V151" s="642" t="n"/>
      <c r="W151" s="106" t="n"/>
      <c r="X151" s="639" t="n"/>
      <c r="Y151" s="640" t="n"/>
      <c r="Z151" s="641" t="n"/>
      <c r="AA151" s="106" t="n"/>
      <c r="AB151" s="639" t="n"/>
      <c r="AC151" s="640" t="n"/>
      <c r="AD151" s="641" t="n"/>
      <c r="AE151" s="106" t="n"/>
      <c r="AF151" s="639" t="n"/>
      <c r="AG151" s="640" t="n"/>
      <c r="AH151" s="641" t="n"/>
      <c r="AI151" s="106" t="n"/>
      <c r="AJ151" s="639" t="n"/>
      <c r="AK151" s="640" t="n"/>
      <c r="AL151" s="641" t="n"/>
      <c r="AM151" s="106" t="n"/>
      <c r="AN151" s="639" t="n"/>
      <c r="AO151" s="640" t="n"/>
      <c r="AP151" s="641" t="n"/>
      <c r="AQ151" s="111">
        <f t="array" ref="AQ151">IF(AND((O151)&lt;85,N151&lt;137),"NO","SI")</f>
        <v/>
      </c>
      <c r="AR151" s="112">
        <f t="array" ref="AR151">IF((480*(10^(7.95-(O151/10))))&lt;480,480*(10^(7.95-(O151/10))),480)</f>
        <v/>
      </c>
      <c r="AS151" s="113">
        <f t="array" ref="AS151">IF((480*(10^(8.45-(O151/10))))&lt;480,480*(10^(8.45-(O151/10))),480)</f>
        <v/>
      </c>
      <c r="AT151" s="114">
        <f t="array" ref="AT151">IF((480*(10^(8.65-(O151/10))))&lt;480,480*(10^(8.65-(O151/10))),480)</f>
        <v/>
      </c>
      <c r="AU151" s="137">
        <f t="array" ref="AU151">IF(O151&lt;80,"0",IF((P151-O151)&lt;=2,('DPI art.191'!$G$3-(('DPI art.191'!$F$3-'DPI art.191'!$G$3)/4)*(P151-O151-2)),('DPI art.191'!$G$3-(('DPI art.191'!$G$3-'DPI art.191'!$H$3)/8)*(P151-O151-2))))</f>
        <v/>
      </c>
      <c r="AV151" s="644">
        <f t="array" ref="AV151">O151-AU151</f>
        <v/>
      </c>
      <c r="AW151" s="644">
        <f t="array" ref="AW151">IF(N151&lt;135,N151,N151-'DPI art.191'!$I$3)</f>
        <v/>
      </c>
      <c r="AX151" s="644">
        <f t="array" ref="AX151">IF(I151&lt;80,"0",IF((J151-I151)&lt;=2,('DPI art.191'!$G$7-(('DPI art.191'!$F$7-'DPI art.191'!$G$7)/4)*(I151-J151-2)),('DPI art.191'!$G$7-(('DPI art.191'!$G$7-'DPI art.191'!$H$7)/8)*(J151-I151-2))))</f>
        <v/>
      </c>
      <c r="AY151" s="644">
        <f t="array" ref="AY151">I151-AX151</f>
        <v/>
      </c>
      <c r="AZ151" s="644">
        <f t="array" ref="AZ151">IF(H151&lt;135,H151,H151-'DPI art.191'!$I$7)</f>
        <v/>
      </c>
      <c r="BA151" s="137">
        <f t="array" ref="BA151">IF(O151&lt;80,"0",IF((P151-O151)&lt;=2,('DPI art.191'!$G$5-(('DPI art.191'!$F$5-'DPI art.191'!$G$5)/4)*(P151-O151-2)),('DPI art.191'!$G$5-(('DPI art.191'!$G$5-'DPI art.191'!$H$5)/8)*(P151-O151-2))))</f>
        <v/>
      </c>
      <c r="BB151" s="644">
        <f t="array" ref="BB151">R151-BA151</f>
        <v/>
      </c>
      <c r="BC151" s="644">
        <f t="array" ref="BC151">IF(N151&lt;135,N151,N151-'DPI art.191'!$I$5)</f>
        <v/>
      </c>
      <c r="BD151" s="137">
        <f t="array" ref="BD151">IF(O151&lt;80,"0",IF((P151-O151)&lt;=2,('DPI art.191'!$G$7-(('DPI art.191'!$F$7-'DPI art.191'!$G$7)/4)*(O151-P151-2)),('DPI art.191'!$G$7-(('DPI art.191'!$G$7-'DPI art.191'!$H$7)/8)*(P151-O151-2))))</f>
        <v/>
      </c>
      <c r="BE151" s="644">
        <f t="array" ref="BE151">O151-BD151</f>
        <v/>
      </c>
      <c r="BF151" s="644">
        <f t="array" ref="BF151">IF(N151&lt;135,N151,N151-'DPI art.191'!$I$7)</f>
        <v/>
      </c>
      <c r="BG151" s="645">
        <f t="array" ref="BG151">10^(0.1*R151)</f>
        <v/>
      </c>
      <c r="BH151" s="645">
        <f t="array" ref="BH151">10^(0.1*X151)</f>
        <v/>
      </c>
      <c r="BI151" s="645">
        <f t="array" ref="BI151">10^(0.1*AB151)</f>
        <v/>
      </c>
      <c r="BJ151" s="645">
        <f t="array" ref="BJ151">10^(0.1*AF151)</f>
        <v/>
      </c>
      <c r="BK151" s="645">
        <f t="array" ref="BK151">10^(0.1*AJ151)</f>
        <v/>
      </c>
      <c r="BL151" s="645">
        <f t="array" ref="BL151">10^(0.1*AN151)</f>
        <v/>
      </c>
      <c r="BM151" s="134">
        <f t="array" ref="BM151">IF(R151&gt;0,(O151-R151),"")</f>
        <v/>
      </c>
      <c r="BN151" s="134">
        <f t="array" ref="BN151">IF(X151&gt;0,(O151-X151),"")</f>
        <v/>
      </c>
      <c r="BO151" s="134">
        <f t="array" ref="BO151">IF(AB151&gt;0,(O151-AB151),"")</f>
        <v/>
      </c>
      <c r="BP151" s="134">
        <f t="array" ref="BP151">IF(AF151&gt;0,(O151-AF151),"")</f>
        <v/>
      </c>
      <c r="BQ151" s="134">
        <f t="array" ref="BQ151">IF(AJ151&gt;0,(O151-AJ151),"")</f>
        <v/>
      </c>
      <c r="BR151" s="134">
        <f t="array" ref="BR151">IF(AN151&gt;0,(O151-AN151),"")</f>
        <v/>
      </c>
      <c r="BS151" s="645">
        <f t="array" ref="BS151">COUNT(BM151:BR151)</f>
        <v/>
      </c>
      <c r="BT151" s="646">
        <f t="array" ref="BT151">IF(BS151=0,0,IF(BS151=1,0,1/(BS151*(BS151-1))))</f>
        <v/>
      </c>
      <c r="BU151" s="135">
        <f t="array" ref="BU151">IF(R151&gt;0,(BM151^2),"")</f>
        <v/>
      </c>
      <c r="BV151" s="135">
        <f t="array" ref="BV151">IF(X151&gt;0,(BN151^2),"")</f>
        <v/>
      </c>
      <c r="BW151" s="135">
        <f t="array" ref="BW151">IF(AB151&gt;0,(BO151^2),"")</f>
        <v/>
      </c>
      <c r="BX151" s="135">
        <f t="array" ref="BX151">IF(AF151&gt;0,(BP151^2),"")</f>
        <v/>
      </c>
      <c r="BY151" s="135">
        <f t="array" ref="BY151">IF(AJ151&gt;0,(BQ151^2),"")</f>
        <v/>
      </c>
      <c r="BZ151" s="135">
        <f t="array" ref="BZ151">IF(AN151&gt;0,(BR151^2),"")</f>
        <v/>
      </c>
      <c r="CA151" s="121" t="n"/>
    </row>
    <row r="152" ht="18.75" customHeight="1" s="621">
      <c r="A152" s="47" t="inlineStr">
        <is>
          <t>/</t>
        </is>
      </c>
      <c r="B152" s="123">
        <f t="array" ref="B152">B151+1</f>
        <v/>
      </c>
      <c r="C152" s="101" t="n"/>
      <c r="D152" s="101" t="n"/>
      <c r="E152" s="101" t="n"/>
      <c r="F152" s="101" t="n"/>
      <c r="G152" s="100" t="n">
        <v>40725</v>
      </c>
      <c r="H152" s="99" t="inlineStr">
        <is>
          <t>Compito</t>
        </is>
      </c>
      <c r="I152" s="101">
        <f t="array" ref="I152">IF((V152-R152)&gt;3,"SI","")</f>
        <v/>
      </c>
      <c r="J152" s="101">
        <f t="array" ref="J152">IF((U152-R152)&gt;3,"SI","")</f>
        <v/>
      </c>
      <c r="K152" s="100" t="n"/>
      <c r="L152" s="100" t="n"/>
      <c r="M152" s="124">
        <f t="array" ref="M152">IF(R152&gt;0,(SQRT(BT152*(SUM(BU152:BZ152)))),"")</f>
        <v/>
      </c>
      <c r="N152" s="136">
        <f t="array" ref="N152">IF(T152&gt;0,(MAX(T152,Z152,AD152,AH152,AL152,AP152))+SQRT(1.2^2+1^2),"")</f>
        <v/>
      </c>
      <c r="O152" s="637">
        <f t="array" ref="O152">IF(R152="",0,10*LOG10(SUM(BG152:BL152)/(COUNT(R152,X152,AB152,AF152,AJ152,AN152))))</f>
        <v/>
      </c>
      <c r="P152" s="638">
        <f t="array" ref="P152">IF(AND(Y152="",AC152="",AG152="",AK152="",AO152=""),S152,AVERAGE(S152,Y152,AC152,AG152,AK152,AO152)+STDEV(S152,Y152,AC152,AG152,AK152,AO152))</f>
        <v/>
      </c>
      <c r="Q152" s="106" t="n"/>
      <c r="R152" s="639" t="n"/>
      <c r="S152" s="640" t="n"/>
      <c r="T152" s="641" t="n"/>
      <c r="U152" s="642" t="n"/>
      <c r="V152" s="642" t="n"/>
      <c r="W152" s="106" t="n"/>
      <c r="X152" s="639" t="n"/>
      <c r="Y152" s="640" t="n"/>
      <c r="Z152" s="641" t="n"/>
      <c r="AA152" s="106" t="n"/>
      <c r="AB152" s="639" t="n"/>
      <c r="AC152" s="640" t="n"/>
      <c r="AD152" s="641" t="n"/>
      <c r="AE152" s="106" t="n"/>
      <c r="AF152" s="639" t="n"/>
      <c r="AG152" s="640" t="n"/>
      <c r="AH152" s="641" t="n"/>
      <c r="AI152" s="106" t="n"/>
      <c r="AJ152" s="639" t="n"/>
      <c r="AK152" s="640" t="n"/>
      <c r="AL152" s="641" t="n"/>
      <c r="AM152" s="106" t="n"/>
      <c r="AN152" s="639" t="n"/>
      <c r="AO152" s="640" t="n"/>
      <c r="AP152" s="641" t="n"/>
      <c r="AQ152" s="111">
        <f t="array" ref="AQ152">IF(AND((O152)&lt;85,N152&lt;137),"NO","SI")</f>
        <v/>
      </c>
      <c r="AR152" s="112">
        <f t="array" ref="AR152">IF((480*(10^(7.95-(O152/10))))&lt;480,480*(10^(7.95-(O152/10))),480)</f>
        <v/>
      </c>
      <c r="AS152" s="113">
        <f t="array" ref="AS152">IF((480*(10^(8.45-(O152/10))))&lt;480,480*(10^(8.45-(O152/10))),480)</f>
        <v/>
      </c>
      <c r="AT152" s="114">
        <f t="array" ref="AT152">IF((480*(10^(8.65-(O152/10))))&lt;480,480*(10^(8.65-(O152/10))),480)</f>
        <v/>
      </c>
      <c r="AU152" s="137">
        <f t="array" ref="AU152">IF(O152&lt;80,"0",IF((P152-O152)&lt;=2,('DPI art.191'!$G$3-(('DPI art.191'!$F$3-'DPI art.191'!$G$3)/4)*(P152-O152-2)),('DPI art.191'!$G$3-(('DPI art.191'!$G$3-'DPI art.191'!$H$3)/8)*(P152-O152-2))))</f>
        <v/>
      </c>
      <c r="AV152" s="644">
        <f t="array" ref="AV152">O152-AU152</f>
        <v/>
      </c>
      <c r="AW152" s="644">
        <f t="array" ref="AW152">IF(N152&lt;135,N152,N152-'DPI art.191'!$I$3)</f>
        <v/>
      </c>
      <c r="AX152" s="644">
        <f t="array" ref="AX152">IF(I152&lt;80,"0",IF((J152-I152)&lt;=2,('DPI art.191'!$G$7-(('DPI art.191'!$F$7-'DPI art.191'!$G$7)/4)*(I152-J152-2)),('DPI art.191'!$G$7-(('DPI art.191'!$G$7-'DPI art.191'!$H$7)/8)*(J152-I152-2))))</f>
        <v/>
      </c>
      <c r="AY152" s="644">
        <f t="array" ref="AY152">I152-AX152</f>
        <v/>
      </c>
      <c r="AZ152" s="644">
        <f t="array" ref="AZ152">IF(H152&lt;135,H152,H152-'DPI art.191'!$I$7)</f>
        <v/>
      </c>
      <c r="BA152" s="137">
        <f t="array" ref="BA152">IF(O152&lt;80,"0",IF((P152-O152)&lt;=2,('DPI art.191'!$G$5-(('DPI art.191'!$F$5-'DPI art.191'!$G$5)/4)*(P152-O152-2)),('DPI art.191'!$G$5-(('DPI art.191'!$G$5-'DPI art.191'!$H$5)/8)*(P152-O152-2))))</f>
        <v/>
      </c>
      <c r="BB152" s="644">
        <f t="array" ref="BB152">R152-BA152</f>
        <v/>
      </c>
      <c r="BC152" s="644">
        <f t="array" ref="BC152">IF(N152&lt;135,N152,N152-'DPI art.191'!$I$5)</f>
        <v/>
      </c>
      <c r="BD152" s="137">
        <f t="array" ref="BD152">IF(O152&lt;80,"0",IF((P152-O152)&lt;=2,('DPI art.191'!$G$7-(('DPI art.191'!$F$7-'DPI art.191'!$G$7)/4)*(O152-P152-2)),('DPI art.191'!$G$7-(('DPI art.191'!$G$7-'DPI art.191'!$H$7)/8)*(P152-O152-2))))</f>
        <v/>
      </c>
      <c r="BE152" s="644">
        <f t="array" ref="BE152">O152-BD152</f>
        <v/>
      </c>
      <c r="BF152" s="644">
        <f t="array" ref="BF152">IF(N152&lt;135,N152,N152-'DPI art.191'!$I$7)</f>
        <v/>
      </c>
      <c r="BG152" s="645">
        <f t="array" ref="BG152">10^(0.1*R152)</f>
        <v/>
      </c>
      <c r="BH152" s="645">
        <f t="array" ref="BH152">10^(0.1*X152)</f>
        <v/>
      </c>
      <c r="BI152" s="645">
        <f t="array" ref="BI152">10^(0.1*AB152)</f>
        <v/>
      </c>
      <c r="BJ152" s="645">
        <f t="array" ref="BJ152">10^(0.1*AF152)</f>
        <v/>
      </c>
      <c r="BK152" s="645">
        <f t="array" ref="BK152">10^(0.1*AJ152)</f>
        <v/>
      </c>
      <c r="BL152" s="645">
        <f t="array" ref="BL152">10^(0.1*AN152)</f>
        <v/>
      </c>
      <c r="BM152" s="134">
        <f t="array" ref="BM152">IF(R152&gt;0,(O152-R152),"")</f>
        <v/>
      </c>
      <c r="BN152" s="134">
        <f t="array" ref="BN152">IF(X152&gt;0,(O152-X152),"")</f>
        <v/>
      </c>
      <c r="BO152" s="134">
        <f t="array" ref="BO152">IF(AB152&gt;0,(O152-AB152),"")</f>
        <v/>
      </c>
      <c r="BP152" s="134">
        <f t="array" ref="BP152">IF(AF152&gt;0,(O152-AF152),"")</f>
        <v/>
      </c>
      <c r="BQ152" s="134">
        <f t="array" ref="BQ152">IF(AJ152&gt;0,(O152-AJ152),"")</f>
        <v/>
      </c>
      <c r="BR152" s="134">
        <f t="array" ref="BR152">IF(AN152&gt;0,(O152-AN152),"")</f>
        <v/>
      </c>
      <c r="BS152" s="645">
        <f t="array" ref="BS152">COUNT(BM152:BR152)</f>
        <v/>
      </c>
      <c r="BT152" s="646">
        <f t="array" ref="BT152">IF(BS152=0,0,IF(BS152=1,0,1/(BS152*(BS152-1))))</f>
        <v/>
      </c>
      <c r="BU152" s="135">
        <f t="array" ref="BU152">IF(R152&gt;0,(BM152^2),"")</f>
        <v/>
      </c>
      <c r="BV152" s="135">
        <f t="array" ref="BV152">IF(X152&gt;0,(BN152^2),"")</f>
        <v/>
      </c>
      <c r="BW152" s="135">
        <f t="array" ref="BW152">IF(AB152&gt;0,(BO152^2),"")</f>
        <v/>
      </c>
      <c r="BX152" s="135">
        <f t="array" ref="BX152">IF(AF152&gt;0,(BP152^2),"")</f>
        <v/>
      </c>
      <c r="BY152" s="135">
        <f t="array" ref="BY152">IF(AJ152&gt;0,(BQ152^2),"")</f>
        <v/>
      </c>
      <c r="BZ152" s="135">
        <f t="array" ref="BZ152">IF(AN152&gt;0,(BR152^2),"")</f>
        <v/>
      </c>
      <c r="CA152" s="121" t="n"/>
    </row>
    <row r="153" ht="18.75" customHeight="1" s="621">
      <c r="A153" s="47" t="inlineStr">
        <is>
          <t>/</t>
        </is>
      </c>
      <c r="B153" s="123">
        <f t="array" ref="B153">B152+1</f>
        <v/>
      </c>
      <c r="C153" s="101" t="n"/>
      <c r="D153" s="101" t="n"/>
      <c r="E153" s="101" t="n"/>
      <c r="F153" s="101" t="n"/>
      <c r="G153" s="100" t="n">
        <v>40725</v>
      </c>
      <c r="H153" s="99" t="inlineStr">
        <is>
          <t>Compito</t>
        </is>
      </c>
      <c r="I153" s="101">
        <f t="array" ref="I153">IF((V153-R153)&gt;3,"SI","")</f>
        <v/>
      </c>
      <c r="J153" s="101">
        <f t="array" ref="J153">IF((U153-R153)&gt;3,"SI","")</f>
        <v/>
      </c>
      <c r="K153" s="100" t="n"/>
      <c r="L153" s="100" t="n"/>
      <c r="M153" s="124">
        <f t="array" ref="M153">IF(R153&gt;0,(SQRT(BT153*(SUM(BU153:BZ153)))),"")</f>
        <v/>
      </c>
      <c r="N153" s="136">
        <f t="array" ref="N153">IF(T153&gt;0,(MAX(T153,Z153,AD153,AH153,AL153,AP153))+SQRT(1.2^2+1^2),"")</f>
        <v/>
      </c>
      <c r="O153" s="637">
        <f t="array" ref="O153">IF(R153="",0,10*LOG10(SUM(BG153:BL153)/(COUNT(R153,X153,AB153,AF153,AJ153,AN153))))</f>
        <v/>
      </c>
      <c r="P153" s="638">
        <f t="array" ref="P153">IF(AND(Y153="",AC153="",AG153="",AK153="",AO153=""),S153,AVERAGE(S153,Y153,AC153,AG153,AK153,AO153)+STDEV(S153,Y153,AC153,AG153,AK153,AO153))</f>
        <v/>
      </c>
      <c r="Q153" s="106" t="n"/>
      <c r="R153" s="639" t="n"/>
      <c r="S153" s="640" t="n"/>
      <c r="T153" s="641" t="n"/>
      <c r="U153" s="642" t="n"/>
      <c r="V153" s="642" t="n"/>
      <c r="W153" s="106" t="n"/>
      <c r="X153" s="639" t="n"/>
      <c r="Y153" s="640" t="n"/>
      <c r="Z153" s="641" t="n"/>
      <c r="AA153" s="106" t="n"/>
      <c r="AB153" s="639" t="n"/>
      <c r="AC153" s="640" t="n"/>
      <c r="AD153" s="641" t="n"/>
      <c r="AE153" s="106" t="n"/>
      <c r="AF153" s="639" t="n"/>
      <c r="AG153" s="640" t="n"/>
      <c r="AH153" s="641" t="n"/>
      <c r="AI153" s="106" t="n"/>
      <c r="AJ153" s="639" t="n"/>
      <c r="AK153" s="640" t="n"/>
      <c r="AL153" s="641" t="n"/>
      <c r="AM153" s="106" t="n"/>
      <c r="AN153" s="639" t="n"/>
      <c r="AO153" s="640" t="n"/>
      <c r="AP153" s="641" t="n"/>
      <c r="AQ153" s="111">
        <f t="array" ref="AQ153">IF(AND((O153)&lt;85,N153&lt;137),"NO","SI")</f>
        <v/>
      </c>
      <c r="AR153" s="112">
        <f t="array" ref="AR153">IF((480*(10^(7.95-(O153/10))))&lt;480,480*(10^(7.95-(O153/10))),480)</f>
        <v/>
      </c>
      <c r="AS153" s="113">
        <f t="array" ref="AS153">IF((480*(10^(8.45-(O153/10))))&lt;480,480*(10^(8.45-(O153/10))),480)</f>
        <v/>
      </c>
      <c r="AT153" s="114">
        <f t="array" ref="AT153">IF((480*(10^(8.65-(O153/10))))&lt;480,480*(10^(8.65-(O153/10))),480)</f>
        <v/>
      </c>
      <c r="AU153" s="137">
        <f t="array" ref="AU153">IF(O153&lt;80,"0",IF((P153-O153)&lt;=2,('DPI art.191'!$G$3-(('DPI art.191'!$F$3-'DPI art.191'!$G$3)/4)*(P153-O153-2)),('DPI art.191'!$G$3-(('DPI art.191'!$G$3-'DPI art.191'!$H$3)/8)*(P153-O153-2))))</f>
        <v/>
      </c>
      <c r="AV153" s="644">
        <f t="array" ref="AV153">O153-AU153</f>
        <v/>
      </c>
      <c r="AW153" s="644">
        <f t="array" ref="AW153">IF(N153&lt;135,N153,N153-'DPI art.191'!$I$3)</f>
        <v/>
      </c>
      <c r="AX153" s="644">
        <f t="array" ref="AX153">IF(I153&lt;80,"0",IF((J153-I153)&lt;=2,('DPI art.191'!$G$7-(('DPI art.191'!$F$7-'DPI art.191'!$G$7)/4)*(I153-J153-2)),('DPI art.191'!$G$7-(('DPI art.191'!$G$7-'DPI art.191'!$H$7)/8)*(J153-I153-2))))</f>
        <v/>
      </c>
      <c r="AY153" s="644">
        <f t="array" ref="AY153">I153-AX153</f>
        <v/>
      </c>
      <c r="AZ153" s="644">
        <f t="array" ref="AZ153">IF(H153&lt;135,H153,H153-'DPI art.191'!$I$7)</f>
        <v/>
      </c>
      <c r="BA153" s="137">
        <f t="array" ref="BA153">IF(O153&lt;80,"0",IF((P153-O153)&lt;=2,('DPI art.191'!$G$5-(('DPI art.191'!$F$5-'DPI art.191'!$G$5)/4)*(P153-O153-2)),('DPI art.191'!$G$5-(('DPI art.191'!$G$5-'DPI art.191'!$H$5)/8)*(P153-O153-2))))</f>
        <v/>
      </c>
      <c r="BB153" s="644">
        <f t="array" ref="BB153">R153-BA153</f>
        <v/>
      </c>
      <c r="BC153" s="644">
        <f t="array" ref="BC153">IF(N153&lt;135,N153,N153-'DPI art.191'!$I$5)</f>
        <v/>
      </c>
      <c r="BD153" s="137">
        <f t="array" ref="BD153">IF(O153&lt;80,"0",IF((P153-O153)&lt;=2,('DPI art.191'!$G$7-(('DPI art.191'!$F$7-'DPI art.191'!$G$7)/4)*(O153-P153-2)),('DPI art.191'!$G$7-(('DPI art.191'!$G$7-'DPI art.191'!$H$7)/8)*(P153-O153-2))))</f>
        <v/>
      </c>
      <c r="BE153" s="644">
        <f t="array" ref="BE153">O153-BD153</f>
        <v/>
      </c>
      <c r="BF153" s="644">
        <f t="array" ref="BF153">IF(N153&lt;135,N153,N153-'DPI art.191'!$I$7)</f>
        <v/>
      </c>
      <c r="BG153" s="645">
        <f t="array" ref="BG153">10^(0.1*R153)</f>
        <v/>
      </c>
      <c r="BH153" s="645">
        <f t="array" ref="BH153">10^(0.1*X153)</f>
        <v/>
      </c>
      <c r="BI153" s="645">
        <f t="array" ref="BI153">10^(0.1*AB153)</f>
        <v/>
      </c>
      <c r="BJ153" s="645">
        <f t="array" ref="BJ153">10^(0.1*AF153)</f>
        <v/>
      </c>
      <c r="BK153" s="645">
        <f t="array" ref="BK153">10^(0.1*AJ153)</f>
        <v/>
      </c>
      <c r="BL153" s="645">
        <f t="array" ref="BL153">10^(0.1*AN153)</f>
        <v/>
      </c>
      <c r="BM153" s="134">
        <f t="array" ref="BM153">IF(R153&gt;0,(O153-R153),"")</f>
        <v/>
      </c>
      <c r="BN153" s="134">
        <f t="array" ref="BN153">IF(X153&gt;0,(O153-X153),"")</f>
        <v/>
      </c>
      <c r="BO153" s="134">
        <f t="array" ref="BO153">IF(AB153&gt;0,(O153-AB153),"")</f>
        <v/>
      </c>
      <c r="BP153" s="134">
        <f t="array" ref="BP153">IF(AF153&gt;0,(O153-AF153),"")</f>
        <v/>
      </c>
      <c r="BQ153" s="134">
        <f t="array" ref="BQ153">IF(AJ153&gt;0,(O153-AJ153),"")</f>
        <v/>
      </c>
      <c r="BR153" s="134">
        <f t="array" ref="BR153">IF(AN153&gt;0,(O153-AN153),"")</f>
        <v/>
      </c>
      <c r="BS153" s="645">
        <f t="array" ref="BS153">COUNT(BM153:BR153)</f>
        <v/>
      </c>
      <c r="BT153" s="646">
        <f t="array" ref="BT153">IF(BS153=0,0,IF(BS153=1,0,1/(BS153*(BS153-1))))</f>
        <v/>
      </c>
      <c r="BU153" s="135">
        <f t="array" ref="BU153">IF(R153&gt;0,(BM153^2),"")</f>
        <v/>
      </c>
      <c r="BV153" s="135">
        <f t="array" ref="BV153">IF(X153&gt;0,(BN153^2),"")</f>
        <v/>
      </c>
      <c r="BW153" s="135">
        <f t="array" ref="BW153">IF(AB153&gt;0,(BO153^2),"")</f>
        <v/>
      </c>
      <c r="BX153" s="135">
        <f t="array" ref="BX153">IF(AF153&gt;0,(BP153^2),"")</f>
        <v/>
      </c>
      <c r="BY153" s="135">
        <f t="array" ref="BY153">IF(AJ153&gt;0,(BQ153^2),"")</f>
        <v/>
      </c>
      <c r="BZ153" s="135">
        <f t="array" ref="BZ153">IF(AN153&gt;0,(BR153^2),"")</f>
        <v/>
      </c>
      <c r="CA153" s="121" t="n"/>
    </row>
    <row r="154" ht="18.75" customHeight="1" s="621">
      <c r="A154" s="47" t="inlineStr">
        <is>
          <t>/</t>
        </is>
      </c>
      <c r="B154" s="123">
        <f t="array" ref="B154">B153+1</f>
        <v/>
      </c>
      <c r="C154" s="101" t="n"/>
      <c r="D154" s="101" t="n"/>
      <c r="E154" s="101" t="n"/>
      <c r="F154" s="101" t="n"/>
      <c r="G154" s="100" t="n">
        <v>40725</v>
      </c>
      <c r="H154" s="99" t="inlineStr">
        <is>
          <t>Compito</t>
        </is>
      </c>
      <c r="I154" s="101">
        <f t="array" ref="I154">IF((V154-R154)&gt;3,"SI","")</f>
        <v/>
      </c>
      <c r="J154" s="101">
        <f t="array" ref="J154">IF((U154-R154)&gt;3,"SI","")</f>
        <v/>
      </c>
      <c r="K154" s="100" t="n"/>
      <c r="L154" s="100" t="n"/>
      <c r="M154" s="124">
        <f t="array" ref="M154">IF(R154&gt;0,(SQRT(BT154*(SUM(BU154:BZ154)))),"")</f>
        <v/>
      </c>
      <c r="N154" s="136">
        <f t="array" ref="N154">IF(T154&gt;0,(MAX(T154,Z154,AD154,AH154,AL154,AP154))+SQRT(1.2^2+1^2),"")</f>
        <v/>
      </c>
      <c r="O154" s="637">
        <f t="array" ref="O154">IF(R154="",0,10*LOG10(SUM(BG154:BL154)/(COUNT(R154,X154,AB154,AF154,AJ154,AN154))))</f>
        <v/>
      </c>
      <c r="P154" s="638">
        <f t="array" ref="P154">IF(AND(Y154="",AC154="",AG154="",AK154="",AO154=""),S154,AVERAGE(S154,Y154,AC154,AG154,AK154,AO154)+STDEV(S154,Y154,AC154,AG154,AK154,AO154))</f>
        <v/>
      </c>
      <c r="Q154" s="106" t="n"/>
      <c r="R154" s="639" t="n"/>
      <c r="S154" s="640" t="n"/>
      <c r="T154" s="641" t="n"/>
      <c r="U154" s="642" t="n"/>
      <c r="V154" s="642" t="n"/>
      <c r="W154" s="106" t="n"/>
      <c r="X154" s="639" t="n"/>
      <c r="Y154" s="640" t="n"/>
      <c r="Z154" s="641" t="n"/>
      <c r="AA154" s="106" t="n"/>
      <c r="AB154" s="639" t="n"/>
      <c r="AC154" s="640" t="n"/>
      <c r="AD154" s="641" t="n"/>
      <c r="AE154" s="106" t="n"/>
      <c r="AF154" s="639" t="n"/>
      <c r="AG154" s="640" t="n"/>
      <c r="AH154" s="641" t="n"/>
      <c r="AI154" s="106" t="n"/>
      <c r="AJ154" s="639" t="n"/>
      <c r="AK154" s="640" t="n"/>
      <c r="AL154" s="641" t="n"/>
      <c r="AM154" s="106" t="n"/>
      <c r="AN154" s="639" t="n"/>
      <c r="AO154" s="640" t="n"/>
      <c r="AP154" s="641" t="n"/>
      <c r="AQ154" s="111">
        <f t="array" ref="AQ154">IF(AND((O154)&lt;85,N154&lt;137),"NO","SI")</f>
        <v/>
      </c>
      <c r="AR154" s="112">
        <f t="array" ref="AR154">IF((480*(10^(7.95-(O154/10))))&lt;480,480*(10^(7.95-(O154/10))),480)</f>
        <v/>
      </c>
      <c r="AS154" s="113">
        <f t="array" ref="AS154">IF((480*(10^(8.45-(O154/10))))&lt;480,480*(10^(8.45-(O154/10))),480)</f>
        <v/>
      </c>
      <c r="AT154" s="114">
        <f t="array" ref="AT154">IF((480*(10^(8.65-(O154/10))))&lt;480,480*(10^(8.65-(O154/10))),480)</f>
        <v/>
      </c>
      <c r="AU154" s="137">
        <f t="array" ref="AU154">IF(O154&lt;80,"0",IF((P154-O154)&lt;=2,('DPI art.191'!$G$3-(('DPI art.191'!$F$3-'DPI art.191'!$G$3)/4)*(P154-O154-2)),('DPI art.191'!$G$3-(('DPI art.191'!$G$3-'DPI art.191'!$H$3)/8)*(P154-O154-2))))</f>
        <v/>
      </c>
      <c r="AV154" s="644">
        <f t="array" ref="AV154">O154-AU154</f>
        <v/>
      </c>
      <c r="AW154" s="644">
        <f t="array" ref="AW154">IF(N154&lt;135,N154,N154-'DPI art.191'!$I$3)</f>
        <v/>
      </c>
      <c r="AX154" s="644">
        <f t="array" ref="AX154">IF(I154&lt;80,"0",IF((J154-I154)&lt;=2,('DPI art.191'!$G$7-(('DPI art.191'!$F$7-'DPI art.191'!$G$7)/4)*(I154-J154-2)),('DPI art.191'!$G$7-(('DPI art.191'!$G$7-'DPI art.191'!$H$7)/8)*(J154-I154-2))))</f>
        <v/>
      </c>
      <c r="AY154" s="644">
        <f t="array" ref="AY154">I154-AX154</f>
        <v/>
      </c>
      <c r="AZ154" s="644">
        <f t="array" ref="AZ154">IF(H154&lt;135,H154,H154-'DPI art.191'!$I$7)</f>
        <v/>
      </c>
      <c r="BA154" s="137">
        <f t="array" ref="BA154">IF(O154&lt;80,"0",IF((P154-O154)&lt;=2,('DPI art.191'!$G$5-(('DPI art.191'!$F$5-'DPI art.191'!$G$5)/4)*(P154-O154-2)),('DPI art.191'!$G$5-(('DPI art.191'!$G$5-'DPI art.191'!$H$5)/8)*(P154-O154-2))))</f>
        <v/>
      </c>
      <c r="BB154" s="644">
        <f t="array" ref="BB154">R154-BA154</f>
        <v/>
      </c>
      <c r="BC154" s="644">
        <f t="array" ref="BC154">IF(N154&lt;135,N154,N154-'DPI art.191'!$I$5)</f>
        <v/>
      </c>
      <c r="BD154" s="137">
        <f t="array" ref="BD154">IF(O154&lt;80,"0",IF((P154-O154)&lt;=2,('DPI art.191'!$G$7-(('DPI art.191'!$F$7-'DPI art.191'!$G$7)/4)*(O154-P154-2)),('DPI art.191'!$G$7-(('DPI art.191'!$G$7-'DPI art.191'!$H$7)/8)*(P154-O154-2))))</f>
        <v/>
      </c>
      <c r="BE154" s="644">
        <f t="array" ref="BE154">O154-BD154</f>
        <v/>
      </c>
      <c r="BF154" s="644">
        <f t="array" ref="BF154">IF(N154&lt;135,N154,N154-'DPI art.191'!$I$7)</f>
        <v/>
      </c>
      <c r="BG154" s="645">
        <f t="array" ref="BG154">10^(0.1*R154)</f>
        <v/>
      </c>
      <c r="BH154" s="645">
        <f t="array" ref="BH154">10^(0.1*X154)</f>
        <v/>
      </c>
      <c r="BI154" s="645">
        <f t="array" ref="BI154">10^(0.1*AB154)</f>
        <v/>
      </c>
      <c r="BJ154" s="645">
        <f t="array" ref="BJ154">10^(0.1*AF154)</f>
        <v/>
      </c>
      <c r="BK154" s="645">
        <f t="array" ref="BK154">10^(0.1*AJ154)</f>
        <v/>
      </c>
      <c r="BL154" s="645">
        <f t="array" ref="BL154">10^(0.1*AN154)</f>
        <v/>
      </c>
      <c r="BM154" s="134">
        <f t="array" ref="BM154">IF(R154&gt;0,(O154-R154),"")</f>
        <v/>
      </c>
      <c r="BN154" s="134">
        <f t="array" ref="BN154">IF(X154&gt;0,(O154-X154),"")</f>
        <v/>
      </c>
      <c r="BO154" s="134">
        <f t="array" ref="BO154">IF(AB154&gt;0,(O154-AB154),"")</f>
        <v/>
      </c>
      <c r="BP154" s="134">
        <f t="array" ref="BP154">IF(AF154&gt;0,(O154-AF154),"")</f>
        <v/>
      </c>
      <c r="BQ154" s="134">
        <f t="array" ref="BQ154">IF(AJ154&gt;0,(O154-AJ154),"")</f>
        <v/>
      </c>
      <c r="BR154" s="134">
        <f t="array" ref="BR154">IF(AN154&gt;0,(O154-AN154),"")</f>
        <v/>
      </c>
      <c r="BS154" s="645">
        <f t="array" ref="BS154">COUNT(BM154:BR154)</f>
        <v/>
      </c>
      <c r="BT154" s="646">
        <f t="array" ref="BT154">IF(BS154=0,0,IF(BS154=1,0,1/(BS154*(BS154-1))))</f>
        <v/>
      </c>
      <c r="BU154" s="135">
        <f t="array" ref="BU154">IF(R154&gt;0,(BM154^2),"")</f>
        <v/>
      </c>
      <c r="BV154" s="135">
        <f t="array" ref="BV154">IF(X154&gt;0,(BN154^2),"")</f>
        <v/>
      </c>
      <c r="BW154" s="135">
        <f t="array" ref="BW154">IF(AB154&gt;0,(BO154^2),"")</f>
        <v/>
      </c>
      <c r="BX154" s="135">
        <f t="array" ref="BX154">IF(AF154&gt;0,(BP154^2),"")</f>
        <v/>
      </c>
      <c r="BY154" s="135">
        <f t="array" ref="BY154">IF(AJ154&gt;0,(BQ154^2),"")</f>
        <v/>
      </c>
      <c r="BZ154" s="135">
        <f t="array" ref="BZ154">IF(AN154&gt;0,(BR154^2),"")</f>
        <v/>
      </c>
      <c r="CA154" s="121" t="n"/>
    </row>
    <row r="155" ht="18.75" customHeight="1" s="621">
      <c r="A155" s="47" t="inlineStr">
        <is>
          <t>/</t>
        </is>
      </c>
      <c r="B155" s="123">
        <f t="array" ref="B155">B154+1</f>
        <v/>
      </c>
      <c r="C155" s="101" t="n"/>
      <c r="D155" s="101" t="n"/>
      <c r="E155" s="101" t="n"/>
      <c r="F155" s="101" t="n"/>
      <c r="G155" s="100" t="n">
        <v>40725</v>
      </c>
      <c r="H155" s="99" t="inlineStr">
        <is>
          <t>Compito</t>
        </is>
      </c>
      <c r="I155" s="101">
        <f t="array" ref="I155">IF((V155-R155)&gt;3,"SI","")</f>
        <v/>
      </c>
      <c r="J155" s="101">
        <f t="array" ref="J155">IF((U155-R155)&gt;3,"SI","")</f>
        <v/>
      </c>
      <c r="K155" s="100" t="n"/>
      <c r="L155" s="100" t="n"/>
      <c r="M155" s="124">
        <f t="array" ref="M155">IF(R155&gt;0,(SQRT(BT155*(SUM(BU155:BZ155)))),"")</f>
        <v/>
      </c>
      <c r="N155" s="136">
        <f t="array" ref="N155">IF(T155&gt;0,(MAX(T155,Z155,AD155,AH155,AL155,AP155))+SQRT(1.2^2+1^2),"")</f>
        <v/>
      </c>
      <c r="O155" s="637">
        <f t="array" ref="O155">IF(R155="",0,10*LOG10(SUM(BG155:BL155)/(COUNT(R155,X155,AB155,AF155,AJ155,AN155))))</f>
        <v/>
      </c>
      <c r="P155" s="638">
        <f t="array" ref="P155">IF(AND(Y155="",AC155="",AG155="",AK155="",AO155=""),S155,AVERAGE(S155,Y155,AC155,AG155,AK155,AO155)+STDEV(S155,Y155,AC155,AG155,AK155,AO155))</f>
        <v/>
      </c>
      <c r="Q155" s="106" t="n"/>
      <c r="R155" s="639" t="n"/>
      <c r="S155" s="640" t="n"/>
      <c r="T155" s="641" t="n"/>
      <c r="U155" s="642" t="n"/>
      <c r="V155" s="642" t="n"/>
      <c r="W155" s="106" t="n"/>
      <c r="X155" s="639" t="n"/>
      <c r="Y155" s="640" t="n"/>
      <c r="Z155" s="641" t="n"/>
      <c r="AA155" s="106" t="n"/>
      <c r="AB155" s="639" t="n"/>
      <c r="AC155" s="640" t="n"/>
      <c r="AD155" s="641" t="n"/>
      <c r="AE155" s="106" t="n"/>
      <c r="AF155" s="639" t="n"/>
      <c r="AG155" s="640" t="n"/>
      <c r="AH155" s="641" t="n"/>
      <c r="AI155" s="106" t="n"/>
      <c r="AJ155" s="639" t="n"/>
      <c r="AK155" s="640" t="n"/>
      <c r="AL155" s="641" t="n"/>
      <c r="AM155" s="106" t="n"/>
      <c r="AN155" s="639" t="n"/>
      <c r="AO155" s="640" t="n"/>
      <c r="AP155" s="641" t="n"/>
      <c r="AQ155" s="111">
        <f t="array" ref="AQ155">IF(AND((O155)&lt;85,N155&lt;137),"NO","SI")</f>
        <v/>
      </c>
      <c r="AR155" s="112">
        <f t="array" ref="AR155">IF((480*(10^(7.95-(O155/10))))&lt;480,480*(10^(7.95-(O155/10))),480)</f>
        <v/>
      </c>
      <c r="AS155" s="113">
        <f t="array" ref="AS155">IF((480*(10^(8.45-(O155/10))))&lt;480,480*(10^(8.45-(O155/10))),480)</f>
        <v/>
      </c>
      <c r="AT155" s="114">
        <f t="array" ref="AT155">IF((480*(10^(8.65-(O155/10))))&lt;480,480*(10^(8.65-(O155/10))),480)</f>
        <v/>
      </c>
      <c r="AU155" s="137">
        <f t="array" ref="AU155">IF(O155&lt;80,"0",IF((P155-O155)&lt;=2,('DPI art.191'!$G$3-(('DPI art.191'!$F$3-'DPI art.191'!$G$3)/4)*(P155-O155-2)),('DPI art.191'!$G$3-(('DPI art.191'!$G$3-'DPI art.191'!$H$3)/8)*(P155-O155-2))))</f>
        <v/>
      </c>
      <c r="AV155" s="644">
        <f t="array" ref="AV155">O155-AU155</f>
        <v/>
      </c>
      <c r="AW155" s="644">
        <f t="array" ref="AW155">IF(N155&lt;135,N155,N155-'DPI art.191'!$I$3)</f>
        <v/>
      </c>
      <c r="AX155" s="644">
        <f t="array" ref="AX155">IF(I155&lt;80,"0",IF((J155-I155)&lt;=2,('DPI art.191'!$G$7-(('DPI art.191'!$F$7-'DPI art.191'!$G$7)/4)*(I155-J155-2)),('DPI art.191'!$G$7-(('DPI art.191'!$G$7-'DPI art.191'!$H$7)/8)*(J155-I155-2))))</f>
        <v/>
      </c>
      <c r="AY155" s="644">
        <f t="array" ref="AY155">I155-AX155</f>
        <v/>
      </c>
      <c r="AZ155" s="644">
        <f t="array" ref="AZ155">IF(H155&lt;135,H155,H155-'DPI art.191'!$I$7)</f>
        <v/>
      </c>
      <c r="BA155" s="137">
        <f t="array" ref="BA155">IF(O155&lt;80,"0",IF((P155-O155)&lt;=2,('DPI art.191'!$G$5-(('DPI art.191'!$F$5-'DPI art.191'!$G$5)/4)*(P155-O155-2)),('DPI art.191'!$G$5-(('DPI art.191'!$G$5-'DPI art.191'!$H$5)/8)*(P155-O155-2))))</f>
        <v/>
      </c>
      <c r="BB155" s="644">
        <f t="array" ref="BB155">R155-BA155</f>
        <v/>
      </c>
      <c r="BC155" s="644">
        <f t="array" ref="BC155">IF(N155&lt;135,N155,N155-'DPI art.191'!$I$5)</f>
        <v/>
      </c>
      <c r="BD155" s="137">
        <f t="array" ref="BD155">IF(O155&lt;80,"0",IF((P155-O155)&lt;=2,('DPI art.191'!$G$7-(('DPI art.191'!$F$7-'DPI art.191'!$G$7)/4)*(O155-P155-2)),('DPI art.191'!$G$7-(('DPI art.191'!$G$7-'DPI art.191'!$H$7)/8)*(P155-O155-2))))</f>
        <v/>
      </c>
      <c r="BE155" s="644">
        <f t="array" ref="BE155">O155-BD155</f>
        <v/>
      </c>
      <c r="BF155" s="644">
        <f t="array" ref="BF155">IF(N155&lt;135,N155,N155-'DPI art.191'!$I$7)</f>
        <v/>
      </c>
      <c r="BG155" s="645">
        <f t="array" ref="BG155">10^(0.1*R155)</f>
        <v/>
      </c>
      <c r="BH155" s="645">
        <f t="array" ref="BH155">10^(0.1*X155)</f>
        <v/>
      </c>
      <c r="BI155" s="645">
        <f t="array" ref="BI155">10^(0.1*AB155)</f>
        <v/>
      </c>
      <c r="BJ155" s="645">
        <f t="array" ref="BJ155">10^(0.1*AF155)</f>
        <v/>
      </c>
      <c r="BK155" s="645">
        <f t="array" ref="BK155">10^(0.1*AJ155)</f>
        <v/>
      </c>
      <c r="BL155" s="645">
        <f t="array" ref="BL155">10^(0.1*AN155)</f>
        <v/>
      </c>
      <c r="BM155" s="134">
        <f t="array" ref="BM155">IF(R155&gt;0,(O155-R155),"")</f>
        <v/>
      </c>
      <c r="BN155" s="134">
        <f t="array" ref="BN155">IF(X155&gt;0,(O155-X155),"")</f>
        <v/>
      </c>
      <c r="BO155" s="134">
        <f t="array" ref="BO155">IF(AB155&gt;0,(O155-AB155),"")</f>
        <v/>
      </c>
      <c r="BP155" s="134">
        <f t="array" ref="BP155">IF(AF155&gt;0,(O155-AF155),"")</f>
        <v/>
      </c>
      <c r="BQ155" s="134">
        <f t="array" ref="BQ155">IF(AJ155&gt;0,(O155-AJ155),"")</f>
        <v/>
      </c>
      <c r="BR155" s="134">
        <f t="array" ref="BR155">IF(AN155&gt;0,(O155-AN155),"")</f>
        <v/>
      </c>
      <c r="BS155" s="645">
        <f t="array" ref="BS155">COUNT(BM155:BR155)</f>
        <v/>
      </c>
      <c r="BT155" s="646">
        <f t="array" ref="BT155">IF(BS155=0,0,IF(BS155=1,0,1/(BS155*(BS155-1))))</f>
        <v/>
      </c>
      <c r="BU155" s="135">
        <f t="array" ref="BU155">IF(R155&gt;0,(BM155^2),"")</f>
        <v/>
      </c>
      <c r="BV155" s="135">
        <f t="array" ref="BV155">IF(X155&gt;0,(BN155^2),"")</f>
        <v/>
      </c>
      <c r="BW155" s="135">
        <f t="array" ref="BW155">IF(AB155&gt;0,(BO155^2),"")</f>
        <v/>
      </c>
      <c r="BX155" s="135">
        <f t="array" ref="BX155">IF(AF155&gt;0,(BP155^2),"")</f>
        <v/>
      </c>
      <c r="BY155" s="135">
        <f t="array" ref="BY155">IF(AJ155&gt;0,(BQ155^2),"")</f>
        <v/>
      </c>
      <c r="BZ155" s="135">
        <f t="array" ref="BZ155">IF(AN155&gt;0,(BR155^2),"")</f>
        <v/>
      </c>
      <c r="CA155" s="121" t="n"/>
    </row>
    <row r="156" ht="18.75" customHeight="1" s="621">
      <c r="A156" s="47" t="inlineStr">
        <is>
          <t>/</t>
        </is>
      </c>
      <c r="B156" s="123">
        <f t="array" ref="B156">B155+1</f>
        <v/>
      </c>
      <c r="C156" s="101" t="n"/>
      <c r="D156" s="101" t="n"/>
      <c r="E156" s="101" t="n"/>
      <c r="F156" s="101" t="n"/>
      <c r="G156" s="100" t="n">
        <v>40725</v>
      </c>
      <c r="H156" s="99" t="inlineStr">
        <is>
          <t>Compito</t>
        </is>
      </c>
      <c r="I156" s="101">
        <f t="array" ref="I156">IF((V156-R156)&gt;3,"SI","")</f>
        <v/>
      </c>
      <c r="J156" s="101">
        <f t="array" ref="J156">IF((U156-R156)&gt;3,"SI","")</f>
        <v/>
      </c>
      <c r="K156" s="100" t="n"/>
      <c r="L156" s="100" t="n"/>
      <c r="M156" s="124">
        <f t="array" ref="M156">IF(R156&gt;0,(SQRT(BT156*(SUM(BU156:BZ156)))),"")</f>
        <v/>
      </c>
      <c r="N156" s="136">
        <f t="array" ref="N156">IF(T156&gt;0,(MAX(T156,Z156,AD156,AH156,AL156,AP156))+SQRT(1.2^2+1^2),"")</f>
        <v/>
      </c>
      <c r="O156" s="637">
        <f t="array" ref="O156">IF(R156="",0,10*LOG10(SUM(BG156:BL156)/(COUNT(R156,X156,AB156,AF156,AJ156,AN156))))</f>
        <v/>
      </c>
      <c r="P156" s="638">
        <f t="array" ref="P156">IF(AND(Y156="",AC156="",AG156="",AK156="",AO156=""),S156,AVERAGE(S156,Y156,AC156,AG156,AK156,AO156)+STDEV(S156,Y156,AC156,AG156,AK156,AO156))</f>
        <v/>
      </c>
      <c r="Q156" s="106" t="n"/>
      <c r="R156" s="639" t="n"/>
      <c r="S156" s="640" t="n"/>
      <c r="T156" s="641" t="n"/>
      <c r="U156" s="642" t="n"/>
      <c r="V156" s="642" t="n"/>
      <c r="W156" s="106" t="n"/>
      <c r="X156" s="639" t="n"/>
      <c r="Y156" s="640" t="n"/>
      <c r="Z156" s="641" t="n"/>
      <c r="AA156" s="106" t="n"/>
      <c r="AB156" s="639" t="n"/>
      <c r="AC156" s="640" t="n"/>
      <c r="AD156" s="641" t="n"/>
      <c r="AE156" s="106" t="n"/>
      <c r="AF156" s="639" t="n"/>
      <c r="AG156" s="640" t="n"/>
      <c r="AH156" s="641" t="n"/>
      <c r="AI156" s="106" t="n"/>
      <c r="AJ156" s="639" t="n"/>
      <c r="AK156" s="640" t="n"/>
      <c r="AL156" s="641" t="n"/>
      <c r="AM156" s="106" t="n"/>
      <c r="AN156" s="639" t="n"/>
      <c r="AO156" s="640" t="n"/>
      <c r="AP156" s="641" t="n"/>
      <c r="AQ156" s="111">
        <f t="array" ref="AQ156">IF(AND((O156)&lt;85,N156&lt;137),"NO","SI")</f>
        <v/>
      </c>
      <c r="AR156" s="112">
        <f t="array" ref="AR156">IF((480*(10^(7.95-(O156/10))))&lt;480,480*(10^(7.95-(O156/10))),480)</f>
        <v/>
      </c>
      <c r="AS156" s="113">
        <f t="array" ref="AS156">IF((480*(10^(8.45-(O156/10))))&lt;480,480*(10^(8.45-(O156/10))),480)</f>
        <v/>
      </c>
      <c r="AT156" s="114">
        <f t="array" ref="AT156">IF((480*(10^(8.65-(O156/10))))&lt;480,480*(10^(8.65-(O156/10))),480)</f>
        <v/>
      </c>
      <c r="AU156" s="137">
        <f t="array" ref="AU156">IF(O156&lt;80,"0",IF((P156-O156)&lt;=2,('DPI art.191'!$G$3-(('DPI art.191'!$F$3-'DPI art.191'!$G$3)/4)*(P156-O156-2)),('DPI art.191'!$G$3-(('DPI art.191'!$G$3-'DPI art.191'!$H$3)/8)*(P156-O156-2))))</f>
        <v/>
      </c>
      <c r="AV156" s="644">
        <f t="array" ref="AV156">O156-AU156</f>
        <v/>
      </c>
      <c r="AW156" s="644">
        <f t="array" ref="AW156">IF(N156&lt;135,N156,N156-'DPI art.191'!$I$3)</f>
        <v/>
      </c>
      <c r="AX156" s="644">
        <f t="array" ref="AX156">IF(I156&lt;80,"0",IF((J156-I156)&lt;=2,('DPI art.191'!$G$7-(('DPI art.191'!$F$7-'DPI art.191'!$G$7)/4)*(I156-J156-2)),('DPI art.191'!$G$7-(('DPI art.191'!$G$7-'DPI art.191'!$H$7)/8)*(J156-I156-2))))</f>
        <v/>
      </c>
      <c r="AY156" s="644">
        <f t="array" ref="AY156">I156-AX156</f>
        <v/>
      </c>
      <c r="AZ156" s="644">
        <f t="array" ref="AZ156">IF(H156&lt;135,H156,H156-'DPI art.191'!$I$7)</f>
        <v/>
      </c>
      <c r="BA156" s="137">
        <f t="array" ref="BA156">IF(O156&lt;80,"0",IF((P156-O156)&lt;=2,('DPI art.191'!$G$5-(('DPI art.191'!$F$5-'DPI art.191'!$G$5)/4)*(P156-O156-2)),('DPI art.191'!$G$5-(('DPI art.191'!$G$5-'DPI art.191'!$H$5)/8)*(P156-O156-2))))</f>
        <v/>
      </c>
      <c r="BB156" s="644">
        <f t="array" ref="BB156">R156-BA156</f>
        <v/>
      </c>
      <c r="BC156" s="644">
        <f t="array" ref="BC156">IF(N156&lt;135,N156,N156-'DPI art.191'!$I$5)</f>
        <v/>
      </c>
      <c r="BD156" s="137">
        <f t="array" ref="BD156">IF(O156&lt;80,"0",IF((P156-O156)&lt;=2,('DPI art.191'!$G$7-(('DPI art.191'!$F$7-'DPI art.191'!$G$7)/4)*(O156-P156-2)),('DPI art.191'!$G$7-(('DPI art.191'!$G$7-'DPI art.191'!$H$7)/8)*(P156-O156-2))))</f>
        <v/>
      </c>
      <c r="BE156" s="644">
        <f t="array" ref="BE156">O156-BD156</f>
        <v/>
      </c>
      <c r="BF156" s="644">
        <f t="array" ref="BF156">IF(N156&lt;135,N156,N156-'DPI art.191'!$I$7)</f>
        <v/>
      </c>
      <c r="BG156" s="645">
        <f t="array" ref="BG156">10^(0.1*R156)</f>
        <v/>
      </c>
      <c r="BH156" s="645">
        <f t="array" ref="BH156">10^(0.1*X156)</f>
        <v/>
      </c>
      <c r="BI156" s="645">
        <f t="array" ref="BI156">10^(0.1*AB156)</f>
        <v/>
      </c>
      <c r="BJ156" s="645">
        <f t="array" ref="BJ156">10^(0.1*AF156)</f>
        <v/>
      </c>
      <c r="BK156" s="645">
        <f t="array" ref="BK156">10^(0.1*AJ156)</f>
        <v/>
      </c>
      <c r="BL156" s="645">
        <f t="array" ref="BL156">10^(0.1*AN156)</f>
        <v/>
      </c>
      <c r="BM156" s="134">
        <f t="array" ref="BM156">IF(R156&gt;0,(O156-R156),"")</f>
        <v/>
      </c>
      <c r="BN156" s="134">
        <f t="array" ref="BN156">IF(X156&gt;0,(O156-X156),"")</f>
        <v/>
      </c>
      <c r="BO156" s="134">
        <f t="array" ref="BO156">IF(AB156&gt;0,(O156-AB156),"")</f>
        <v/>
      </c>
      <c r="BP156" s="134">
        <f t="array" ref="BP156">IF(AF156&gt;0,(O156-AF156),"")</f>
        <v/>
      </c>
      <c r="BQ156" s="134">
        <f t="array" ref="BQ156">IF(AJ156&gt;0,(O156-AJ156),"")</f>
        <v/>
      </c>
      <c r="BR156" s="134">
        <f t="array" ref="BR156">IF(AN156&gt;0,(O156-AN156),"")</f>
        <v/>
      </c>
      <c r="BS156" s="645">
        <f t="array" ref="BS156">COUNT(BM156:BR156)</f>
        <v/>
      </c>
      <c r="BT156" s="646">
        <f t="array" ref="BT156">IF(BS156=0,0,IF(BS156=1,0,1/(BS156*(BS156-1))))</f>
        <v/>
      </c>
      <c r="BU156" s="135">
        <f t="array" ref="BU156">IF(R156&gt;0,(BM156^2),"")</f>
        <v/>
      </c>
      <c r="BV156" s="135">
        <f t="array" ref="BV156">IF(X156&gt;0,(BN156^2),"")</f>
        <v/>
      </c>
      <c r="BW156" s="135">
        <f t="array" ref="BW156">IF(AB156&gt;0,(BO156^2),"")</f>
        <v/>
      </c>
      <c r="BX156" s="135">
        <f t="array" ref="BX156">IF(AF156&gt;0,(BP156^2),"")</f>
        <v/>
      </c>
      <c r="BY156" s="135">
        <f t="array" ref="BY156">IF(AJ156&gt;0,(BQ156^2),"")</f>
        <v/>
      </c>
      <c r="BZ156" s="135">
        <f t="array" ref="BZ156">IF(AN156&gt;0,(BR156^2),"")</f>
        <v/>
      </c>
      <c r="CA156" s="121" t="n"/>
    </row>
    <row r="157" ht="18.75" customHeight="1" s="621">
      <c r="A157" s="47" t="inlineStr">
        <is>
          <t>/</t>
        </is>
      </c>
      <c r="B157" s="123">
        <f t="array" ref="B157">B156+1</f>
        <v/>
      </c>
      <c r="C157" s="101" t="n"/>
      <c r="D157" s="101" t="n"/>
      <c r="E157" s="101" t="n"/>
      <c r="F157" s="101" t="n"/>
      <c r="G157" s="100" t="n">
        <v>40725</v>
      </c>
      <c r="H157" s="99" t="inlineStr">
        <is>
          <t>Compito</t>
        </is>
      </c>
      <c r="I157" s="101">
        <f t="array" ref="I157">IF((V157-R157)&gt;3,"SI","")</f>
        <v/>
      </c>
      <c r="J157" s="101">
        <f t="array" ref="J157">IF((U157-R157)&gt;3,"SI","")</f>
        <v/>
      </c>
      <c r="K157" s="100" t="n"/>
      <c r="L157" s="100" t="n"/>
      <c r="M157" s="124">
        <f t="array" ref="M157">IF(R157&gt;0,(SQRT(BT157*(SUM(BU157:BZ157)))),"")</f>
        <v/>
      </c>
      <c r="N157" s="136">
        <f t="array" ref="N157">IF(T157&gt;0,(MAX(T157,Z157,AD157,AH157,AL157,AP157))+SQRT(1.2^2+1^2),"")</f>
        <v/>
      </c>
      <c r="O157" s="637">
        <f t="array" ref="O157">IF(R157="",0,10*LOG10(SUM(BG157:BL157)/(COUNT(R157,X157,AB157,AF157,AJ157,AN157))))</f>
        <v/>
      </c>
      <c r="P157" s="638">
        <f t="array" ref="P157">IF(AND(Y157="",AC157="",AG157="",AK157="",AO157=""),S157,AVERAGE(S157,Y157,AC157,AG157,AK157,AO157)+STDEV(S157,Y157,AC157,AG157,AK157,AO157))</f>
        <v/>
      </c>
      <c r="Q157" s="106" t="n"/>
      <c r="R157" s="639" t="n"/>
      <c r="S157" s="640" t="n"/>
      <c r="T157" s="641" t="n"/>
      <c r="U157" s="642" t="n"/>
      <c r="V157" s="642" t="n"/>
      <c r="W157" s="106" t="n"/>
      <c r="X157" s="639" t="n"/>
      <c r="Y157" s="640" t="n"/>
      <c r="Z157" s="641" t="n"/>
      <c r="AA157" s="106" t="n"/>
      <c r="AB157" s="639" t="n"/>
      <c r="AC157" s="640" t="n"/>
      <c r="AD157" s="641" t="n"/>
      <c r="AE157" s="106" t="n"/>
      <c r="AF157" s="639" t="n"/>
      <c r="AG157" s="640" t="n"/>
      <c r="AH157" s="641" t="n"/>
      <c r="AI157" s="106" t="n"/>
      <c r="AJ157" s="639" t="n"/>
      <c r="AK157" s="640" t="n"/>
      <c r="AL157" s="641" t="n"/>
      <c r="AM157" s="106" t="n"/>
      <c r="AN157" s="639" t="n"/>
      <c r="AO157" s="640" t="n"/>
      <c r="AP157" s="641" t="n"/>
      <c r="AQ157" s="111">
        <f t="array" ref="AQ157">IF(AND((O157)&lt;85,N157&lt;137),"NO","SI")</f>
        <v/>
      </c>
      <c r="AR157" s="112">
        <f t="array" ref="AR157">IF((480*(10^(7.95-(O157/10))))&lt;480,480*(10^(7.95-(O157/10))),480)</f>
        <v/>
      </c>
      <c r="AS157" s="113">
        <f t="array" ref="AS157">IF((480*(10^(8.45-(O157/10))))&lt;480,480*(10^(8.45-(O157/10))),480)</f>
        <v/>
      </c>
      <c r="AT157" s="114">
        <f t="array" ref="AT157">IF((480*(10^(8.65-(O157/10))))&lt;480,480*(10^(8.65-(O157/10))),480)</f>
        <v/>
      </c>
      <c r="AU157" s="137">
        <f t="array" ref="AU157">IF(O157&lt;80,"0",IF((P157-O157)&lt;=2,('DPI art.191'!$G$3-(('DPI art.191'!$F$3-'DPI art.191'!$G$3)/4)*(P157-O157-2)),('DPI art.191'!$G$3-(('DPI art.191'!$G$3-'DPI art.191'!$H$3)/8)*(P157-O157-2))))</f>
        <v/>
      </c>
      <c r="AV157" s="644">
        <f t="array" ref="AV157">O157-AU157</f>
        <v/>
      </c>
      <c r="AW157" s="644">
        <f t="array" ref="AW157">IF(N157&lt;135,N157,N157-'DPI art.191'!$I$3)</f>
        <v/>
      </c>
      <c r="AX157" s="644">
        <f t="array" ref="AX157">IF(I157&lt;80,"0",IF((J157-I157)&lt;=2,('DPI art.191'!$G$7-(('DPI art.191'!$F$7-'DPI art.191'!$G$7)/4)*(I157-J157-2)),('DPI art.191'!$G$7-(('DPI art.191'!$G$7-'DPI art.191'!$H$7)/8)*(J157-I157-2))))</f>
        <v/>
      </c>
      <c r="AY157" s="644">
        <f t="array" ref="AY157">I157-AX157</f>
        <v/>
      </c>
      <c r="AZ157" s="644">
        <f t="array" ref="AZ157">IF(H157&lt;135,H157,H157-'DPI art.191'!$I$7)</f>
        <v/>
      </c>
      <c r="BA157" s="137">
        <f t="array" ref="BA157">IF(O157&lt;80,"0",IF((P157-O157)&lt;=2,('DPI art.191'!$G$5-(('DPI art.191'!$F$5-'DPI art.191'!$G$5)/4)*(P157-O157-2)),('DPI art.191'!$G$5-(('DPI art.191'!$G$5-'DPI art.191'!$H$5)/8)*(P157-O157-2))))</f>
        <v/>
      </c>
      <c r="BB157" s="644">
        <f t="array" ref="BB157">R157-BA157</f>
        <v/>
      </c>
      <c r="BC157" s="644">
        <f t="array" ref="BC157">IF(N157&lt;135,N157,N157-'DPI art.191'!$I$5)</f>
        <v/>
      </c>
      <c r="BD157" s="137">
        <f t="array" ref="BD157">IF(O157&lt;80,"0",IF((P157-O157)&lt;=2,('DPI art.191'!$G$7-(('DPI art.191'!$F$7-'DPI art.191'!$G$7)/4)*(O157-P157-2)),('DPI art.191'!$G$7-(('DPI art.191'!$G$7-'DPI art.191'!$H$7)/8)*(P157-O157-2))))</f>
        <v/>
      </c>
      <c r="BE157" s="644">
        <f t="array" ref="BE157">O157-BD157</f>
        <v/>
      </c>
      <c r="BF157" s="644">
        <f t="array" ref="BF157">IF(N157&lt;135,N157,N157-'DPI art.191'!$I$7)</f>
        <v/>
      </c>
      <c r="BG157" s="645">
        <f t="array" ref="BG157">10^(0.1*R157)</f>
        <v/>
      </c>
      <c r="BH157" s="645">
        <f t="array" ref="BH157">10^(0.1*X157)</f>
        <v/>
      </c>
      <c r="BI157" s="645">
        <f t="array" ref="BI157">10^(0.1*AB157)</f>
        <v/>
      </c>
      <c r="BJ157" s="645">
        <f t="array" ref="BJ157">10^(0.1*AF157)</f>
        <v/>
      </c>
      <c r="BK157" s="645">
        <f t="array" ref="BK157">10^(0.1*AJ157)</f>
        <v/>
      </c>
      <c r="BL157" s="645">
        <f t="array" ref="BL157">10^(0.1*AN157)</f>
        <v/>
      </c>
      <c r="BM157" s="134">
        <f t="array" ref="BM157">IF(R157&gt;0,(O157-R157),"")</f>
        <v/>
      </c>
      <c r="BN157" s="134">
        <f t="array" ref="BN157">IF(X157&gt;0,(O157-X157),"")</f>
        <v/>
      </c>
      <c r="BO157" s="134">
        <f t="array" ref="BO157">IF(AB157&gt;0,(O157-AB157),"")</f>
        <v/>
      </c>
      <c r="BP157" s="134">
        <f t="array" ref="BP157">IF(AF157&gt;0,(O157-AF157),"")</f>
        <v/>
      </c>
      <c r="BQ157" s="134">
        <f t="array" ref="BQ157">IF(AJ157&gt;0,(O157-AJ157),"")</f>
        <v/>
      </c>
      <c r="BR157" s="134">
        <f t="array" ref="BR157">IF(AN157&gt;0,(O157-AN157),"")</f>
        <v/>
      </c>
      <c r="BS157" s="645">
        <f t="array" ref="BS157">COUNT(BM157:BR157)</f>
        <v/>
      </c>
      <c r="BT157" s="646">
        <f t="array" ref="BT157">IF(BS157=0,0,IF(BS157=1,0,1/(BS157*(BS157-1))))</f>
        <v/>
      </c>
      <c r="BU157" s="135">
        <f t="array" ref="BU157">IF(R157&gt;0,(BM157^2),"")</f>
        <v/>
      </c>
      <c r="BV157" s="135">
        <f t="array" ref="BV157">IF(X157&gt;0,(BN157^2),"")</f>
        <v/>
      </c>
      <c r="BW157" s="135">
        <f t="array" ref="BW157">IF(AB157&gt;0,(BO157^2),"")</f>
        <v/>
      </c>
      <c r="BX157" s="135">
        <f t="array" ref="BX157">IF(AF157&gt;0,(BP157^2),"")</f>
        <v/>
      </c>
      <c r="BY157" s="135">
        <f t="array" ref="BY157">IF(AJ157&gt;0,(BQ157^2),"")</f>
        <v/>
      </c>
      <c r="BZ157" s="135">
        <f t="array" ref="BZ157">IF(AN157&gt;0,(BR157^2),"")</f>
        <v/>
      </c>
      <c r="CA157" s="121" t="n"/>
    </row>
    <row r="158" ht="18.75" customHeight="1" s="621">
      <c r="A158" s="47" t="inlineStr">
        <is>
          <t>/</t>
        </is>
      </c>
      <c r="B158" s="123">
        <f t="array" ref="B158">B157+1</f>
        <v/>
      </c>
      <c r="C158" s="101" t="n"/>
      <c r="D158" s="101" t="n"/>
      <c r="E158" s="101" t="n"/>
      <c r="F158" s="101" t="n"/>
      <c r="G158" s="100" t="n">
        <v>40725</v>
      </c>
      <c r="H158" s="99" t="inlineStr">
        <is>
          <t>Compito</t>
        </is>
      </c>
      <c r="I158" s="101">
        <f t="array" ref="I158">IF((V158-R158)&gt;3,"SI","")</f>
        <v/>
      </c>
      <c r="J158" s="101">
        <f t="array" ref="J158">IF((U158-R158)&gt;3,"SI","")</f>
        <v/>
      </c>
      <c r="K158" s="100" t="n"/>
      <c r="L158" s="100" t="n"/>
      <c r="M158" s="124">
        <f t="array" ref="M158">IF(R158&gt;0,(SQRT(BT158*(SUM(BU158:BZ158)))),"")</f>
        <v/>
      </c>
      <c r="N158" s="136">
        <f t="array" ref="N158">IF(T158&gt;0,(MAX(T158,Z158,AD158,AH158,AL158,AP158))+SQRT(1.2^2+1^2),"")</f>
        <v/>
      </c>
      <c r="O158" s="637">
        <f t="array" ref="O158">IF(R158="",0,10*LOG10(SUM(BG158:BL158)/(COUNT(R158,X158,AB158,AF158,AJ158,AN158))))</f>
        <v/>
      </c>
      <c r="P158" s="638">
        <f t="array" ref="P158">IF(AND(Y158="",AC158="",AG158="",AK158="",AO158=""),S158,AVERAGE(S158,Y158,AC158,AG158,AK158,AO158)+STDEV(S158,Y158,AC158,AG158,AK158,AO158))</f>
        <v/>
      </c>
      <c r="Q158" s="106" t="n"/>
      <c r="R158" s="639" t="n"/>
      <c r="S158" s="640" t="n"/>
      <c r="T158" s="641" t="n"/>
      <c r="U158" s="642" t="n"/>
      <c r="V158" s="642" t="n"/>
      <c r="W158" s="106" t="n"/>
      <c r="X158" s="639" t="n"/>
      <c r="Y158" s="640" t="n"/>
      <c r="Z158" s="641" t="n"/>
      <c r="AA158" s="106" t="n"/>
      <c r="AB158" s="639" t="n"/>
      <c r="AC158" s="640" t="n"/>
      <c r="AD158" s="641" t="n"/>
      <c r="AE158" s="106" t="n"/>
      <c r="AF158" s="639" t="n"/>
      <c r="AG158" s="640" t="n"/>
      <c r="AH158" s="641" t="n"/>
      <c r="AI158" s="106" t="n"/>
      <c r="AJ158" s="639" t="n"/>
      <c r="AK158" s="640" t="n"/>
      <c r="AL158" s="641" t="n"/>
      <c r="AM158" s="106" t="n"/>
      <c r="AN158" s="639" t="n"/>
      <c r="AO158" s="640" t="n"/>
      <c r="AP158" s="641" t="n"/>
      <c r="AQ158" s="111">
        <f t="array" ref="AQ158">IF(AND((O158)&lt;85,N158&lt;137),"NO","SI")</f>
        <v/>
      </c>
      <c r="AR158" s="112">
        <f t="array" ref="AR158">IF((480*(10^(7.95-(O158/10))))&lt;480,480*(10^(7.95-(O158/10))),480)</f>
        <v/>
      </c>
      <c r="AS158" s="113">
        <f t="array" ref="AS158">IF((480*(10^(8.45-(O158/10))))&lt;480,480*(10^(8.45-(O158/10))),480)</f>
        <v/>
      </c>
      <c r="AT158" s="114">
        <f t="array" ref="AT158">IF((480*(10^(8.65-(O158/10))))&lt;480,480*(10^(8.65-(O158/10))),480)</f>
        <v/>
      </c>
      <c r="AU158" s="137">
        <f t="array" ref="AU158">IF(O158&lt;80,"0",IF((P158-O158)&lt;=2,('DPI art.191'!$G$3-(('DPI art.191'!$F$3-'DPI art.191'!$G$3)/4)*(P158-O158-2)),('DPI art.191'!$G$3-(('DPI art.191'!$G$3-'DPI art.191'!$H$3)/8)*(P158-O158-2))))</f>
        <v/>
      </c>
      <c r="AV158" s="644">
        <f t="array" ref="AV158">O158-AU158</f>
        <v/>
      </c>
      <c r="AW158" s="644">
        <f t="array" ref="AW158">IF(N158&lt;135,N158,N158-'DPI art.191'!$I$3)</f>
        <v/>
      </c>
      <c r="AX158" s="644">
        <f t="array" ref="AX158">IF(I158&lt;80,"0",IF((J158-I158)&lt;=2,('DPI art.191'!$G$7-(('DPI art.191'!$F$7-'DPI art.191'!$G$7)/4)*(I158-J158-2)),('DPI art.191'!$G$7-(('DPI art.191'!$G$7-'DPI art.191'!$H$7)/8)*(J158-I158-2))))</f>
        <v/>
      </c>
      <c r="AY158" s="644">
        <f t="array" ref="AY158">I158-AX158</f>
        <v/>
      </c>
      <c r="AZ158" s="644">
        <f t="array" ref="AZ158">IF(H158&lt;135,H158,H158-'DPI art.191'!$I$7)</f>
        <v/>
      </c>
      <c r="BA158" s="137">
        <f t="array" ref="BA158">IF(O158&lt;80,"0",IF((P158-O158)&lt;=2,('DPI art.191'!$G$5-(('DPI art.191'!$F$5-'DPI art.191'!$G$5)/4)*(P158-O158-2)),('DPI art.191'!$G$5-(('DPI art.191'!$G$5-'DPI art.191'!$H$5)/8)*(P158-O158-2))))</f>
        <v/>
      </c>
      <c r="BB158" s="644">
        <f t="array" ref="BB158">R158-BA158</f>
        <v/>
      </c>
      <c r="BC158" s="644">
        <f t="array" ref="BC158">IF(N158&lt;135,N158,N158-'DPI art.191'!$I$5)</f>
        <v/>
      </c>
      <c r="BD158" s="137">
        <f t="array" ref="BD158">IF(O158&lt;80,"0",IF((P158-O158)&lt;=2,('DPI art.191'!$G$7-(('DPI art.191'!$F$7-'DPI art.191'!$G$7)/4)*(O158-P158-2)),('DPI art.191'!$G$7-(('DPI art.191'!$G$7-'DPI art.191'!$H$7)/8)*(P158-O158-2))))</f>
        <v/>
      </c>
      <c r="BE158" s="644">
        <f t="array" ref="BE158">O158-BD158</f>
        <v/>
      </c>
      <c r="BF158" s="644">
        <f t="array" ref="BF158">IF(N158&lt;135,N158,N158-'DPI art.191'!$I$7)</f>
        <v/>
      </c>
      <c r="BG158" s="645">
        <f t="array" ref="BG158">10^(0.1*R158)</f>
        <v/>
      </c>
      <c r="BH158" s="645">
        <f t="array" ref="BH158">10^(0.1*X158)</f>
        <v/>
      </c>
      <c r="BI158" s="645">
        <f t="array" ref="BI158">10^(0.1*AB158)</f>
        <v/>
      </c>
      <c r="BJ158" s="645">
        <f t="array" ref="BJ158">10^(0.1*AF158)</f>
        <v/>
      </c>
      <c r="BK158" s="645">
        <f t="array" ref="BK158">10^(0.1*AJ158)</f>
        <v/>
      </c>
      <c r="BL158" s="645">
        <f t="array" ref="BL158">10^(0.1*AN158)</f>
        <v/>
      </c>
      <c r="BM158" s="134">
        <f t="array" ref="BM158">IF(R158&gt;0,(O158-R158),"")</f>
        <v/>
      </c>
      <c r="BN158" s="134">
        <f t="array" ref="BN158">IF(X158&gt;0,(O158-X158),"")</f>
        <v/>
      </c>
      <c r="BO158" s="134">
        <f t="array" ref="BO158">IF(AB158&gt;0,(O158-AB158),"")</f>
        <v/>
      </c>
      <c r="BP158" s="134">
        <f t="array" ref="BP158">IF(AF158&gt;0,(O158-AF158),"")</f>
        <v/>
      </c>
      <c r="BQ158" s="134">
        <f t="array" ref="BQ158">IF(AJ158&gt;0,(O158-AJ158),"")</f>
        <v/>
      </c>
      <c r="BR158" s="134">
        <f t="array" ref="BR158">IF(AN158&gt;0,(O158-AN158),"")</f>
        <v/>
      </c>
      <c r="BS158" s="645">
        <f t="array" ref="BS158">COUNT(BM158:BR158)</f>
        <v/>
      </c>
      <c r="BT158" s="646">
        <f t="array" ref="BT158">IF(BS158=0,0,IF(BS158=1,0,1/(BS158*(BS158-1))))</f>
        <v/>
      </c>
      <c r="BU158" s="135">
        <f t="array" ref="BU158">IF(R158&gt;0,(BM158^2),"")</f>
        <v/>
      </c>
      <c r="BV158" s="135">
        <f t="array" ref="BV158">IF(X158&gt;0,(BN158^2),"")</f>
        <v/>
      </c>
      <c r="BW158" s="135">
        <f t="array" ref="BW158">IF(AB158&gt;0,(BO158^2),"")</f>
        <v/>
      </c>
      <c r="BX158" s="135">
        <f t="array" ref="BX158">IF(AF158&gt;0,(BP158^2),"")</f>
        <v/>
      </c>
      <c r="BY158" s="135">
        <f t="array" ref="BY158">IF(AJ158&gt;0,(BQ158^2),"")</f>
        <v/>
      </c>
      <c r="BZ158" s="135">
        <f t="array" ref="BZ158">IF(AN158&gt;0,(BR158^2),"")</f>
        <v/>
      </c>
      <c r="CA158" s="121" t="n"/>
    </row>
    <row r="159" ht="18.75" customHeight="1" s="621">
      <c r="A159" s="47" t="inlineStr">
        <is>
          <t>/</t>
        </is>
      </c>
      <c r="B159" s="123">
        <f t="array" ref="B159">B158+1</f>
        <v/>
      </c>
      <c r="C159" s="101" t="n"/>
      <c r="D159" s="101" t="n"/>
      <c r="E159" s="101" t="n"/>
      <c r="F159" s="101" t="n"/>
      <c r="G159" s="100" t="n">
        <v>40725</v>
      </c>
      <c r="H159" s="99" t="inlineStr">
        <is>
          <t>Compito</t>
        </is>
      </c>
      <c r="I159" s="101">
        <f t="array" ref="I159">IF((V159-R159)&gt;3,"SI","")</f>
        <v/>
      </c>
      <c r="J159" s="101">
        <f t="array" ref="J159">IF((U159-R159)&gt;3,"SI","")</f>
        <v/>
      </c>
      <c r="K159" s="100" t="n"/>
      <c r="L159" s="100" t="n"/>
      <c r="M159" s="124">
        <f t="array" ref="M159">IF(R159&gt;0,(SQRT(BT159*(SUM(BU159:BZ159)))),"")</f>
        <v/>
      </c>
      <c r="N159" s="136">
        <f t="array" ref="N159">IF(T159&gt;0,(MAX(T159,Z159,AD159,AH159,AL159,AP159))+SQRT(1.2^2+1^2),"")</f>
        <v/>
      </c>
      <c r="O159" s="637">
        <f t="array" ref="O159">IF(R159="",0,10*LOG10(SUM(BG159:BL159)/(COUNT(R159,X159,AB159,AF159,AJ159,AN159))))</f>
        <v/>
      </c>
      <c r="P159" s="638">
        <f t="array" ref="P159">IF(AND(Y159="",AC159="",AG159="",AK159="",AO159=""),S159,AVERAGE(S159,Y159,AC159,AG159,AK159,AO159)+STDEV(S159,Y159,AC159,AG159,AK159,AO159))</f>
        <v/>
      </c>
      <c r="Q159" s="106" t="n"/>
      <c r="R159" s="639" t="n"/>
      <c r="S159" s="640" t="n"/>
      <c r="T159" s="641" t="n"/>
      <c r="U159" s="642" t="n"/>
      <c r="V159" s="642" t="n"/>
      <c r="W159" s="106" t="n"/>
      <c r="X159" s="639" t="n"/>
      <c r="Y159" s="640" t="n"/>
      <c r="Z159" s="641" t="n"/>
      <c r="AA159" s="106" t="n"/>
      <c r="AB159" s="639" t="n"/>
      <c r="AC159" s="640" t="n"/>
      <c r="AD159" s="641" t="n"/>
      <c r="AE159" s="106" t="n"/>
      <c r="AF159" s="639" t="n"/>
      <c r="AG159" s="640" t="n"/>
      <c r="AH159" s="641" t="n"/>
      <c r="AI159" s="106" t="n"/>
      <c r="AJ159" s="639" t="n"/>
      <c r="AK159" s="640" t="n"/>
      <c r="AL159" s="641" t="n"/>
      <c r="AM159" s="106" t="n"/>
      <c r="AN159" s="639" t="n"/>
      <c r="AO159" s="640" t="n"/>
      <c r="AP159" s="641" t="n"/>
      <c r="AQ159" s="111">
        <f t="array" ref="AQ159">IF(AND((O159)&lt;85,N159&lt;137),"NO","SI")</f>
        <v/>
      </c>
      <c r="AR159" s="112">
        <f t="array" ref="AR159">IF((480*(10^(7.95-(O159/10))))&lt;480,480*(10^(7.95-(O159/10))),480)</f>
        <v/>
      </c>
      <c r="AS159" s="113">
        <f t="array" ref="AS159">IF((480*(10^(8.45-(O159/10))))&lt;480,480*(10^(8.45-(O159/10))),480)</f>
        <v/>
      </c>
      <c r="AT159" s="114">
        <f t="array" ref="AT159">IF((480*(10^(8.65-(O159/10))))&lt;480,480*(10^(8.65-(O159/10))),480)</f>
        <v/>
      </c>
      <c r="AU159" s="137">
        <f t="array" ref="AU159">IF(O159&lt;80,"0",IF((P159-O159)&lt;=2,('DPI art.191'!$G$3-(('DPI art.191'!$F$3-'DPI art.191'!$G$3)/4)*(P159-O159-2)),('DPI art.191'!$G$3-(('DPI art.191'!$G$3-'DPI art.191'!$H$3)/8)*(P159-O159-2))))</f>
        <v/>
      </c>
      <c r="AV159" s="644">
        <f t="array" ref="AV159">O159-AU159</f>
        <v/>
      </c>
      <c r="AW159" s="644">
        <f t="array" ref="AW159">IF(N159&lt;135,N159,N159-'DPI art.191'!$I$3)</f>
        <v/>
      </c>
      <c r="AX159" s="644">
        <f t="array" ref="AX159">IF(I159&lt;80,"0",IF((J159-I159)&lt;=2,('DPI art.191'!$G$7-(('DPI art.191'!$F$7-'DPI art.191'!$G$7)/4)*(I159-J159-2)),('DPI art.191'!$G$7-(('DPI art.191'!$G$7-'DPI art.191'!$H$7)/8)*(J159-I159-2))))</f>
        <v/>
      </c>
      <c r="AY159" s="644">
        <f t="array" ref="AY159">I159-AX159</f>
        <v/>
      </c>
      <c r="AZ159" s="644">
        <f t="array" ref="AZ159">IF(H159&lt;135,H159,H159-'DPI art.191'!$I$7)</f>
        <v/>
      </c>
      <c r="BA159" s="137">
        <f t="array" ref="BA159">IF(O159&lt;80,"0",IF((P159-O159)&lt;=2,('DPI art.191'!$G$5-(('DPI art.191'!$F$5-'DPI art.191'!$G$5)/4)*(P159-O159-2)),('DPI art.191'!$G$5-(('DPI art.191'!$G$5-'DPI art.191'!$H$5)/8)*(P159-O159-2))))</f>
        <v/>
      </c>
      <c r="BB159" s="644">
        <f t="array" ref="BB159">R159-BA159</f>
        <v/>
      </c>
      <c r="BC159" s="644">
        <f t="array" ref="BC159">IF(N159&lt;135,N159,N159-'DPI art.191'!$I$5)</f>
        <v/>
      </c>
      <c r="BD159" s="137">
        <f t="array" ref="BD159">IF(O159&lt;80,"0",IF((P159-O159)&lt;=2,('DPI art.191'!$G$7-(('DPI art.191'!$F$7-'DPI art.191'!$G$7)/4)*(O159-P159-2)),('DPI art.191'!$G$7-(('DPI art.191'!$G$7-'DPI art.191'!$H$7)/8)*(P159-O159-2))))</f>
        <v/>
      </c>
      <c r="BE159" s="644">
        <f t="array" ref="BE159">O159-BD159</f>
        <v/>
      </c>
      <c r="BF159" s="644">
        <f t="array" ref="BF159">IF(N159&lt;135,N159,N159-'DPI art.191'!$I$7)</f>
        <v/>
      </c>
      <c r="BG159" s="645">
        <f t="array" ref="BG159">10^(0.1*R159)</f>
        <v/>
      </c>
      <c r="BH159" s="645">
        <f t="array" ref="BH159">10^(0.1*X159)</f>
        <v/>
      </c>
      <c r="BI159" s="645">
        <f t="array" ref="BI159">10^(0.1*AB159)</f>
        <v/>
      </c>
      <c r="BJ159" s="645">
        <f t="array" ref="BJ159">10^(0.1*AF159)</f>
        <v/>
      </c>
      <c r="BK159" s="645">
        <f t="array" ref="BK159">10^(0.1*AJ159)</f>
        <v/>
      </c>
      <c r="BL159" s="645">
        <f t="array" ref="BL159">10^(0.1*AN159)</f>
        <v/>
      </c>
      <c r="BM159" s="134">
        <f t="array" ref="BM159">IF(R159&gt;0,(O159-R159),"")</f>
        <v/>
      </c>
      <c r="BN159" s="134">
        <f t="array" ref="BN159">IF(X159&gt;0,(O159-X159),"")</f>
        <v/>
      </c>
      <c r="BO159" s="134">
        <f t="array" ref="BO159">IF(AB159&gt;0,(O159-AB159),"")</f>
        <v/>
      </c>
      <c r="BP159" s="134">
        <f t="array" ref="BP159">IF(AF159&gt;0,(O159-AF159),"")</f>
        <v/>
      </c>
      <c r="BQ159" s="134">
        <f t="array" ref="BQ159">IF(AJ159&gt;0,(O159-AJ159),"")</f>
        <v/>
      </c>
      <c r="BR159" s="134">
        <f t="array" ref="BR159">IF(AN159&gt;0,(O159-AN159),"")</f>
        <v/>
      </c>
      <c r="BS159" s="645">
        <f t="array" ref="BS159">COUNT(BM159:BR159)</f>
        <v/>
      </c>
      <c r="BT159" s="646">
        <f t="array" ref="BT159">IF(BS159=0,0,IF(BS159=1,0,1/(BS159*(BS159-1))))</f>
        <v/>
      </c>
      <c r="BU159" s="135">
        <f t="array" ref="BU159">IF(R159&gt;0,(BM159^2),"")</f>
        <v/>
      </c>
      <c r="BV159" s="135">
        <f t="array" ref="BV159">IF(X159&gt;0,(BN159^2),"")</f>
        <v/>
      </c>
      <c r="BW159" s="135">
        <f t="array" ref="BW159">IF(AB159&gt;0,(BO159^2),"")</f>
        <v/>
      </c>
      <c r="BX159" s="135">
        <f t="array" ref="BX159">IF(AF159&gt;0,(BP159^2),"")</f>
        <v/>
      </c>
      <c r="BY159" s="135">
        <f t="array" ref="BY159">IF(AJ159&gt;0,(BQ159^2),"")</f>
        <v/>
      </c>
      <c r="BZ159" s="135">
        <f t="array" ref="BZ159">IF(AN159&gt;0,(BR159^2),"")</f>
        <v/>
      </c>
      <c r="CA159" s="121" t="n"/>
    </row>
    <row r="160" ht="18.75" customHeight="1" s="621">
      <c r="A160" s="47" t="inlineStr">
        <is>
          <t>/</t>
        </is>
      </c>
      <c r="B160" s="123">
        <f t="array" ref="B160">B159+1</f>
        <v/>
      </c>
      <c r="C160" s="101" t="n"/>
      <c r="D160" s="101" t="n"/>
      <c r="E160" s="101" t="n"/>
      <c r="F160" s="101" t="n"/>
      <c r="G160" s="100" t="n">
        <v>40725</v>
      </c>
      <c r="H160" s="99" t="inlineStr">
        <is>
          <t>Compito</t>
        </is>
      </c>
      <c r="I160" s="101">
        <f t="array" ref="I160">IF((V160-R160)&gt;3,"SI","")</f>
        <v/>
      </c>
      <c r="J160" s="101">
        <f t="array" ref="J160">IF((U160-R160)&gt;3,"SI","")</f>
        <v/>
      </c>
      <c r="K160" s="100" t="n"/>
      <c r="L160" s="100" t="n"/>
      <c r="M160" s="124">
        <f t="array" ref="M160">IF(R160&gt;0,(SQRT(BT160*(SUM(BU160:BZ160)))),"")</f>
        <v/>
      </c>
      <c r="N160" s="136">
        <f t="array" ref="N160">IF(T160&gt;0,(MAX(T160,Z160,AD160,AH160,AL160,AP160))+SQRT(1.2^2+1^2),"")</f>
        <v/>
      </c>
      <c r="O160" s="637">
        <f t="array" ref="O160">IF(R160="",0,10*LOG10(SUM(BG160:BL160)/(COUNT(R160,X160,AB160,AF160,AJ160,AN160))))</f>
        <v/>
      </c>
      <c r="P160" s="638">
        <f t="array" ref="P160">IF(AND(Y160="",AC160="",AG160="",AK160="",AO160=""),S160,AVERAGE(S160,Y160,AC160,AG160,AK160,AO160)+STDEV(S160,Y160,AC160,AG160,AK160,AO160))</f>
        <v/>
      </c>
      <c r="Q160" s="106" t="n"/>
      <c r="R160" s="639" t="n"/>
      <c r="S160" s="640" t="n"/>
      <c r="T160" s="641" t="n"/>
      <c r="U160" s="642" t="n"/>
      <c r="V160" s="642" t="n"/>
      <c r="W160" s="106" t="n"/>
      <c r="X160" s="639" t="n"/>
      <c r="Y160" s="640" t="n"/>
      <c r="Z160" s="641" t="n"/>
      <c r="AA160" s="106" t="n"/>
      <c r="AB160" s="639" t="n"/>
      <c r="AC160" s="640" t="n"/>
      <c r="AD160" s="641" t="n"/>
      <c r="AE160" s="106" t="n"/>
      <c r="AF160" s="639" t="n"/>
      <c r="AG160" s="640" t="n"/>
      <c r="AH160" s="641" t="n"/>
      <c r="AI160" s="106" t="n"/>
      <c r="AJ160" s="639" t="n"/>
      <c r="AK160" s="640" t="n"/>
      <c r="AL160" s="641" t="n"/>
      <c r="AM160" s="106" t="n"/>
      <c r="AN160" s="639" t="n"/>
      <c r="AO160" s="640" t="n"/>
      <c r="AP160" s="641" t="n"/>
      <c r="AQ160" s="111">
        <f t="array" ref="AQ160">IF(AND((O160)&lt;85,N160&lt;137),"NO","SI")</f>
        <v/>
      </c>
      <c r="AR160" s="112">
        <f t="array" ref="AR160">IF((480*(10^(7.95-(O160/10))))&lt;480,480*(10^(7.95-(O160/10))),480)</f>
        <v/>
      </c>
      <c r="AS160" s="113">
        <f t="array" ref="AS160">IF((480*(10^(8.45-(O160/10))))&lt;480,480*(10^(8.45-(O160/10))),480)</f>
        <v/>
      </c>
      <c r="AT160" s="114">
        <f t="array" ref="AT160">IF((480*(10^(8.65-(O160/10))))&lt;480,480*(10^(8.65-(O160/10))),480)</f>
        <v/>
      </c>
      <c r="AU160" s="137">
        <f t="array" ref="AU160">IF(O160&lt;80,"0",IF((P160-O160)&lt;=2,('DPI art.191'!$G$3-(('DPI art.191'!$F$3-'DPI art.191'!$G$3)/4)*(P160-O160-2)),('DPI art.191'!$G$3-(('DPI art.191'!$G$3-'DPI art.191'!$H$3)/8)*(P160-O160-2))))</f>
        <v/>
      </c>
      <c r="AV160" s="644">
        <f t="array" ref="AV160">O160-AU160</f>
        <v/>
      </c>
      <c r="AW160" s="644">
        <f t="array" ref="AW160">IF(N160&lt;135,N160,N160-'DPI art.191'!$I$3)</f>
        <v/>
      </c>
      <c r="AX160" s="644">
        <f t="array" ref="AX160">IF(I160&lt;80,"0",IF((J160-I160)&lt;=2,('DPI art.191'!$G$7-(('DPI art.191'!$F$7-'DPI art.191'!$G$7)/4)*(I160-J160-2)),('DPI art.191'!$G$7-(('DPI art.191'!$G$7-'DPI art.191'!$H$7)/8)*(J160-I160-2))))</f>
        <v/>
      </c>
      <c r="AY160" s="644">
        <f t="array" ref="AY160">I160-AX160</f>
        <v/>
      </c>
      <c r="AZ160" s="644">
        <f t="array" ref="AZ160">IF(H160&lt;135,H160,H160-'DPI art.191'!$I$7)</f>
        <v/>
      </c>
      <c r="BA160" s="137">
        <f t="array" ref="BA160">IF(O160&lt;80,"0",IF((P160-O160)&lt;=2,('DPI art.191'!$G$5-(('DPI art.191'!$F$5-'DPI art.191'!$G$5)/4)*(P160-O160-2)),('DPI art.191'!$G$5-(('DPI art.191'!$G$5-'DPI art.191'!$H$5)/8)*(P160-O160-2))))</f>
        <v/>
      </c>
      <c r="BB160" s="644">
        <f t="array" ref="BB160">R160-BA160</f>
        <v/>
      </c>
      <c r="BC160" s="644">
        <f t="array" ref="BC160">IF(N160&lt;135,N160,N160-'DPI art.191'!$I$5)</f>
        <v/>
      </c>
      <c r="BD160" s="137">
        <f t="array" ref="BD160">IF(O160&lt;80,"0",IF((P160-O160)&lt;=2,('DPI art.191'!$G$7-(('DPI art.191'!$F$7-'DPI art.191'!$G$7)/4)*(O160-P160-2)),('DPI art.191'!$G$7-(('DPI art.191'!$G$7-'DPI art.191'!$H$7)/8)*(P160-O160-2))))</f>
        <v/>
      </c>
      <c r="BE160" s="644">
        <f t="array" ref="BE160">O160-BD160</f>
        <v/>
      </c>
      <c r="BF160" s="644">
        <f t="array" ref="BF160">IF(N160&lt;135,N160,N160-'DPI art.191'!$I$7)</f>
        <v/>
      </c>
      <c r="BG160" s="645">
        <f t="array" ref="BG160">10^(0.1*R160)</f>
        <v/>
      </c>
      <c r="BH160" s="645">
        <f t="array" ref="BH160">10^(0.1*X160)</f>
        <v/>
      </c>
      <c r="BI160" s="645">
        <f t="array" ref="BI160">10^(0.1*AB160)</f>
        <v/>
      </c>
      <c r="BJ160" s="645">
        <f t="array" ref="BJ160">10^(0.1*AF160)</f>
        <v/>
      </c>
      <c r="BK160" s="645">
        <f t="array" ref="BK160">10^(0.1*AJ160)</f>
        <v/>
      </c>
      <c r="BL160" s="645">
        <f t="array" ref="BL160">10^(0.1*AN160)</f>
        <v/>
      </c>
      <c r="BM160" s="134">
        <f t="array" ref="BM160">IF(R160&gt;0,(O160-R160),"")</f>
        <v/>
      </c>
      <c r="BN160" s="134">
        <f t="array" ref="BN160">IF(X160&gt;0,(O160-X160),"")</f>
        <v/>
      </c>
      <c r="BO160" s="134">
        <f t="array" ref="BO160">IF(AB160&gt;0,(O160-AB160),"")</f>
        <v/>
      </c>
      <c r="BP160" s="134">
        <f t="array" ref="BP160">IF(AF160&gt;0,(O160-AF160),"")</f>
        <v/>
      </c>
      <c r="BQ160" s="134">
        <f t="array" ref="BQ160">IF(AJ160&gt;0,(O160-AJ160),"")</f>
        <v/>
      </c>
      <c r="BR160" s="134">
        <f t="array" ref="BR160">IF(AN160&gt;0,(O160-AN160),"")</f>
        <v/>
      </c>
      <c r="BS160" s="645">
        <f t="array" ref="BS160">COUNT(BM160:BR160)</f>
        <v/>
      </c>
      <c r="BT160" s="646">
        <f t="array" ref="BT160">IF(BS160=0,0,IF(BS160=1,0,1/(BS160*(BS160-1))))</f>
        <v/>
      </c>
      <c r="BU160" s="135">
        <f t="array" ref="BU160">IF(R160&gt;0,(BM160^2),"")</f>
        <v/>
      </c>
      <c r="BV160" s="135">
        <f t="array" ref="BV160">IF(X160&gt;0,(BN160^2),"")</f>
        <v/>
      </c>
      <c r="BW160" s="135">
        <f t="array" ref="BW160">IF(AB160&gt;0,(BO160^2),"")</f>
        <v/>
      </c>
      <c r="BX160" s="135">
        <f t="array" ref="BX160">IF(AF160&gt;0,(BP160^2),"")</f>
        <v/>
      </c>
      <c r="BY160" s="135">
        <f t="array" ref="BY160">IF(AJ160&gt;0,(BQ160^2),"")</f>
        <v/>
      </c>
      <c r="BZ160" s="135">
        <f t="array" ref="BZ160">IF(AN160&gt;0,(BR160^2),"")</f>
        <v/>
      </c>
      <c r="CA160" s="121" t="n"/>
    </row>
    <row r="161" ht="18.75" customHeight="1" s="621">
      <c r="A161" s="47" t="inlineStr">
        <is>
          <t>/</t>
        </is>
      </c>
      <c r="B161" s="123">
        <f t="array" ref="B161">B160+1</f>
        <v/>
      </c>
      <c r="C161" s="101" t="n"/>
      <c r="D161" s="101" t="n"/>
      <c r="E161" s="101" t="n"/>
      <c r="F161" s="101" t="n"/>
      <c r="G161" s="100" t="n">
        <v>40725</v>
      </c>
      <c r="H161" s="99" t="inlineStr">
        <is>
          <t>Compito</t>
        </is>
      </c>
      <c r="I161" s="101">
        <f t="array" ref="I161">IF((V161-R161)&gt;3,"SI","")</f>
        <v/>
      </c>
      <c r="J161" s="101">
        <f t="array" ref="J161">IF((U161-R161)&gt;3,"SI","")</f>
        <v/>
      </c>
      <c r="K161" s="100" t="n"/>
      <c r="L161" s="100" t="n"/>
      <c r="M161" s="124">
        <f t="array" ref="M161">IF(R161&gt;0,(SQRT(BT161*(SUM(BU161:BZ161)))),"")</f>
        <v/>
      </c>
      <c r="N161" s="136">
        <f t="array" ref="N161">IF(T161&gt;0,(MAX(T161,Z161,AD161,AH161,AL161,AP161))+SQRT(1.2^2+1^2),"")</f>
        <v/>
      </c>
      <c r="O161" s="637">
        <f t="array" ref="O161">IF(R161="",0,10*LOG10(SUM(BG161:BL161)/(COUNT(R161,X161,AB161,AF161,AJ161,AN161))))</f>
        <v/>
      </c>
      <c r="P161" s="638">
        <f t="array" ref="P161">IF(AND(Y161="",AC161="",AG161="",AK161="",AO161=""),S161,AVERAGE(S161,Y161,AC161,AG161,AK161,AO161)+STDEV(S161,Y161,AC161,AG161,AK161,AO161))</f>
        <v/>
      </c>
      <c r="Q161" s="106" t="n"/>
      <c r="R161" s="639" t="n"/>
      <c r="S161" s="640" t="n"/>
      <c r="T161" s="641" t="n"/>
      <c r="U161" s="642" t="n"/>
      <c r="V161" s="642" t="n"/>
      <c r="W161" s="106" t="n"/>
      <c r="X161" s="639" t="n"/>
      <c r="Y161" s="640" t="n"/>
      <c r="Z161" s="641" t="n"/>
      <c r="AA161" s="106" t="n"/>
      <c r="AB161" s="639" t="n"/>
      <c r="AC161" s="640" t="n"/>
      <c r="AD161" s="641" t="n"/>
      <c r="AE161" s="106" t="n"/>
      <c r="AF161" s="639" t="n"/>
      <c r="AG161" s="640" t="n"/>
      <c r="AH161" s="641" t="n"/>
      <c r="AI161" s="106" t="n"/>
      <c r="AJ161" s="639" t="n"/>
      <c r="AK161" s="640" t="n"/>
      <c r="AL161" s="641" t="n"/>
      <c r="AM161" s="106" t="n"/>
      <c r="AN161" s="639" t="n"/>
      <c r="AO161" s="640" t="n"/>
      <c r="AP161" s="641" t="n"/>
      <c r="AQ161" s="111">
        <f t="array" ref="AQ161">IF(AND((O161)&lt;85,N161&lt;137),"NO","SI")</f>
        <v/>
      </c>
      <c r="AR161" s="112">
        <f t="array" ref="AR161">IF((480*(10^(7.95-(O161/10))))&lt;480,480*(10^(7.95-(O161/10))),480)</f>
        <v/>
      </c>
      <c r="AS161" s="113">
        <f t="array" ref="AS161">IF((480*(10^(8.45-(O161/10))))&lt;480,480*(10^(8.45-(O161/10))),480)</f>
        <v/>
      </c>
      <c r="AT161" s="114">
        <f t="array" ref="AT161">IF((480*(10^(8.65-(O161/10))))&lt;480,480*(10^(8.65-(O161/10))),480)</f>
        <v/>
      </c>
      <c r="AU161" s="137">
        <f t="array" ref="AU161">IF(O161&lt;80,"0",IF((P161-O161)&lt;=2,('DPI art.191'!$G$3-(('DPI art.191'!$F$3-'DPI art.191'!$G$3)/4)*(P161-O161-2)),('DPI art.191'!$G$3-(('DPI art.191'!$G$3-'DPI art.191'!$H$3)/8)*(P161-O161-2))))</f>
        <v/>
      </c>
      <c r="AV161" s="644">
        <f t="array" ref="AV161">O161-AU161</f>
        <v/>
      </c>
      <c r="AW161" s="644">
        <f t="array" ref="AW161">IF(N161&lt;135,N161,N161-'DPI art.191'!$I$3)</f>
        <v/>
      </c>
      <c r="AX161" s="644">
        <f t="array" ref="AX161">IF(I161&lt;80,"0",IF((J161-I161)&lt;=2,('DPI art.191'!$G$7-(('DPI art.191'!$F$7-'DPI art.191'!$G$7)/4)*(I161-J161-2)),('DPI art.191'!$G$7-(('DPI art.191'!$G$7-'DPI art.191'!$H$7)/8)*(J161-I161-2))))</f>
        <v/>
      </c>
      <c r="AY161" s="644">
        <f t="array" ref="AY161">I161-AX161</f>
        <v/>
      </c>
      <c r="AZ161" s="644">
        <f t="array" ref="AZ161">IF(H161&lt;135,H161,H161-'DPI art.191'!$I$7)</f>
        <v/>
      </c>
      <c r="BA161" s="137">
        <f t="array" ref="BA161">IF(O161&lt;80,"0",IF((P161-O161)&lt;=2,('DPI art.191'!$G$5-(('DPI art.191'!$F$5-'DPI art.191'!$G$5)/4)*(P161-O161-2)),('DPI art.191'!$G$5-(('DPI art.191'!$G$5-'DPI art.191'!$H$5)/8)*(P161-O161-2))))</f>
        <v/>
      </c>
      <c r="BB161" s="644">
        <f t="array" ref="BB161">R161-BA161</f>
        <v/>
      </c>
      <c r="BC161" s="644">
        <f t="array" ref="BC161">IF(N161&lt;135,N161,N161-'DPI art.191'!$I$5)</f>
        <v/>
      </c>
      <c r="BD161" s="137">
        <f t="array" ref="BD161">IF(O161&lt;80,"0",IF((P161-O161)&lt;=2,('DPI art.191'!$G$7-(('DPI art.191'!$F$7-'DPI art.191'!$G$7)/4)*(O161-P161-2)),('DPI art.191'!$G$7-(('DPI art.191'!$G$7-'DPI art.191'!$H$7)/8)*(P161-O161-2))))</f>
        <v/>
      </c>
      <c r="BE161" s="644">
        <f t="array" ref="BE161">O161-BD161</f>
        <v/>
      </c>
      <c r="BF161" s="644">
        <f t="array" ref="BF161">IF(N161&lt;135,N161,N161-'DPI art.191'!$I$7)</f>
        <v/>
      </c>
      <c r="BG161" s="645">
        <f t="array" ref="BG161">10^(0.1*R161)</f>
        <v/>
      </c>
      <c r="BH161" s="645">
        <f t="array" ref="BH161">10^(0.1*X161)</f>
        <v/>
      </c>
      <c r="BI161" s="645">
        <f t="array" ref="BI161">10^(0.1*AB161)</f>
        <v/>
      </c>
      <c r="BJ161" s="645">
        <f t="array" ref="BJ161">10^(0.1*AF161)</f>
        <v/>
      </c>
      <c r="BK161" s="645">
        <f t="array" ref="BK161">10^(0.1*AJ161)</f>
        <v/>
      </c>
      <c r="BL161" s="645">
        <f t="array" ref="BL161">10^(0.1*AN161)</f>
        <v/>
      </c>
      <c r="BM161" s="134">
        <f t="array" ref="BM161">IF(R161&gt;0,(O161-R161),"")</f>
        <v/>
      </c>
      <c r="BN161" s="134">
        <f t="array" ref="BN161">IF(X161&gt;0,(O161-X161),"")</f>
        <v/>
      </c>
      <c r="BO161" s="134">
        <f t="array" ref="BO161">IF(AB161&gt;0,(O161-AB161),"")</f>
        <v/>
      </c>
      <c r="BP161" s="134">
        <f t="array" ref="BP161">IF(AF161&gt;0,(O161-AF161),"")</f>
        <v/>
      </c>
      <c r="BQ161" s="134">
        <f t="array" ref="BQ161">IF(AJ161&gt;0,(O161-AJ161),"")</f>
        <v/>
      </c>
      <c r="BR161" s="134">
        <f t="array" ref="BR161">IF(AN161&gt;0,(O161-AN161),"")</f>
        <v/>
      </c>
      <c r="BS161" s="645">
        <f t="array" ref="BS161">COUNT(BM161:BR161)</f>
        <v/>
      </c>
      <c r="BT161" s="646">
        <f t="array" ref="BT161">IF(BS161=0,0,IF(BS161=1,0,1/(BS161*(BS161-1))))</f>
        <v/>
      </c>
      <c r="BU161" s="135">
        <f t="array" ref="BU161">IF(R161&gt;0,(BM161^2),"")</f>
        <v/>
      </c>
      <c r="BV161" s="135">
        <f t="array" ref="BV161">IF(X161&gt;0,(BN161^2),"")</f>
        <v/>
      </c>
      <c r="BW161" s="135">
        <f t="array" ref="BW161">IF(AB161&gt;0,(BO161^2),"")</f>
        <v/>
      </c>
      <c r="BX161" s="135">
        <f t="array" ref="BX161">IF(AF161&gt;0,(BP161^2),"")</f>
        <v/>
      </c>
      <c r="BY161" s="135">
        <f t="array" ref="BY161">IF(AJ161&gt;0,(BQ161^2),"")</f>
        <v/>
      </c>
      <c r="BZ161" s="135">
        <f t="array" ref="BZ161">IF(AN161&gt;0,(BR161^2),"")</f>
        <v/>
      </c>
      <c r="CA161" s="121" t="n"/>
    </row>
    <row r="162" ht="18.75" customHeight="1" s="621">
      <c r="A162" s="47" t="inlineStr">
        <is>
          <t>/</t>
        </is>
      </c>
      <c r="B162" s="123">
        <f t="array" ref="B162">B161+1</f>
        <v/>
      </c>
      <c r="C162" s="101" t="n"/>
      <c r="D162" s="101" t="n"/>
      <c r="E162" s="101" t="n"/>
      <c r="F162" s="101" t="n"/>
      <c r="G162" s="100" t="n">
        <v>40725</v>
      </c>
      <c r="H162" s="99" t="inlineStr">
        <is>
          <t>Compito</t>
        </is>
      </c>
      <c r="I162" s="101">
        <f t="array" ref="I162">IF((V162-R162)&gt;3,"SI","")</f>
        <v/>
      </c>
      <c r="J162" s="101">
        <f t="array" ref="J162">IF((U162-R162)&gt;3,"SI","")</f>
        <v/>
      </c>
      <c r="K162" s="100" t="n"/>
      <c r="L162" s="100" t="n"/>
      <c r="M162" s="124">
        <f t="array" ref="M162">IF(R162&gt;0,(SQRT(BT162*(SUM(BU162:BZ162)))),"")</f>
        <v/>
      </c>
      <c r="N162" s="136">
        <f t="array" ref="N162">IF(T162&gt;0,(MAX(T162,Z162,AD162,AH162,AL162,AP162))+SQRT(1.2^2+1^2),"")</f>
        <v/>
      </c>
      <c r="O162" s="637">
        <f t="array" ref="O162">IF(R162="",0,10*LOG10(SUM(BG162:BL162)/(COUNT(R162,X162,AB162,AF162,AJ162,AN162))))</f>
        <v/>
      </c>
      <c r="P162" s="638">
        <f t="array" ref="P162">IF(AND(Y162="",AC162="",AG162="",AK162="",AO162=""),S162,AVERAGE(S162,Y162,AC162,AG162,AK162,AO162)+STDEV(S162,Y162,AC162,AG162,AK162,AO162))</f>
        <v/>
      </c>
      <c r="Q162" s="106" t="n"/>
      <c r="R162" s="639" t="n"/>
      <c r="S162" s="640" t="n"/>
      <c r="T162" s="641" t="n"/>
      <c r="U162" s="642" t="n"/>
      <c r="V162" s="642" t="n"/>
      <c r="W162" s="106" t="n"/>
      <c r="X162" s="639" t="n"/>
      <c r="Y162" s="640" t="n"/>
      <c r="Z162" s="641" t="n"/>
      <c r="AA162" s="106" t="n"/>
      <c r="AB162" s="639" t="n"/>
      <c r="AC162" s="640" t="n"/>
      <c r="AD162" s="641" t="n"/>
      <c r="AE162" s="106" t="n"/>
      <c r="AF162" s="639" t="n"/>
      <c r="AG162" s="640" t="n"/>
      <c r="AH162" s="641" t="n"/>
      <c r="AI162" s="106" t="n"/>
      <c r="AJ162" s="639" t="n"/>
      <c r="AK162" s="640" t="n"/>
      <c r="AL162" s="641" t="n"/>
      <c r="AM162" s="106" t="n"/>
      <c r="AN162" s="639" t="n"/>
      <c r="AO162" s="640" t="n"/>
      <c r="AP162" s="641" t="n"/>
      <c r="AQ162" s="111">
        <f t="array" ref="AQ162">IF(AND((O162)&lt;85,N162&lt;137),"NO","SI")</f>
        <v/>
      </c>
      <c r="AR162" s="112">
        <f t="array" ref="AR162">IF((480*(10^(7.95-(O162/10))))&lt;480,480*(10^(7.95-(O162/10))),480)</f>
        <v/>
      </c>
      <c r="AS162" s="113">
        <f t="array" ref="AS162">IF((480*(10^(8.45-(O162/10))))&lt;480,480*(10^(8.45-(O162/10))),480)</f>
        <v/>
      </c>
      <c r="AT162" s="114">
        <f t="array" ref="AT162">IF((480*(10^(8.65-(O162/10))))&lt;480,480*(10^(8.65-(O162/10))),480)</f>
        <v/>
      </c>
      <c r="AU162" s="137">
        <f t="array" ref="AU162">IF(O162&lt;80,"0",IF((P162-O162)&lt;=2,('DPI art.191'!$G$3-(('DPI art.191'!$F$3-'DPI art.191'!$G$3)/4)*(P162-O162-2)),('DPI art.191'!$G$3-(('DPI art.191'!$G$3-'DPI art.191'!$H$3)/8)*(P162-O162-2))))</f>
        <v/>
      </c>
      <c r="AV162" s="644">
        <f t="array" ref="AV162">O162-AU162</f>
        <v/>
      </c>
      <c r="AW162" s="644">
        <f t="array" ref="AW162">IF(N162&lt;135,N162,N162-'DPI art.191'!$I$3)</f>
        <v/>
      </c>
      <c r="AX162" s="644">
        <f t="array" ref="AX162">IF(I162&lt;80,"0",IF((J162-I162)&lt;=2,('DPI art.191'!$G$7-(('DPI art.191'!$F$7-'DPI art.191'!$G$7)/4)*(I162-J162-2)),('DPI art.191'!$G$7-(('DPI art.191'!$G$7-'DPI art.191'!$H$7)/8)*(J162-I162-2))))</f>
        <v/>
      </c>
      <c r="AY162" s="644">
        <f t="array" ref="AY162">I162-AX162</f>
        <v/>
      </c>
      <c r="AZ162" s="644">
        <f t="array" ref="AZ162">IF(H162&lt;135,H162,H162-'DPI art.191'!$I$7)</f>
        <v/>
      </c>
      <c r="BA162" s="137">
        <f t="array" ref="BA162">IF(O162&lt;80,"0",IF((P162-O162)&lt;=2,('DPI art.191'!$G$5-(('DPI art.191'!$F$5-'DPI art.191'!$G$5)/4)*(P162-O162-2)),('DPI art.191'!$G$5-(('DPI art.191'!$G$5-'DPI art.191'!$H$5)/8)*(P162-O162-2))))</f>
        <v/>
      </c>
      <c r="BB162" s="644">
        <f t="array" ref="BB162">R162-BA162</f>
        <v/>
      </c>
      <c r="BC162" s="644">
        <f t="array" ref="BC162">IF(N162&lt;135,N162,N162-'DPI art.191'!$I$5)</f>
        <v/>
      </c>
      <c r="BD162" s="137">
        <f t="array" ref="BD162">IF(O162&lt;80,"0",IF((P162-O162)&lt;=2,('DPI art.191'!$G$7-(('DPI art.191'!$F$7-'DPI art.191'!$G$7)/4)*(O162-P162-2)),('DPI art.191'!$G$7-(('DPI art.191'!$G$7-'DPI art.191'!$H$7)/8)*(P162-O162-2))))</f>
        <v/>
      </c>
      <c r="BE162" s="644">
        <f t="array" ref="BE162">O162-BD162</f>
        <v/>
      </c>
      <c r="BF162" s="644">
        <f t="array" ref="BF162">IF(N162&lt;135,N162,N162-'DPI art.191'!$I$7)</f>
        <v/>
      </c>
      <c r="BG162" s="645">
        <f t="array" ref="BG162">10^(0.1*R162)</f>
        <v/>
      </c>
      <c r="BH162" s="645">
        <f t="array" ref="BH162">10^(0.1*X162)</f>
        <v/>
      </c>
      <c r="BI162" s="645">
        <f t="array" ref="BI162">10^(0.1*AB162)</f>
        <v/>
      </c>
      <c r="BJ162" s="645">
        <f t="array" ref="BJ162">10^(0.1*AF162)</f>
        <v/>
      </c>
      <c r="BK162" s="645">
        <f t="array" ref="BK162">10^(0.1*AJ162)</f>
        <v/>
      </c>
      <c r="BL162" s="645">
        <f t="array" ref="BL162">10^(0.1*AN162)</f>
        <v/>
      </c>
      <c r="BM162" s="134">
        <f t="array" ref="BM162">IF(R162&gt;0,(O162-R162),"")</f>
        <v/>
      </c>
      <c r="BN162" s="134">
        <f t="array" ref="BN162">IF(X162&gt;0,(O162-X162),"")</f>
        <v/>
      </c>
      <c r="BO162" s="134">
        <f t="array" ref="BO162">IF(AB162&gt;0,(O162-AB162),"")</f>
        <v/>
      </c>
      <c r="BP162" s="134">
        <f t="array" ref="BP162">IF(AF162&gt;0,(O162-AF162),"")</f>
        <v/>
      </c>
      <c r="BQ162" s="134">
        <f t="array" ref="BQ162">IF(AJ162&gt;0,(O162-AJ162),"")</f>
        <v/>
      </c>
      <c r="BR162" s="134">
        <f t="array" ref="BR162">IF(AN162&gt;0,(O162-AN162),"")</f>
        <v/>
      </c>
      <c r="BS162" s="645">
        <f t="array" ref="BS162">COUNT(BM162:BR162)</f>
        <v/>
      </c>
      <c r="BT162" s="646">
        <f t="array" ref="BT162">IF(BS162=0,0,IF(BS162=1,0,1/(BS162*(BS162-1))))</f>
        <v/>
      </c>
      <c r="BU162" s="135">
        <f t="array" ref="BU162">IF(R162&gt;0,(BM162^2),"")</f>
        <v/>
      </c>
      <c r="BV162" s="135">
        <f t="array" ref="BV162">IF(X162&gt;0,(BN162^2),"")</f>
        <v/>
      </c>
      <c r="BW162" s="135">
        <f t="array" ref="BW162">IF(AB162&gt;0,(BO162^2),"")</f>
        <v/>
      </c>
      <c r="BX162" s="135">
        <f t="array" ref="BX162">IF(AF162&gt;0,(BP162^2),"")</f>
        <v/>
      </c>
      <c r="BY162" s="135">
        <f t="array" ref="BY162">IF(AJ162&gt;0,(BQ162^2),"")</f>
        <v/>
      </c>
      <c r="BZ162" s="135">
        <f t="array" ref="BZ162">IF(AN162&gt;0,(BR162^2),"")</f>
        <v/>
      </c>
      <c r="CA162" s="121" t="n"/>
    </row>
    <row r="163" ht="18.75" customHeight="1" s="621">
      <c r="A163" s="47" t="inlineStr">
        <is>
          <t>/</t>
        </is>
      </c>
      <c r="B163" s="123">
        <f t="array" ref="B163">B162+1</f>
        <v/>
      </c>
      <c r="C163" s="101" t="n"/>
      <c r="D163" s="101" t="n"/>
      <c r="E163" s="101" t="n"/>
      <c r="F163" s="101" t="n"/>
      <c r="G163" s="100" t="n">
        <v>40725</v>
      </c>
      <c r="H163" s="99" t="inlineStr">
        <is>
          <t>Compito</t>
        </is>
      </c>
      <c r="I163" s="101">
        <f t="array" ref="I163">IF((V163-R163)&gt;3,"SI","")</f>
        <v/>
      </c>
      <c r="J163" s="101">
        <f t="array" ref="J163">IF((U163-R163)&gt;3,"SI","")</f>
        <v/>
      </c>
      <c r="K163" s="100" t="n"/>
      <c r="L163" s="100" t="n"/>
      <c r="M163" s="124">
        <f t="array" ref="M163">IF(R163&gt;0,(SQRT(BT163*(SUM(BU163:BZ163)))),"")</f>
        <v/>
      </c>
      <c r="N163" s="136">
        <f t="array" ref="N163">IF(T163&gt;0,(MAX(T163,Z163,AD163,AH163,AL163,AP163))+SQRT(1.2^2+1^2),"")</f>
        <v/>
      </c>
      <c r="O163" s="637">
        <f t="array" ref="O163">IF(R163="",0,10*LOG10(SUM(BG163:BL163)/(COUNT(R163,X163,AB163,AF163,AJ163,AN163))))</f>
        <v/>
      </c>
      <c r="P163" s="638">
        <f t="array" ref="P163">IF(AND(Y163="",AC163="",AG163="",AK163="",AO163=""),S163,AVERAGE(S163,Y163,AC163,AG163,AK163,AO163)+STDEV(S163,Y163,AC163,AG163,AK163,AO163))</f>
        <v/>
      </c>
      <c r="Q163" s="106" t="n"/>
      <c r="R163" s="639" t="n"/>
      <c r="S163" s="640" t="n"/>
      <c r="T163" s="641" t="n"/>
      <c r="U163" s="642" t="n"/>
      <c r="V163" s="642" t="n"/>
      <c r="W163" s="106" t="n"/>
      <c r="X163" s="639" t="n"/>
      <c r="Y163" s="640" t="n"/>
      <c r="Z163" s="641" t="n"/>
      <c r="AA163" s="106" t="n"/>
      <c r="AB163" s="639" t="n"/>
      <c r="AC163" s="640" t="n"/>
      <c r="AD163" s="641" t="n"/>
      <c r="AE163" s="106" t="n"/>
      <c r="AF163" s="639" t="n"/>
      <c r="AG163" s="640" t="n"/>
      <c r="AH163" s="641" t="n"/>
      <c r="AI163" s="106" t="n"/>
      <c r="AJ163" s="639" t="n"/>
      <c r="AK163" s="640" t="n"/>
      <c r="AL163" s="641" t="n"/>
      <c r="AM163" s="106" t="n"/>
      <c r="AN163" s="639" t="n"/>
      <c r="AO163" s="640" t="n"/>
      <c r="AP163" s="641" t="n"/>
      <c r="AQ163" s="111">
        <f t="array" ref="AQ163">IF(AND((O163)&lt;85,N163&lt;137),"NO","SI")</f>
        <v/>
      </c>
      <c r="AR163" s="112">
        <f t="array" ref="AR163">IF((480*(10^(7.95-(O163/10))))&lt;480,480*(10^(7.95-(O163/10))),480)</f>
        <v/>
      </c>
      <c r="AS163" s="113">
        <f t="array" ref="AS163">IF((480*(10^(8.45-(O163/10))))&lt;480,480*(10^(8.45-(O163/10))),480)</f>
        <v/>
      </c>
      <c r="AT163" s="114">
        <f t="array" ref="AT163">IF((480*(10^(8.65-(O163/10))))&lt;480,480*(10^(8.65-(O163/10))),480)</f>
        <v/>
      </c>
      <c r="AU163" s="137">
        <f t="array" ref="AU163">IF(O163&lt;80,"0",IF((P163-O163)&lt;=2,('DPI art.191'!$G$3-(('DPI art.191'!$F$3-'DPI art.191'!$G$3)/4)*(P163-O163-2)),('DPI art.191'!$G$3-(('DPI art.191'!$G$3-'DPI art.191'!$H$3)/8)*(P163-O163-2))))</f>
        <v/>
      </c>
      <c r="AV163" s="644">
        <f t="array" ref="AV163">O163-AU163</f>
        <v/>
      </c>
      <c r="AW163" s="644">
        <f t="array" ref="AW163">IF(N163&lt;135,N163,N163-'DPI art.191'!$I$3)</f>
        <v/>
      </c>
      <c r="AX163" s="644">
        <f t="array" ref="AX163">IF(I163&lt;80,"0",IF((J163-I163)&lt;=2,('DPI art.191'!$G$7-(('DPI art.191'!$F$7-'DPI art.191'!$G$7)/4)*(I163-J163-2)),('DPI art.191'!$G$7-(('DPI art.191'!$G$7-'DPI art.191'!$H$7)/8)*(J163-I163-2))))</f>
        <v/>
      </c>
      <c r="AY163" s="644">
        <f t="array" ref="AY163">I163-AX163</f>
        <v/>
      </c>
      <c r="AZ163" s="644">
        <f t="array" ref="AZ163">IF(H163&lt;135,H163,H163-'DPI art.191'!$I$7)</f>
        <v/>
      </c>
      <c r="BA163" s="137">
        <f t="array" ref="BA163">IF(O163&lt;80,"0",IF((P163-O163)&lt;=2,('DPI art.191'!$G$5-(('DPI art.191'!$F$5-'DPI art.191'!$G$5)/4)*(P163-O163-2)),('DPI art.191'!$G$5-(('DPI art.191'!$G$5-'DPI art.191'!$H$5)/8)*(P163-O163-2))))</f>
        <v/>
      </c>
      <c r="BB163" s="644">
        <f t="array" ref="BB163">R163-BA163</f>
        <v/>
      </c>
      <c r="BC163" s="644">
        <f t="array" ref="BC163">IF(N163&lt;135,N163,N163-'DPI art.191'!$I$5)</f>
        <v/>
      </c>
      <c r="BD163" s="137">
        <f t="array" ref="BD163">IF(O163&lt;80,"0",IF((P163-O163)&lt;=2,('DPI art.191'!$G$7-(('DPI art.191'!$F$7-'DPI art.191'!$G$7)/4)*(O163-P163-2)),('DPI art.191'!$G$7-(('DPI art.191'!$G$7-'DPI art.191'!$H$7)/8)*(P163-O163-2))))</f>
        <v/>
      </c>
      <c r="BE163" s="644">
        <f t="array" ref="BE163">O163-BD163</f>
        <v/>
      </c>
      <c r="BF163" s="644">
        <f t="array" ref="BF163">IF(N163&lt;135,N163,N163-'DPI art.191'!$I$7)</f>
        <v/>
      </c>
      <c r="BG163" s="645">
        <f t="array" ref="BG163">10^(0.1*R163)</f>
        <v/>
      </c>
      <c r="BH163" s="645">
        <f t="array" ref="BH163">10^(0.1*X163)</f>
        <v/>
      </c>
      <c r="BI163" s="645">
        <f t="array" ref="BI163">10^(0.1*AB163)</f>
        <v/>
      </c>
      <c r="BJ163" s="645">
        <f t="array" ref="BJ163">10^(0.1*AF163)</f>
        <v/>
      </c>
      <c r="BK163" s="645">
        <f t="array" ref="BK163">10^(0.1*AJ163)</f>
        <v/>
      </c>
      <c r="BL163" s="645">
        <f t="array" ref="BL163">10^(0.1*AN163)</f>
        <v/>
      </c>
      <c r="BM163" s="134">
        <f t="array" ref="BM163">IF(R163&gt;0,(O163-R163),"")</f>
        <v/>
      </c>
      <c r="BN163" s="134">
        <f t="array" ref="BN163">IF(X163&gt;0,(O163-X163),"")</f>
        <v/>
      </c>
      <c r="BO163" s="134">
        <f t="array" ref="BO163">IF(AB163&gt;0,(O163-AB163),"")</f>
        <v/>
      </c>
      <c r="BP163" s="134">
        <f t="array" ref="BP163">IF(AF163&gt;0,(O163-AF163),"")</f>
        <v/>
      </c>
      <c r="BQ163" s="134">
        <f t="array" ref="BQ163">IF(AJ163&gt;0,(O163-AJ163),"")</f>
        <v/>
      </c>
      <c r="BR163" s="134">
        <f t="array" ref="BR163">IF(AN163&gt;0,(O163-AN163),"")</f>
        <v/>
      </c>
      <c r="BS163" s="645">
        <f t="array" ref="BS163">COUNT(BM163:BR163)</f>
        <v/>
      </c>
      <c r="BT163" s="646">
        <f t="array" ref="BT163">IF(BS163=0,0,IF(BS163=1,0,1/(BS163*(BS163-1))))</f>
        <v/>
      </c>
      <c r="BU163" s="135">
        <f t="array" ref="BU163">IF(R163&gt;0,(BM163^2),"")</f>
        <v/>
      </c>
      <c r="BV163" s="135">
        <f t="array" ref="BV163">IF(X163&gt;0,(BN163^2),"")</f>
        <v/>
      </c>
      <c r="BW163" s="135">
        <f t="array" ref="BW163">IF(AB163&gt;0,(BO163^2),"")</f>
        <v/>
      </c>
      <c r="BX163" s="135">
        <f t="array" ref="BX163">IF(AF163&gt;0,(BP163^2),"")</f>
        <v/>
      </c>
      <c r="BY163" s="135">
        <f t="array" ref="BY163">IF(AJ163&gt;0,(BQ163^2),"")</f>
        <v/>
      </c>
      <c r="BZ163" s="135">
        <f t="array" ref="BZ163">IF(AN163&gt;0,(BR163^2),"")</f>
        <v/>
      </c>
      <c r="CA163" s="121" t="n"/>
    </row>
    <row r="164" ht="18.75" customHeight="1" s="621">
      <c r="A164" s="47" t="inlineStr">
        <is>
          <t>/</t>
        </is>
      </c>
      <c r="B164" s="123">
        <f t="array" ref="B164">B163+1</f>
        <v/>
      </c>
      <c r="C164" s="101" t="n"/>
      <c r="D164" s="101" t="n"/>
      <c r="E164" s="101" t="n"/>
      <c r="F164" s="101" t="n"/>
      <c r="G164" s="100" t="n">
        <v>40725</v>
      </c>
      <c r="H164" s="99" t="inlineStr">
        <is>
          <t>Compito</t>
        </is>
      </c>
      <c r="I164" s="101">
        <f t="array" ref="I164">IF((V164-R164)&gt;3,"SI","")</f>
        <v/>
      </c>
      <c r="J164" s="101">
        <f t="array" ref="J164">IF((U164-R164)&gt;3,"SI","")</f>
        <v/>
      </c>
      <c r="K164" s="100" t="n"/>
      <c r="L164" s="100" t="n"/>
      <c r="M164" s="124">
        <f t="array" ref="M164">IF(R164&gt;0,(SQRT(BT164*(SUM(BU164:BZ164)))),"")</f>
        <v/>
      </c>
      <c r="N164" s="136">
        <f t="array" ref="N164">IF(T164&gt;0,(MAX(T164,Z164,AD164,AH164,AL164,AP164))+SQRT(1.2^2+1^2),"")</f>
        <v/>
      </c>
      <c r="O164" s="637">
        <f t="array" ref="O164">IF(R164="",0,10*LOG10(SUM(BG164:BL164)/(COUNT(R164,X164,AB164,AF164,AJ164,AN164))))</f>
        <v/>
      </c>
      <c r="P164" s="638">
        <f t="array" ref="P164">IF(AND(Y164="",AC164="",AG164="",AK164="",AO164=""),S164,AVERAGE(S164,Y164,AC164,AG164,AK164,AO164)+STDEV(S164,Y164,AC164,AG164,AK164,AO164))</f>
        <v/>
      </c>
      <c r="Q164" s="106" t="n"/>
      <c r="R164" s="639" t="n"/>
      <c r="S164" s="640" t="n"/>
      <c r="T164" s="641" t="n"/>
      <c r="U164" s="642" t="n"/>
      <c r="V164" s="642" t="n"/>
      <c r="W164" s="106" t="n"/>
      <c r="X164" s="639" t="n"/>
      <c r="Y164" s="640" t="n"/>
      <c r="Z164" s="641" t="n"/>
      <c r="AA164" s="106" t="n"/>
      <c r="AB164" s="639" t="n"/>
      <c r="AC164" s="640" t="n"/>
      <c r="AD164" s="641" t="n"/>
      <c r="AE164" s="106" t="n"/>
      <c r="AF164" s="639" t="n"/>
      <c r="AG164" s="640" t="n"/>
      <c r="AH164" s="641" t="n"/>
      <c r="AI164" s="106" t="n"/>
      <c r="AJ164" s="639" t="n"/>
      <c r="AK164" s="640" t="n"/>
      <c r="AL164" s="641" t="n"/>
      <c r="AM164" s="106" t="n"/>
      <c r="AN164" s="639" t="n"/>
      <c r="AO164" s="640" t="n"/>
      <c r="AP164" s="641" t="n"/>
      <c r="AQ164" s="111">
        <f t="array" ref="AQ164">IF(AND((O164)&lt;85,N164&lt;137),"NO","SI")</f>
        <v/>
      </c>
      <c r="AR164" s="112">
        <f t="array" ref="AR164">IF((480*(10^(7.95-(O164/10))))&lt;480,480*(10^(7.95-(O164/10))),480)</f>
        <v/>
      </c>
      <c r="AS164" s="113">
        <f t="array" ref="AS164">IF((480*(10^(8.45-(O164/10))))&lt;480,480*(10^(8.45-(O164/10))),480)</f>
        <v/>
      </c>
      <c r="AT164" s="114">
        <f t="array" ref="AT164">IF((480*(10^(8.65-(O164/10))))&lt;480,480*(10^(8.65-(O164/10))),480)</f>
        <v/>
      </c>
      <c r="AU164" s="137">
        <f t="array" ref="AU164">IF(O164&lt;80,"0",IF((P164-O164)&lt;=2,('DPI art.191'!$G$3-(('DPI art.191'!$F$3-'DPI art.191'!$G$3)/4)*(P164-O164-2)),('DPI art.191'!$G$3-(('DPI art.191'!$G$3-'DPI art.191'!$H$3)/8)*(P164-O164-2))))</f>
        <v/>
      </c>
      <c r="AV164" s="644">
        <f t="array" ref="AV164">O164-AU164</f>
        <v/>
      </c>
      <c r="AW164" s="644">
        <f t="array" ref="AW164">IF(N164&lt;135,N164,N164-'DPI art.191'!$I$3)</f>
        <v/>
      </c>
      <c r="AX164" s="644">
        <f t="array" ref="AX164">IF(I164&lt;80,"0",IF((J164-I164)&lt;=2,('DPI art.191'!$G$7-(('DPI art.191'!$F$7-'DPI art.191'!$G$7)/4)*(I164-J164-2)),('DPI art.191'!$G$7-(('DPI art.191'!$G$7-'DPI art.191'!$H$7)/8)*(J164-I164-2))))</f>
        <v/>
      </c>
      <c r="AY164" s="644">
        <f t="array" ref="AY164">I164-AX164</f>
        <v/>
      </c>
      <c r="AZ164" s="644">
        <f t="array" ref="AZ164">IF(H164&lt;135,H164,H164-'DPI art.191'!$I$7)</f>
        <v/>
      </c>
      <c r="BA164" s="137">
        <f t="array" ref="BA164">IF(O164&lt;80,"0",IF((P164-O164)&lt;=2,('DPI art.191'!$G$5-(('DPI art.191'!$F$5-'DPI art.191'!$G$5)/4)*(P164-O164-2)),('DPI art.191'!$G$5-(('DPI art.191'!$G$5-'DPI art.191'!$H$5)/8)*(P164-O164-2))))</f>
        <v/>
      </c>
      <c r="BB164" s="644">
        <f t="array" ref="BB164">R164-BA164</f>
        <v/>
      </c>
      <c r="BC164" s="644">
        <f t="array" ref="BC164">IF(N164&lt;135,N164,N164-'DPI art.191'!$I$5)</f>
        <v/>
      </c>
      <c r="BD164" s="137">
        <f t="array" ref="BD164">IF(O164&lt;80,"0",IF((P164-O164)&lt;=2,('DPI art.191'!$G$7-(('DPI art.191'!$F$7-'DPI art.191'!$G$7)/4)*(O164-P164-2)),('DPI art.191'!$G$7-(('DPI art.191'!$G$7-'DPI art.191'!$H$7)/8)*(P164-O164-2))))</f>
        <v/>
      </c>
      <c r="BE164" s="644">
        <f t="array" ref="BE164">O164-BD164</f>
        <v/>
      </c>
      <c r="BF164" s="644">
        <f t="array" ref="BF164">IF(N164&lt;135,N164,N164-'DPI art.191'!$I$7)</f>
        <v/>
      </c>
      <c r="BG164" s="645">
        <f t="array" ref="BG164">10^(0.1*R164)</f>
        <v/>
      </c>
      <c r="BH164" s="645">
        <f t="array" ref="BH164">10^(0.1*X164)</f>
        <v/>
      </c>
      <c r="BI164" s="645">
        <f t="array" ref="BI164">10^(0.1*AB164)</f>
        <v/>
      </c>
      <c r="BJ164" s="645">
        <f t="array" ref="BJ164">10^(0.1*AF164)</f>
        <v/>
      </c>
      <c r="BK164" s="645">
        <f t="array" ref="BK164">10^(0.1*AJ164)</f>
        <v/>
      </c>
      <c r="BL164" s="645">
        <f t="array" ref="BL164">10^(0.1*AN164)</f>
        <v/>
      </c>
      <c r="BM164" s="134">
        <f t="array" ref="BM164">IF(R164&gt;0,(O164-R164),"")</f>
        <v/>
      </c>
      <c r="BN164" s="134">
        <f t="array" ref="BN164">IF(X164&gt;0,(O164-X164),"")</f>
        <v/>
      </c>
      <c r="BO164" s="134">
        <f t="array" ref="BO164">IF(AB164&gt;0,(O164-AB164),"")</f>
        <v/>
      </c>
      <c r="BP164" s="134">
        <f t="array" ref="BP164">IF(AF164&gt;0,(O164-AF164),"")</f>
        <v/>
      </c>
      <c r="BQ164" s="134">
        <f t="array" ref="BQ164">IF(AJ164&gt;0,(O164-AJ164),"")</f>
        <v/>
      </c>
      <c r="BR164" s="134">
        <f t="array" ref="BR164">IF(AN164&gt;0,(O164-AN164),"")</f>
        <v/>
      </c>
      <c r="BS164" s="645">
        <f t="array" ref="BS164">COUNT(BM164:BR164)</f>
        <v/>
      </c>
      <c r="BT164" s="646">
        <f t="array" ref="BT164">IF(BS164=0,0,IF(BS164=1,0,1/(BS164*(BS164-1))))</f>
        <v/>
      </c>
      <c r="BU164" s="135">
        <f t="array" ref="BU164">IF(R164&gt;0,(BM164^2),"")</f>
        <v/>
      </c>
      <c r="BV164" s="135">
        <f t="array" ref="BV164">IF(X164&gt;0,(BN164^2),"")</f>
        <v/>
      </c>
      <c r="BW164" s="135">
        <f t="array" ref="BW164">IF(AB164&gt;0,(BO164^2),"")</f>
        <v/>
      </c>
      <c r="BX164" s="135">
        <f t="array" ref="BX164">IF(AF164&gt;0,(BP164^2),"")</f>
        <v/>
      </c>
      <c r="BY164" s="135">
        <f t="array" ref="BY164">IF(AJ164&gt;0,(BQ164^2),"")</f>
        <v/>
      </c>
      <c r="BZ164" s="135">
        <f t="array" ref="BZ164">IF(AN164&gt;0,(BR164^2),"")</f>
        <v/>
      </c>
      <c r="CA164" s="121" t="n"/>
    </row>
    <row r="165" ht="18.75" customHeight="1" s="621">
      <c r="A165" s="47" t="inlineStr">
        <is>
          <t>/</t>
        </is>
      </c>
      <c r="B165" s="123">
        <f t="array" ref="B165">B164+1</f>
        <v/>
      </c>
      <c r="C165" s="101" t="n"/>
      <c r="D165" s="101" t="n"/>
      <c r="E165" s="101" t="n"/>
      <c r="F165" s="101" t="n"/>
      <c r="G165" s="100" t="n">
        <v>40725</v>
      </c>
      <c r="H165" s="99" t="inlineStr">
        <is>
          <t>Compito</t>
        </is>
      </c>
      <c r="I165" s="101">
        <f t="array" ref="I165">IF((V165-R165)&gt;3,"SI","")</f>
        <v/>
      </c>
      <c r="J165" s="101">
        <f t="array" ref="J165">IF((U165-R165)&gt;3,"SI","")</f>
        <v/>
      </c>
      <c r="K165" s="100" t="n"/>
      <c r="L165" s="100" t="n"/>
      <c r="M165" s="124">
        <f t="array" ref="M165">IF(R165&gt;0,(SQRT(BT165*(SUM(BU165:BZ165)))),"")</f>
        <v/>
      </c>
      <c r="N165" s="136">
        <f t="array" ref="N165">IF(T165&gt;0,(MAX(T165,Z165,AD165,AH165,AL165,AP165))+SQRT(1.2^2+1^2),"")</f>
        <v/>
      </c>
      <c r="O165" s="637">
        <f t="array" ref="O165">IF(R165="",0,10*LOG10(SUM(BG165:BL165)/(COUNT(R165,X165,AB165,AF165,AJ165,AN165))))</f>
        <v/>
      </c>
      <c r="P165" s="638">
        <f t="array" ref="P165">IF(AND(Y165="",AC165="",AG165="",AK165="",AO165=""),S165,AVERAGE(S165,Y165,AC165,AG165,AK165,AO165)+STDEV(S165,Y165,AC165,AG165,AK165,AO165))</f>
        <v/>
      </c>
      <c r="Q165" s="106" t="n"/>
      <c r="R165" s="639" t="n"/>
      <c r="S165" s="640" t="n"/>
      <c r="T165" s="641" t="n"/>
      <c r="U165" s="642" t="n"/>
      <c r="V165" s="642" t="n"/>
      <c r="W165" s="106" t="n"/>
      <c r="X165" s="639" t="n"/>
      <c r="Y165" s="640" t="n"/>
      <c r="Z165" s="641" t="n"/>
      <c r="AA165" s="106" t="n"/>
      <c r="AB165" s="639" t="n"/>
      <c r="AC165" s="640" t="n"/>
      <c r="AD165" s="641" t="n"/>
      <c r="AE165" s="106" t="n"/>
      <c r="AF165" s="639" t="n"/>
      <c r="AG165" s="640" t="n"/>
      <c r="AH165" s="641" t="n"/>
      <c r="AI165" s="106" t="n"/>
      <c r="AJ165" s="639" t="n"/>
      <c r="AK165" s="640" t="n"/>
      <c r="AL165" s="641" t="n"/>
      <c r="AM165" s="106" t="n"/>
      <c r="AN165" s="639" t="n"/>
      <c r="AO165" s="640" t="n"/>
      <c r="AP165" s="641" t="n"/>
      <c r="AQ165" s="111">
        <f t="array" ref="AQ165">IF(AND((O165)&lt;85,N165&lt;137),"NO","SI")</f>
        <v/>
      </c>
      <c r="AR165" s="112">
        <f t="array" ref="AR165">IF((480*(10^(7.95-(O165/10))))&lt;480,480*(10^(7.95-(O165/10))),480)</f>
        <v/>
      </c>
      <c r="AS165" s="113">
        <f t="array" ref="AS165">IF((480*(10^(8.45-(O165/10))))&lt;480,480*(10^(8.45-(O165/10))),480)</f>
        <v/>
      </c>
      <c r="AT165" s="114">
        <f t="array" ref="AT165">IF((480*(10^(8.65-(O165/10))))&lt;480,480*(10^(8.65-(O165/10))),480)</f>
        <v/>
      </c>
      <c r="AU165" s="137">
        <f t="array" ref="AU165">IF(O165&lt;80,"0",IF((P165-O165)&lt;=2,('DPI art.191'!$G$3-(('DPI art.191'!$F$3-'DPI art.191'!$G$3)/4)*(P165-O165-2)),('DPI art.191'!$G$3-(('DPI art.191'!$G$3-'DPI art.191'!$H$3)/8)*(P165-O165-2))))</f>
        <v/>
      </c>
      <c r="AV165" s="644">
        <f t="array" ref="AV165">O165-AU165</f>
        <v/>
      </c>
      <c r="AW165" s="644">
        <f t="array" ref="AW165">IF(N165&lt;135,N165,N165-'DPI art.191'!$I$3)</f>
        <v/>
      </c>
      <c r="AX165" s="644">
        <f t="array" ref="AX165">IF(I165&lt;80,"0",IF((J165-I165)&lt;=2,('DPI art.191'!$G$7-(('DPI art.191'!$F$7-'DPI art.191'!$G$7)/4)*(I165-J165-2)),('DPI art.191'!$G$7-(('DPI art.191'!$G$7-'DPI art.191'!$H$7)/8)*(J165-I165-2))))</f>
        <v/>
      </c>
      <c r="AY165" s="644">
        <f t="array" ref="AY165">I165-AX165</f>
        <v/>
      </c>
      <c r="AZ165" s="644">
        <f t="array" ref="AZ165">IF(H165&lt;135,H165,H165-'DPI art.191'!$I$7)</f>
        <v/>
      </c>
      <c r="BA165" s="137">
        <f t="array" ref="BA165">IF(O165&lt;80,"0",IF((P165-O165)&lt;=2,('DPI art.191'!$G$5-(('DPI art.191'!$F$5-'DPI art.191'!$G$5)/4)*(P165-O165-2)),('DPI art.191'!$G$5-(('DPI art.191'!$G$5-'DPI art.191'!$H$5)/8)*(P165-O165-2))))</f>
        <v/>
      </c>
      <c r="BB165" s="644">
        <f t="array" ref="BB165">R165-BA165</f>
        <v/>
      </c>
      <c r="BC165" s="644">
        <f t="array" ref="BC165">IF(N165&lt;135,N165,N165-'DPI art.191'!$I$5)</f>
        <v/>
      </c>
      <c r="BD165" s="137">
        <f t="array" ref="BD165">IF(O165&lt;80,"0",IF((P165-O165)&lt;=2,('DPI art.191'!$G$7-(('DPI art.191'!$F$7-'DPI art.191'!$G$7)/4)*(O165-P165-2)),('DPI art.191'!$G$7-(('DPI art.191'!$G$7-'DPI art.191'!$H$7)/8)*(P165-O165-2))))</f>
        <v/>
      </c>
      <c r="BE165" s="644">
        <f t="array" ref="BE165">O165-BD165</f>
        <v/>
      </c>
      <c r="BF165" s="644">
        <f t="array" ref="BF165">IF(N165&lt;135,N165,N165-'DPI art.191'!$I$7)</f>
        <v/>
      </c>
      <c r="BG165" s="645">
        <f t="array" ref="BG165">10^(0.1*R165)</f>
        <v/>
      </c>
      <c r="BH165" s="645">
        <f t="array" ref="BH165">10^(0.1*X165)</f>
        <v/>
      </c>
      <c r="BI165" s="645">
        <f t="array" ref="BI165">10^(0.1*AB165)</f>
        <v/>
      </c>
      <c r="BJ165" s="645">
        <f t="array" ref="BJ165">10^(0.1*AF165)</f>
        <v/>
      </c>
      <c r="BK165" s="645">
        <f t="array" ref="BK165">10^(0.1*AJ165)</f>
        <v/>
      </c>
      <c r="BL165" s="645">
        <f t="array" ref="BL165">10^(0.1*AN165)</f>
        <v/>
      </c>
      <c r="BM165" s="134">
        <f t="array" ref="BM165">IF(R165&gt;0,(O165-R165),"")</f>
        <v/>
      </c>
      <c r="BN165" s="134">
        <f t="array" ref="BN165">IF(X165&gt;0,(O165-X165),"")</f>
        <v/>
      </c>
      <c r="BO165" s="134">
        <f t="array" ref="BO165">IF(AB165&gt;0,(O165-AB165),"")</f>
        <v/>
      </c>
      <c r="BP165" s="134">
        <f t="array" ref="BP165">IF(AF165&gt;0,(O165-AF165),"")</f>
        <v/>
      </c>
      <c r="BQ165" s="134">
        <f t="array" ref="BQ165">IF(AJ165&gt;0,(O165-AJ165),"")</f>
        <v/>
      </c>
      <c r="BR165" s="134">
        <f t="array" ref="BR165">IF(AN165&gt;0,(O165-AN165),"")</f>
        <v/>
      </c>
      <c r="BS165" s="645">
        <f t="array" ref="BS165">COUNT(BM165:BR165)</f>
        <v/>
      </c>
      <c r="BT165" s="646">
        <f t="array" ref="BT165">IF(BS165=0,0,IF(BS165=1,0,1/(BS165*(BS165-1))))</f>
        <v/>
      </c>
      <c r="BU165" s="135">
        <f t="array" ref="BU165">IF(R165&gt;0,(BM165^2),"")</f>
        <v/>
      </c>
      <c r="BV165" s="135">
        <f t="array" ref="BV165">IF(X165&gt;0,(BN165^2),"")</f>
        <v/>
      </c>
      <c r="BW165" s="135">
        <f t="array" ref="BW165">IF(AB165&gt;0,(BO165^2),"")</f>
        <v/>
      </c>
      <c r="BX165" s="135">
        <f t="array" ref="BX165">IF(AF165&gt;0,(BP165^2),"")</f>
        <v/>
      </c>
      <c r="BY165" s="135">
        <f t="array" ref="BY165">IF(AJ165&gt;0,(BQ165^2),"")</f>
        <v/>
      </c>
      <c r="BZ165" s="135">
        <f t="array" ref="BZ165">IF(AN165&gt;0,(BR165^2),"")</f>
        <v/>
      </c>
      <c r="CA165" s="121" t="n"/>
    </row>
    <row r="166" ht="18.75" customHeight="1" s="621">
      <c r="A166" s="47" t="inlineStr">
        <is>
          <t>/</t>
        </is>
      </c>
      <c r="B166" s="123">
        <f t="array" ref="B166">B165+1</f>
        <v/>
      </c>
      <c r="C166" s="101" t="n"/>
      <c r="D166" s="101" t="n"/>
      <c r="E166" s="101" t="n"/>
      <c r="F166" s="101" t="n"/>
      <c r="G166" s="100" t="n">
        <v>40725</v>
      </c>
      <c r="H166" s="99" t="inlineStr">
        <is>
          <t>Compito</t>
        </is>
      </c>
      <c r="I166" s="101">
        <f t="array" ref="I166">IF((V166-R166)&gt;3,"SI","")</f>
        <v/>
      </c>
      <c r="J166" s="101">
        <f t="array" ref="J166">IF((U166-R166)&gt;3,"SI","")</f>
        <v/>
      </c>
      <c r="K166" s="100" t="n"/>
      <c r="L166" s="100" t="n"/>
      <c r="M166" s="124">
        <f t="array" ref="M166">IF(R166&gt;0,(SQRT(BT166*(SUM(BU166:BZ166)))),"")</f>
        <v/>
      </c>
      <c r="N166" s="136">
        <f t="array" ref="N166">IF(T166&gt;0,(MAX(T166,Z166,AD166,AH166,AL166,AP166))+SQRT(1.2^2+1^2),"")</f>
        <v/>
      </c>
      <c r="O166" s="637">
        <f t="array" ref="O166">IF(R166="",0,10*LOG10(SUM(BG166:BL166)/(COUNT(R166,X166,AB166,AF166,AJ166,AN166))))</f>
        <v/>
      </c>
      <c r="P166" s="638">
        <f t="array" ref="P166">IF(AND(Y166="",AC166="",AG166="",AK166="",AO166=""),S166,AVERAGE(S166,Y166,AC166,AG166,AK166,AO166)+STDEV(S166,Y166,AC166,AG166,AK166,AO166))</f>
        <v/>
      </c>
      <c r="Q166" s="106" t="n"/>
      <c r="R166" s="639" t="n"/>
      <c r="S166" s="640" t="n"/>
      <c r="T166" s="641" t="n"/>
      <c r="U166" s="642" t="n"/>
      <c r="V166" s="642" t="n"/>
      <c r="W166" s="106" t="n"/>
      <c r="X166" s="639" t="n"/>
      <c r="Y166" s="640" t="n"/>
      <c r="Z166" s="641" t="n"/>
      <c r="AA166" s="106" t="n"/>
      <c r="AB166" s="639" t="n"/>
      <c r="AC166" s="640" t="n"/>
      <c r="AD166" s="641" t="n"/>
      <c r="AE166" s="106" t="n"/>
      <c r="AF166" s="639" t="n"/>
      <c r="AG166" s="640" t="n"/>
      <c r="AH166" s="641" t="n"/>
      <c r="AI166" s="106" t="n"/>
      <c r="AJ166" s="639" t="n"/>
      <c r="AK166" s="640" t="n"/>
      <c r="AL166" s="641" t="n"/>
      <c r="AM166" s="106" t="n"/>
      <c r="AN166" s="639" t="n"/>
      <c r="AO166" s="640" t="n"/>
      <c r="AP166" s="641" t="n"/>
      <c r="AQ166" s="111">
        <f t="array" ref="AQ166">IF(AND((O166)&lt;85,N166&lt;137),"NO","SI")</f>
        <v/>
      </c>
      <c r="AR166" s="112">
        <f t="array" ref="AR166">IF((480*(10^(7.95-(O166/10))))&lt;480,480*(10^(7.95-(O166/10))),480)</f>
        <v/>
      </c>
      <c r="AS166" s="113">
        <f t="array" ref="AS166">IF((480*(10^(8.45-(O166/10))))&lt;480,480*(10^(8.45-(O166/10))),480)</f>
        <v/>
      </c>
      <c r="AT166" s="114">
        <f t="array" ref="AT166">IF((480*(10^(8.65-(O166/10))))&lt;480,480*(10^(8.65-(O166/10))),480)</f>
        <v/>
      </c>
      <c r="AU166" s="137">
        <f t="array" ref="AU166">IF(O166&lt;80,"0",IF((P166-O166)&lt;=2,('DPI art.191'!$G$3-(('DPI art.191'!$F$3-'DPI art.191'!$G$3)/4)*(P166-O166-2)),('DPI art.191'!$G$3-(('DPI art.191'!$G$3-'DPI art.191'!$H$3)/8)*(P166-O166-2))))</f>
        <v/>
      </c>
      <c r="AV166" s="644">
        <f t="array" ref="AV166">O166-AU166</f>
        <v/>
      </c>
      <c r="AW166" s="644">
        <f t="array" ref="AW166">IF(N166&lt;135,N166,N166-'DPI art.191'!$I$3)</f>
        <v/>
      </c>
      <c r="AX166" s="644">
        <f t="array" ref="AX166">IF(I166&lt;80,"0",IF((J166-I166)&lt;=2,('DPI art.191'!$G$7-(('DPI art.191'!$F$7-'DPI art.191'!$G$7)/4)*(I166-J166-2)),('DPI art.191'!$G$7-(('DPI art.191'!$G$7-'DPI art.191'!$H$7)/8)*(J166-I166-2))))</f>
        <v/>
      </c>
      <c r="AY166" s="644">
        <f t="array" ref="AY166">I166-AX166</f>
        <v/>
      </c>
      <c r="AZ166" s="644">
        <f t="array" ref="AZ166">IF(H166&lt;135,H166,H166-'DPI art.191'!$I$7)</f>
        <v/>
      </c>
      <c r="BA166" s="137">
        <f t="array" ref="BA166">IF(O166&lt;80,"0",IF((P166-O166)&lt;=2,('DPI art.191'!$G$5-(('DPI art.191'!$F$5-'DPI art.191'!$G$5)/4)*(P166-O166-2)),('DPI art.191'!$G$5-(('DPI art.191'!$G$5-'DPI art.191'!$H$5)/8)*(P166-O166-2))))</f>
        <v/>
      </c>
      <c r="BB166" s="644">
        <f t="array" ref="BB166">R166-BA166</f>
        <v/>
      </c>
      <c r="BC166" s="644">
        <f t="array" ref="BC166">IF(N166&lt;135,N166,N166-'DPI art.191'!$I$5)</f>
        <v/>
      </c>
      <c r="BD166" s="137">
        <f t="array" ref="BD166">IF(O166&lt;80,"0",IF((P166-O166)&lt;=2,('DPI art.191'!$G$7-(('DPI art.191'!$F$7-'DPI art.191'!$G$7)/4)*(O166-P166-2)),('DPI art.191'!$G$7-(('DPI art.191'!$G$7-'DPI art.191'!$H$7)/8)*(P166-O166-2))))</f>
        <v/>
      </c>
      <c r="BE166" s="644">
        <f t="array" ref="BE166">O166-BD166</f>
        <v/>
      </c>
      <c r="BF166" s="644">
        <f t="array" ref="BF166">IF(N166&lt;135,N166,N166-'DPI art.191'!$I$7)</f>
        <v/>
      </c>
      <c r="BG166" s="645">
        <f t="array" ref="BG166">10^(0.1*R166)</f>
        <v/>
      </c>
      <c r="BH166" s="645">
        <f t="array" ref="BH166">10^(0.1*X166)</f>
        <v/>
      </c>
      <c r="BI166" s="645">
        <f t="array" ref="BI166">10^(0.1*AB166)</f>
        <v/>
      </c>
      <c r="BJ166" s="645">
        <f t="array" ref="BJ166">10^(0.1*AF166)</f>
        <v/>
      </c>
      <c r="BK166" s="645">
        <f t="array" ref="BK166">10^(0.1*AJ166)</f>
        <v/>
      </c>
      <c r="BL166" s="645">
        <f t="array" ref="BL166">10^(0.1*AN166)</f>
        <v/>
      </c>
      <c r="BM166" s="134">
        <f t="array" ref="BM166">IF(R166&gt;0,(O166-R166),"")</f>
        <v/>
      </c>
      <c r="BN166" s="134">
        <f t="array" ref="BN166">IF(X166&gt;0,(O166-X166),"")</f>
        <v/>
      </c>
      <c r="BO166" s="134">
        <f t="array" ref="BO166">IF(AB166&gt;0,(O166-AB166),"")</f>
        <v/>
      </c>
      <c r="BP166" s="134">
        <f t="array" ref="BP166">IF(AF166&gt;0,(O166-AF166),"")</f>
        <v/>
      </c>
      <c r="BQ166" s="134">
        <f t="array" ref="BQ166">IF(AJ166&gt;0,(O166-AJ166),"")</f>
        <v/>
      </c>
      <c r="BR166" s="134">
        <f t="array" ref="BR166">IF(AN166&gt;0,(O166-AN166),"")</f>
        <v/>
      </c>
      <c r="BS166" s="645">
        <f t="array" ref="BS166">COUNT(BM166:BR166)</f>
        <v/>
      </c>
      <c r="BT166" s="646">
        <f t="array" ref="BT166">IF(BS166=0,0,IF(BS166=1,0,1/(BS166*(BS166-1))))</f>
        <v/>
      </c>
      <c r="BU166" s="135">
        <f t="array" ref="BU166">IF(R166&gt;0,(BM166^2),"")</f>
        <v/>
      </c>
      <c r="BV166" s="135">
        <f t="array" ref="BV166">IF(X166&gt;0,(BN166^2),"")</f>
        <v/>
      </c>
      <c r="BW166" s="135">
        <f t="array" ref="BW166">IF(AB166&gt;0,(BO166^2),"")</f>
        <v/>
      </c>
      <c r="BX166" s="135">
        <f t="array" ref="BX166">IF(AF166&gt;0,(BP166^2),"")</f>
        <v/>
      </c>
      <c r="BY166" s="135">
        <f t="array" ref="BY166">IF(AJ166&gt;0,(BQ166^2),"")</f>
        <v/>
      </c>
      <c r="BZ166" s="135">
        <f t="array" ref="BZ166">IF(AN166&gt;0,(BR166^2),"")</f>
        <v/>
      </c>
      <c r="CA166" s="121" t="n"/>
    </row>
    <row r="167" ht="18.75" customHeight="1" s="621">
      <c r="A167" s="47" t="inlineStr">
        <is>
          <t>/</t>
        </is>
      </c>
      <c r="B167" s="123">
        <f t="array" ref="B167">B166+1</f>
        <v/>
      </c>
      <c r="C167" s="101" t="n"/>
      <c r="D167" s="101" t="n"/>
      <c r="E167" s="101" t="n"/>
      <c r="F167" s="101" t="n"/>
      <c r="G167" s="100" t="n">
        <v>40725</v>
      </c>
      <c r="H167" s="99" t="inlineStr">
        <is>
          <t>Compito</t>
        </is>
      </c>
      <c r="I167" s="101">
        <f t="array" ref="I167">IF((V167-R167)&gt;3,"SI","")</f>
        <v/>
      </c>
      <c r="J167" s="101">
        <f t="array" ref="J167">IF((U167-R167)&gt;3,"SI","")</f>
        <v/>
      </c>
      <c r="K167" s="100" t="n"/>
      <c r="L167" s="100" t="n"/>
      <c r="M167" s="124">
        <f t="array" ref="M167">IF(R167&gt;0,(SQRT(BT167*(SUM(BU167:BZ167)))),"")</f>
        <v/>
      </c>
      <c r="N167" s="136">
        <f t="array" ref="N167">IF(T167&gt;0,(MAX(T167,Z167,AD167,AH167,AL167,AP167))+SQRT(1.2^2+1^2),"")</f>
        <v/>
      </c>
      <c r="O167" s="637">
        <f t="array" ref="O167">IF(R167="",0,10*LOG10(SUM(BG167:BL167)/(COUNT(R167,X167,AB167,AF167,AJ167,AN167))))</f>
        <v/>
      </c>
      <c r="P167" s="638">
        <f t="array" ref="P167">IF(AND(Y167="",AC167="",AG167="",AK167="",AO167=""),S167,AVERAGE(S167,Y167,AC167,AG167,AK167,AO167)+STDEV(S167,Y167,AC167,AG167,AK167,AO167))</f>
        <v/>
      </c>
      <c r="Q167" s="106" t="n"/>
      <c r="R167" s="639" t="n"/>
      <c r="S167" s="640" t="n"/>
      <c r="T167" s="641" t="n"/>
      <c r="U167" s="642" t="n"/>
      <c r="V167" s="642" t="n"/>
      <c r="W167" s="106" t="n"/>
      <c r="X167" s="639" t="n"/>
      <c r="Y167" s="640" t="n"/>
      <c r="Z167" s="641" t="n"/>
      <c r="AA167" s="106" t="n"/>
      <c r="AB167" s="639" t="n"/>
      <c r="AC167" s="640" t="n"/>
      <c r="AD167" s="641" t="n"/>
      <c r="AE167" s="106" t="n"/>
      <c r="AF167" s="639" t="n"/>
      <c r="AG167" s="640" t="n"/>
      <c r="AH167" s="641" t="n"/>
      <c r="AI167" s="106" t="n"/>
      <c r="AJ167" s="639" t="n"/>
      <c r="AK167" s="640" t="n"/>
      <c r="AL167" s="641" t="n"/>
      <c r="AM167" s="106" t="n"/>
      <c r="AN167" s="639" t="n"/>
      <c r="AO167" s="640" t="n"/>
      <c r="AP167" s="641" t="n"/>
      <c r="AQ167" s="111">
        <f t="array" ref="AQ167">IF(AND((O167)&lt;85,N167&lt;137),"NO","SI")</f>
        <v/>
      </c>
      <c r="AR167" s="112">
        <f t="array" ref="AR167">IF((480*(10^(7.95-(O167/10))))&lt;480,480*(10^(7.95-(O167/10))),480)</f>
        <v/>
      </c>
      <c r="AS167" s="113">
        <f t="array" ref="AS167">IF((480*(10^(8.45-(O167/10))))&lt;480,480*(10^(8.45-(O167/10))),480)</f>
        <v/>
      </c>
      <c r="AT167" s="114">
        <f t="array" ref="AT167">IF((480*(10^(8.65-(O167/10))))&lt;480,480*(10^(8.65-(O167/10))),480)</f>
        <v/>
      </c>
      <c r="AU167" s="137">
        <f t="array" ref="AU167">IF(O167&lt;80,"0",IF((P167-O167)&lt;=2,('DPI art.191'!$G$3-(('DPI art.191'!$F$3-'DPI art.191'!$G$3)/4)*(P167-O167-2)),('DPI art.191'!$G$3-(('DPI art.191'!$G$3-'DPI art.191'!$H$3)/8)*(P167-O167-2))))</f>
        <v/>
      </c>
      <c r="AV167" s="644">
        <f t="array" ref="AV167">O167-AU167</f>
        <v/>
      </c>
      <c r="AW167" s="644">
        <f t="array" ref="AW167">IF(N167&lt;135,N167,N167-'DPI art.191'!$I$3)</f>
        <v/>
      </c>
      <c r="AX167" s="644">
        <f t="array" ref="AX167">IF(I167&lt;80,"0",IF((J167-I167)&lt;=2,('DPI art.191'!$G$7-(('DPI art.191'!$F$7-'DPI art.191'!$G$7)/4)*(I167-J167-2)),('DPI art.191'!$G$7-(('DPI art.191'!$G$7-'DPI art.191'!$H$7)/8)*(J167-I167-2))))</f>
        <v/>
      </c>
      <c r="AY167" s="644">
        <f t="array" ref="AY167">I167-AX167</f>
        <v/>
      </c>
      <c r="AZ167" s="644">
        <f t="array" ref="AZ167">IF(H167&lt;135,H167,H167-'DPI art.191'!$I$7)</f>
        <v/>
      </c>
      <c r="BA167" s="137">
        <f t="array" ref="BA167">IF(O167&lt;80,"0",IF((P167-O167)&lt;=2,('DPI art.191'!$G$5-(('DPI art.191'!$F$5-'DPI art.191'!$G$5)/4)*(P167-O167-2)),('DPI art.191'!$G$5-(('DPI art.191'!$G$5-'DPI art.191'!$H$5)/8)*(P167-O167-2))))</f>
        <v/>
      </c>
      <c r="BB167" s="644">
        <f t="array" ref="BB167">R167-BA167</f>
        <v/>
      </c>
      <c r="BC167" s="644">
        <f t="array" ref="BC167">IF(N167&lt;135,N167,N167-'DPI art.191'!$I$5)</f>
        <v/>
      </c>
      <c r="BD167" s="137">
        <f t="array" ref="BD167">IF(O167&lt;80,"0",IF((P167-O167)&lt;=2,('DPI art.191'!$G$7-(('DPI art.191'!$F$7-'DPI art.191'!$G$7)/4)*(O167-P167-2)),('DPI art.191'!$G$7-(('DPI art.191'!$G$7-'DPI art.191'!$H$7)/8)*(P167-O167-2))))</f>
        <v/>
      </c>
      <c r="BE167" s="644">
        <f t="array" ref="BE167">O167-BD167</f>
        <v/>
      </c>
      <c r="BF167" s="644">
        <f t="array" ref="BF167">IF(N167&lt;135,N167,N167-'DPI art.191'!$I$7)</f>
        <v/>
      </c>
      <c r="BG167" s="645">
        <f t="array" ref="BG167">10^(0.1*R167)</f>
        <v/>
      </c>
      <c r="BH167" s="645">
        <f t="array" ref="BH167">10^(0.1*X167)</f>
        <v/>
      </c>
      <c r="BI167" s="645">
        <f t="array" ref="BI167">10^(0.1*AB167)</f>
        <v/>
      </c>
      <c r="BJ167" s="645">
        <f t="array" ref="BJ167">10^(0.1*AF167)</f>
        <v/>
      </c>
      <c r="BK167" s="645">
        <f t="array" ref="BK167">10^(0.1*AJ167)</f>
        <v/>
      </c>
      <c r="BL167" s="645">
        <f t="array" ref="BL167">10^(0.1*AN167)</f>
        <v/>
      </c>
      <c r="BM167" s="134">
        <f t="array" ref="BM167">IF(R167&gt;0,(O167-R167),"")</f>
        <v/>
      </c>
      <c r="BN167" s="134">
        <f t="array" ref="BN167">IF(X167&gt;0,(O167-X167),"")</f>
        <v/>
      </c>
      <c r="BO167" s="134">
        <f t="array" ref="BO167">IF(AB167&gt;0,(O167-AB167),"")</f>
        <v/>
      </c>
      <c r="BP167" s="134">
        <f t="array" ref="BP167">IF(AF167&gt;0,(O167-AF167),"")</f>
        <v/>
      </c>
      <c r="BQ167" s="134">
        <f t="array" ref="BQ167">IF(AJ167&gt;0,(O167-AJ167),"")</f>
        <v/>
      </c>
      <c r="BR167" s="134">
        <f t="array" ref="BR167">IF(AN167&gt;0,(O167-AN167),"")</f>
        <v/>
      </c>
      <c r="BS167" s="645">
        <f t="array" ref="BS167">COUNT(BM167:BR167)</f>
        <v/>
      </c>
      <c r="BT167" s="646">
        <f t="array" ref="BT167">IF(BS167=0,0,IF(BS167=1,0,1/(BS167*(BS167-1))))</f>
        <v/>
      </c>
      <c r="BU167" s="135">
        <f t="array" ref="BU167">IF(R167&gt;0,(BM167^2),"")</f>
        <v/>
      </c>
      <c r="BV167" s="135">
        <f t="array" ref="BV167">IF(X167&gt;0,(BN167^2),"")</f>
        <v/>
      </c>
      <c r="BW167" s="135">
        <f t="array" ref="BW167">IF(AB167&gt;0,(BO167^2),"")</f>
        <v/>
      </c>
      <c r="BX167" s="135">
        <f t="array" ref="BX167">IF(AF167&gt;0,(BP167^2),"")</f>
        <v/>
      </c>
      <c r="BY167" s="135">
        <f t="array" ref="BY167">IF(AJ167&gt;0,(BQ167^2),"")</f>
        <v/>
      </c>
      <c r="BZ167" s="135">
        <f t="array" ref="BZ167">IF(AN167&gt;0,(BR167^2),"")</f>
        <v/>
      </c>
      <c r="CA167" s="121" t="n"/>
    </row>
    <row r="168" ht="18.75" customHeight="1" s="621">
      <c r="A168" s="47" t="inlineStr">
        <is>
          <t>/</t>
        </is>
      </c>
      <c r="B168" s="123">
        <f t="array" ref="B168">B167+1</f>
        <v/>
      </c>
      <c r="C168" s="101" t="n"/>
      <c r="D168" s="101" t="n"/>
      <c r="E168" s="101" t="n"/>
      <c r="F168" s="101" t="n"/>
      <c r="G168" s="100" t="n">
        <v>40725</v>
      </c>
      <c r="H168" s="99" t="inlineStr">
        <is>
          <t>Compito</t>
        </is>
      </c>
      <c r="I168" s="101">
        <f t="array" ref="I168">IF((V168-R168)&gt;3,"SI","")</f>
        <v/>
      </c>
      <c r="J168" s="101">
        <f t="array" ref="J168">IF((U168-R168)&gt;3,"SI","")</f>
        <v/>
      </c>
      <c r="K168" s="100" t="n"/>
      <c r="L168" s="100" t="n"/>
      <c r="M168" s="124">
        <f t="array" ref="M168">IF(R168&gt;0,(SQRT(BT168*(SUM(BU168:BZ168)))),"")</f>
        <v/>
      </c>
      <c r="N168" s="136">
        <f t="array" ref="N168">IF(T168&gt;0,(MAX(T168,Z168,AD168,AH168,AL168,AP168))+SQRT(1.2^2+1^2),"")</f>
        <v/>
      </c>
      <c r="O168" s="637">
        <f t="array" ref="O168">IF(R168="",0,10*LOG10(SUM(BG168:BL168)/(COUNT(R168,X168,AB168,AF168,AJ168,AN168))))</f>
        <v/>
      </c>
      <c r="P168" s="638">
        <f t="array" ref="P168">IF(AND(Y168="",AC168="",AG168="",AK168="",AO168=""),S168,AVERAGE(S168,Y168,AC168,AG168,AK168,AO168)+STDEV(S168,Y168,AC168,AG168,AK168,AO168))</f>
        <v/>
      </c>
      <c r="Q168" s="106" t="n"/>
      <c r="R168" s="639" t="n"/>
      <c r="S168" s="640" t="n"/>
      <c r="T168" s="641" t="n"/>
      <c r="U168" s="642" t="n"/>
      <c r="V168" s="642" t="n"/>
      <c r="W168" s="106" t="n"/>
      <c r="X168" s="639" t="n"/>
      <c r="Y168" s="640" t="n"/>
      <c r="Z168" s="641" t="n"/>
      <c r="AA168" s="106" t="n"/>
      <c r="AB168" s="639" t="n"/>
      <c r="AC168" s="640" t="n"/>
      <c r="AD168" s="641" t="n"/>
      <c r="AE168" s="106" t="n"/>
      <c r="AF168" s="639" t="n"/>
      <c r="AG168" s="640" t="n"/>
      <c r="AH168" s="641" t="n"/>
      <c r="AI168" s="106" t="n"/>
      <c r="AJ168" s="639" t="n"/>
      <c r="AK168" s="640" t="n"/>
      <c r="AL168" s="641" t="n"/>
      <c r="AM168" s="106" t="n"/>
      <c r="AN168" s="639" t="n"/>
      <c r="AO168" s="640" t="n"/>
      <c r="AP168" s="641" t="n"/>
      <c r="AQ168" s="111">
        <f t="array" ref="AQ168">IF(AND((O168)&lt;85,N168&lt;137),"NO","SI")</f>
        <v/>
      </c>
      <c r="AR168" s="112">
        <f t="array" ref="AR168">IF((480*(10^(7.95-(O168/10))))&lt;480,480*(10^(7.95-(O168/10))),480)</f>
        <v/>
      </c>
      <c r="AS168" s="113">
        <f t="array" ref="AS168">IF((480*(10^(8.45-(O168/10))))&lt;480,480*(10^(8.45-(O168/10))),480)</f>
        <v/>
      </c>
      <c r="AT168" s="114">
        <f t="array" ref="AT168">IF((480*(10^(8.65-(O168/10))))&lt;480,480*(10^(8.65-(O168/10))),480)</f>
        <v/>
      </c>
      <c r="AU168" s="137">
        <f t="array" ref="AU168">IF(O168&lt;80,"0",IF((P168-O168)&lt;=2,('DPI art.191'!$G$3-(('DPI art.191'!$F$3-'DPI art.191'!$G$3)/4)*(P168-O168-2)),('DPI art.191'!$G$3-(('DPI art.191'!$G$3-'DPI art.191'!$H$3)/8)*(P168-O168-2))))</f>
        <v/>
      </c>
      <c r="AV168" s="644">
        <f t="array" ref="AV168">O168-AU168</f>
        <v/>
      </c>
      <c r="AW168" s="644">
        <f t="array" ref="AW168">IF(N168&lt;135,N168,N168-'DPI art.191'!$I$3)</f>
        <v/>
      </c>
      <c r="AX168" s="644">
        <f t="array" ref="AX168">IF(I168&lt;80,"0",IF((J168-I168)&lt;=2,('DPI art.191'!$G$7-(('DPI art.191'!$F$7-'DPI art.191'!$G$7)/4)*(I168-J168-2)),('DPI art.191'!$G$7-(('DPI art.191'!$G$7-'DPI art.191'!$H$7)/8)*(J168-I168-2))))</f>
        <v/>
      </c>
      <c r="AY168" s="644">
        <f t="array" ref="AY168">I168-AX168</f>
        <v/>
      </c>
      <c r="AZ168" s="644">
        <f t="array" ref="AZ168">IF(H168&lt;135,H168,H168-'DPI art.191'!$I$7)</f>
        <v/>
      </c>
      <c r="BA168" s="137">
        <f t="array" ref="BA168">IF(O168&lt;80,"0",IF((P168-O168)&lt;=2,('DPI art.191'!$G$5-(('DPI art.191'!$F$5-'DPI art.191'!$G$5)/4)*(P168-O168-2)),('DPI art.191'!$G$5-(('DPI art.191'!$G$5-'DPI art.191'!$H$5)/8)*(P168-O168-2))))</f>
        <v/>
      </c>
      <c r="BB168" s="644">
        <f t="array" ref="BB168">R168-BA168</f>
        <v/>
      </c>
      <c r="BC168" s="644">
        <f t="array" ref="BC168">IF(N168&lt;135,N168,N168-'DPI art.191'!$I$5)</f>
        <v/>
      </c>
      <c r="BD168" s="137">
        <f t="array" ref="BD168">IF(O168&lt;80,"0",IF((P168-O168)&lt;=2,('DPI art.191'!$G$7-(('DPI art.191'!$F$7-'DPI art.191'!$G$7)/4)*(O168-P168-2)),('DPI art.191'!$G$7-(('DPI art.191'!$G$7-'DPI art.191'!$H$7)/8)*(P168-O168-2))))</f>
        <v/>
      </c>
      <c r="BE168" s="644">
        <f t="array" ref="BE168">O168-BD168</f>
        <v/>
      </c>
      <c r="BF168" s="644">
        <f t="array" ref="BF168">IF(N168&lt;135,N168,N168-'DPI art.191'!$I$7)</f>
        <v/>
      </c>
      <c r="BG168" s="645">
        <f t="array" ref="BG168">10^(0.1*R168)</f>
        <v/>
      </c>
      <c r="BH168" s="645">
        <f t="array" ref="BH168">10^(0.1*X168)</f>
        <v/>
      </c>
      <c r="BI168" s="645">
        <f t="array" ref="BI168">10^(0.1*AB168)</f>
        <v/>
      </c>
      <c r="BJ168" s="645">
        <f t="array" ref="BJ168">10^(0.1*AF168)</f>
        <v/>
      </c>
      <c r="BK168" s="645">
        <f t="array" ref="BK168">10^(0.1*AJ168)</f>
        <v/>
      </c>
      <c r="BL168" s="645">
        <f t="array" ref="BL168">10^(0.1*AN168)</f>
        <v/>
      </c>
      <c r="BM168" s="134">
        <f t="array" ref="BM168">IF(R168&gt;0,(O168-R168),"")</f>
        <v/>
      </c>
      <c r="BN168" s="134">
        <f t="array" ref="BN168">IF(X168&gt;0,(O168-X168),"")</f>
        <v/>
      </c>
      <c r="BO168" s="134">
        <f t="array" ref="BO168">IF(AB168&gt;0,(O168-AB168),"")</f>
        <v/>
      </c>
      <c r="BP168" s="134">
        <f t="array" ref="BP168">IF(AF168&gt;0,(O168-AF168),"")</f>
        <v/>
      </c>
      <c r="BQ168" s="134">
        <f t="array" ref="BQ168">IF(AJ168&gt;0,(O168-AJ168),"")</f>
        <v/>
      </c>
      <c r="BR168" s="134">
        <f t="array" ref="BR168">IF(AN168&gt;0,(O168-AN168),"")</f>
        <v/>
      </c>
      <c r="BS168" s="645">
        <f t="array" ref="BS168">COUNT(BM168:BR168)</f>
        <v/>
      </c>
      <c r="BT168" s="646">
        <f t="array" ref="BT168">IF(BS168=0,0,IF(BS168=1,0,1/(BS168*(BS168-1))))</f>
        <v/>
      </c>
      <c r="BU168" s="135">
        <f t="array" ref="BU168">IF(R168&gt;0,(BM168^2),"")</f>
        <v/>
      </c>
      <c r="BV168" s="135">
        <f t="array" ref="BV168">IF(X168&gt;0,(BN168^2),"")</f>
        <v/>
      </c>
      <c r="BW168" s="135">
        <f t="array" ref="BW168">IF(AB168&gt;0,(BO168^2),"")</f>
        <v/>
      </c>
      <c r="BX168" s="135">
        <f t="array" ref="BX168">IF(AF168&gt;0,(BP168^2),"")</f>
        <v/>
      </c>
      <c r="BY168" s="135">
        <f t="array" ref="BY168">IF(AJ168&gt;0,(BQ168^2),"")</f>
        <v/>
      </c>
      <c r="BZ168" s="135">
        <f t="array" ref="BZ168">IF(AN168&gt;0,(BR168^2),"")</f>
        <v/>
      </c>
      <c r="CA168" s="121" t="n"/>
    </row>
    <row r="169" ht="18.75" customHeight="1" s="621">
      <c r="A169" s="47" t="inlineStr">
        <is>
          <t>/</t>
        </is>
      </c>
      <c r="B169" s="123">
        <f t="array" ref="B169">B168+1</f>
        <v/>
      </c>
      <c r="C169" s="101" t="n"/>
      <c r="D169" s="101" t="n"/>
      <c r="E169" s="101" t="n"/>
      <c r="F169" s="101" t="n"/>
      <c r="G169" s="100" t="n">
        <v>40725</v>
      </c>
      <c r="H169" s="99" t="inlineStr">
        <is>
          <t>Compito</t>
        </is>
      </c>
      <c r="I169" s="101">
        <f t="array" ref="I169">IF((V169-R169)&gt;3,"SI","")</f>
        <v/>
      </c>
      <c r="J169" s="101">
        <f t="array" ref="J169">IF((U169-R169)&gt;3,"SI","")</f>
        <v/>
      </c>
      <c r="K169" s="100" t="n"/>
      <c r="L169" s="100" t="n"/>
      <c r="M169" s="124">
        <f t="array" ref="M169">IF(R169&gt;0,(SQRT(BT169*(SUM(BU169:BZ169)))),"")</f>
        <v/>
      </c>
      <c r="N169" s="136">
        <f t="array" ref="N169">IF(T169&gt;0,(MAX(T169,Z169,AD169,AH169,AL169,AP169))+SQRT(1.2^2+1^2),"")</f>
        <v/>
      </c>
      <c r="O169" s="637">
        <f t="array" ref="O169">IF(R169="",0,10*LOG10(SUM(BG169:BL169)/(COUNT(R169,X169,AB169,AF169,AJ169,AN169))))</f>
        <v/>
      </c>
      <c r="P169" s="638">
        <f t="array" ref="P169">IF(AND(Y169="",AC169="",AG169="",AK169="",AO169=""),S169,AVERAGE(S169,Y169,AC169,AG169,AK169,AO169)+STDEV(S169,Y169,AC169,AG169,AK169,AO169))</f>
        <v/>
      </c>
      <c r="Q169" s="106" t="n"/>
      <c r="R169" s="639" t="n"/>
      <c r="S169" s="640" t="n"/>
      <c r="T169" s="641" t="n"/>
      <c r="U169" s="642" t="n"/>
      <c r="V169" s="642" t="n"/>
      <c r="W169" s="106" t="n"/>
      <c r="X169" s="639" t="n"/>
      <c r="Y169" s="640" t="n"/>
      <c r="Z169" s="641" t="n"/>
      <c r="AA169" s="106" t="n"/>
      <c r="AB169" s="639" t="n"/>
      <c r="AC169" s="640" t="n"/>
      <c r="AD169" s="641" t="n"/>
      <c r="AE169" s="106" t="n"/>
      <c r="AF169" s="639" t="n"/>
      <c r="AG169" s="640" t="n"/>
      <c r="AH169" s="641" t="n"/>
      <c r="AI169" s="106" t="n"/>
      <c r="AJ169" s="639" t="n"/>
      <c r="AK169" s="640" t="n"/>
      <c r="AL169" s="641" t="n"/>
      <c r="AM169" s="106" t="n"/>
      <c r="AN169" s="639" t="n"/>
      <c r="AO169" s="640" t="n"/>
      <c r="AP169" s="641" t="n"/>
      <c r="AQ169" s="111">
        <f t="array" ref="AQ169">IF(AND((O169)&lt;85,N169&lt;137),"NO","SI")</f>
        <v/>
      </c>
      <c r="AR169" s="112">
        <f t="array" ref="AR169">IF((480*(10^(7.95-(O169/10))))&lt;480,480*(10^(7.95-(O169/10))),480)</f>
        <v/>
      </c>
      <c r="AS169" s="113">
        <f t="array" ref="AS169">IF((480*(10^(8.45-(O169/10))))&lt;480,480*(10^(8.45-(O169/10))),480)</f>
        <v/>
      </c>
      <c r="AT169" s="114">
        <f t="array" ref="AT169">IF((480*(10^(8.65-(O169/10))))&lt;480,480*(10^(8.65-(O169/10))),480)</f>
        <v/>
      </c>
      <c r="AU169" s="137">
        <f t="array" ref="AU169">IF(O169&lt;80,"0",IF((P169-O169)&lt;=2,('DPI art.191'!$G$3-(('DPI art.191'!$F$3-'DPI art.191'!$G$3)/4)*(P169-O169-2)),('DPI art.191'!$G$3-(('DPI art.191'!$G$3-'DPI art.191'!$H$3)/8)*(P169-O169-2))))</f>
        <v/>
      </c>
      <c r="AV169" s="644">
        <f t="array" ref="AV169">O169-AU169</f>
        <v/>
      </c>
      <c r="AW169" s="644">
        <f t="array" ref="AW169">IF(N169&lt;135,N169,N169-'DPI art.191'!$I$3)</f>
        <v/>
      </c>
      <c r="AX169" s="644">
        <f t="array" ref="AX169">IF(I169&lt;80,"0",IF((J169-I169)&lt;=2,('DPI art.191'!$G$7-(('DPI art.191'!$F$7-'DPI art.191'!$G$7)/4)*(I169-J169-2)),('DPI art.191'!$G$7-(('DPI art.191'!$G$7-'DPI art.191'!$H$7)/8)*(J169-I169-2))))</f>
        <v/>
      </c>
      <c r="AY169" s="644">
        <f t="array" ref="AY169">I169-AX169</f>
        <v/>
      </c>
      <c r="AZ169" s="644">
        <f t="array" ref="AZ169">IF(H169&lt;135,H169,H169-'DPI art.191'!$I$7)</f>
        <v/>
      </c>
      <c r="BA169" s="137">
        <f t="array" ref="BA169">IF(O169&lt;80,"0",IF((P169-O169)&lt;=2,('DPI art.191'!$G$5-(('DPI art.191'!$F$5-'DPI art.191'!$G$5)/4)*(P169-O169-2)),('DPI art.191'!$G$5-(('DPI art.191'!$G$5-'DPI art.191'!$H$5)/8)*(P169-O169-2))))</f>
        <v/>
      </c>
      <c r="BB169" s="644">
        <f t="array" ref="BB169">R169-BA169</f>
        <v/>
      </c>
      <c r="BC169" s="644">
        <f t="array" ref="BC169">IF(N169&lt;135,N169,N169-'DPI art.191'!$I$5)</f>
        <v/>
      </c>
      <c r="BD169" s="137">
        <f t="array" ref="BD169">IF(O169&lt;80,"0",IF((P169-O169)&lt;=2,('DPI art.191'!$G$7-(('DPI art.191'!$F$7-'DPI art.191'!$G$7)/4)*(O169-P169-2)),('DPI art.191'!$G$7-(('DPI art.191'!$G$7-'DPI art.191'!$H$7)/8)*(P169-O169-2))))</f>
        <v/>
      </c>
      <c r="BE169" s="644">
        <f t="array" ref="BE169">O169-BD169</f>
        <v/>
      </c>
      <c r="BF169" s="644">
        <f t="array" ref="BF169">IF(N169&lt;135,N169,N169-'DPI art.191'!$I$7)</f>
        <v/>
      </c>
      <c r="BG169" s="645">
        <f t="array" ref="BG169">10^(0.1*R169)</f>
        <v/>
      </c>
      <c r="BH169" s="645">
        <f t="array" ref="BH169">10^(0.1*X169)</f>
        <v/>
      </c>
      <c r="BI169" s="645">
        <f t="array" ref="BI169">10^(0.1*AB169)</f>
        <v/>
      </c>
      <c r="BJ169" s="645">
        <f t="array" ref="BJ169">10^(0.1*AF169)</f>
        <v/>
      </c>
      <c r="BK169" s="645">
        <f t="array" ref="BK169">10^(0.1*AJ169)</f>
        <v/>
      </c>
      <c r="BL169" s="645">
        <f t="array" ref="BL169">10^(0.1*AN169)</f>
        <v/>
      </c>
      <c r="BM169" s="134">
        <f t="array" ref="BM169">IF(R169&gt;0,(O169-R169),"")</f>
        <v/>
      </c>
      <c r="BN169" s="134">
        <f t="array" ref="BN169">IF(X169&gt;0,(O169-X169),"")</f>
        <v/>
      </c>
      <c r="BO169" s="134">
        <f t="array" ref="BO169">IF(AB169&gt;0,(O169-AB169),"")</f>
        <v/>
      </c>
      <c r="BP169" s="134">
        <f t="array" ref="BP169">IF(AF169&gt;0,(O169-AF169),"")</f>
        <v/>
      </c>
      <c r="BQ169" s="134">
        <f t="array" ref="BQ169">IF(AJ169&gt;0,(O169-AJ169),"")</f>
        <v/>
      </c>
      <c r="BR169" s="134">
        <f t="array" ref="BR169">IF(AN169&gt;0,(O169-AN169),"")</f>
        <v/>
      </c>
      <c r="BS169" s="645">
        <f t="array" ref="BS169">COUNT(BM169:BR169)</f>
        <v/>
      </c>
      <c r="BT169" s="646">
        <f t="array" ref="BT169">IF(BS169=0,0,IF(BS169=1,0,1/(BS169*(BS169-1))))</f>
        <v/>
      </c>
      <c r="BU169" s="135">
        <f t="array" ref="BU169">IF(R169&gt;0,(BM169^2),"")</f>
        <v/>
      </c>
      <c r="BV169" s="135">
        <f t="array" ref="BV169">IF(X169&gt;0,(BN169^2),"")</f>
        <v/>
      </c>
      <c r="BW169" s="135">
        <f t="array" ref="BW169">IF(AB169&gt;0,(BO169^2),"")</f>
        <v/>
      </c>
      <c r="BX169" s="135">
        <f t="array" ref="BX169">IF(AF169&gt;0,(BP169^2),"")</f>
        <v/>
      </c>
      <c r="BY169" s="135">
        <f t="array" ref="BY169">IF(AJ169&gt;0,(BQ169^2),"")</f>
        <v/>
      </c>
      <c r="BZ169" s="135">
        <f t="array" ref="BZ169">IF(AN169&gt;0,(BR169^2),"")</f>
        <v/>
      </c>
      <c r="CA169" s="121" t="n"/>
    </row>
    <row r="170" ht="18.75" customHeight="1" s="621">
      <c r="A170" s="47" t="inlineStr">
        <is>
          <t>/</t>
        </is>
      </c>
      <c r="B170" s="123">
        <f t="array" ref="B170">B169+1</f>
        <v/>
      </c>
      <c r="C170" s="101" t="n"/>
      <c r="D170" s="101" t="n"/>
      <c r="E170" s="101" t="n"/>
      <c r="F170" s="101" t="n"/>
      <c r="G170" s="100" t="n">
        <v>40725</v>
      </c>
      <c r="H170" s="99" t="inlineStr">
        <is>
          <t>Compito</t>
        </is>
      </c>
      <c r="I170" s="101">
        <f t="array" ref="I170">IF((V170-R170)&gt;3,"SI","")</f>
        <v/>
      </c>
      <c r="J170" s="101">
        <f t="array" ref="J170">IF((U170-R170)&gt;3,"SI","")</f>
        <v/>
      </c>
      <c r="K170" s="100" t="n"/>
      <c r="L170" s="100" t="n"/>
      <c r="M170" s="124">
        <f t="array" ref="M170">IF(R170&gt;0,(SQRT(BT170*(SUM(BU170:BZ170)))),"")</f>
        <v/>
      </c>
      <c r="N170" s="136">
        <f t="array" ref="N170">IF(T170&gt;0,(MAX(T170,Z170,AD170,AH170,AL170,AP170))+SQRT(1.2^2+1^2),"")</f>
        <v/>
      </c>
      <c r="O170" s="637">
        <f t="array" ref="O170">IF(R170="",0,10*LOG10(SUM(BG170:BL170)/(COUNT(R170,X170,AB170,AF170,AJ170,AN170))))</f>
        <v/>
      </c>
      <c r="P170" s="638">
        <f t="array" ref="P170">IF(AND(Y170="",AC170="",AG170="",AK170="",AO170=""),S170,AVERAGE(S170,Y170,AC170,AG170,AK170,AO170)+STDEV(S170,Y170,AC170,AG170,AK170,AO170))</f>
        <v/>
      </c>
      <c r="Q170" s="106" t="n"/>
      <c r="R170" s="639" t="n"/>
      <c r="S170" s="640" t="n"/>
      <c r="T170" s="641" t="n"/>
      <c r="U170" s="642" t="n"/>
      <c r="V170" s="642" t="n"/>
      <c r="W170" s="106" t="n"/>
      <c r="X170" s="639" t="n"/>
      <c r="Y170" s="640" t="n"/>
      <c r="Z170" s="641" t="n"/>
      <c r="AA170" s="106" t="n"/>
      <c r="AB170" s="639" t="n"/>
      <c r="AC170" s="640" t="n"/>
      <c r="AD170" s="641" t="n"/>
      <c r="AE170" s="106" t="n"/>
      <c r="AF170" s="639" t="n"/>
      <c r="AG170" s="640" t="n"/>
      <c r="AH170" s="641" t="n"/>
      <c r="AI170" s="106" t="n"/>
      <c r="AJ170" s="639" t="n"/>
      <c r="AK170" s="640" t="n"/>
      <c r="AL170" s="641" t="n"/>
      <c r="AM170" s="106" t="n"/>
      <c r="AN170" s="639" t="n"/>
      <c r="AO170" s="640" t="n"/>
      <c r="AP170" s="641" t="n"/>
      <c r="AQ170" s="111">
        <f t="array" ref="AQ170">IF(AND((O170)&lt;85,N170&lt;137),"NO","SI")</f>
        <v/>
      </c>
      <c r="AR170" s="112">
        <f t="array" ref="AR170">IF((480*(10^(7.95-(O170/10))))&lt;480,480*(10^(7.95-(O170/10))),480)</f>
        <v/>
      </c>
      <c r="AS170" s="113">
        <f t="array" ref="AS170">IF((480*(10^(8.45-(O170/10))))&lt;480,480*(10^(8.45-(O170/10))),480)</f>
        <v/>
      </c>
      <c r="AT170" s="114">
        <f t="array" ref="AT170">IF((480*(10^(8.65-(O170/10))))&lt;480,480*(10^(8.65-(O170/10))),480)</f>
        <v/>
      </c>
      <c r="AU170" s="137">
        <f t="array" ref="AU170">IF(O170&lt;80,"0",IF((P170-O170)&lt;=2,('DPI art.191'!$G$3-(('DPI art.191'!$F$3-'DPI art.191'!$G$3)/4)*(P170-O170-2)),('DPI art.191'!$G$3-(('DPI art.191'!$G$3-'DPI art.191'!$H$3)/8)*(P170-O170-2))))</f>
        <v/>
      </c>
      <c r="AV170" s="644">
        <f t="array" ref="AV170">O170-AU170</f>
        <v/>
      </c>
      <c r="AW170" s="644">
        <f t="array" ref="AW170">IF(N170&lt;135,N170,N170-'DPI art.191'!$I$3)</f>
        <v/>
      </c>
      <c r="AX170" s="644">
        <f t="array" ref="AX170">IF(I170&lt;80,"0",IF((J170-I170)&lt;=2,('DPI art.191'!$G$7-(('DPI art.191'!$F$7-'DPI art.191'!$G$7)/4)*(I170-J170-2)),('DPI art.191'!$G$7-(('DPI art.191'!$G$7-'DPI art.191'!$H$7)/8)*(J170-I170-2))))</f>
        <v/>
      </c>
      <c r="AY170" s="644">
        <f t="array" ref="AY170">I170-AX170</f>
        <v/>
      </c>
      <c r="AZ170" s="644">
        <f t="array" ref="AZ170">IF(H170&lt;135,H170,H170-'DPI art.191'!$I$7)</f>
        <v/>
      </c>
      <c r="BA170" s="137">
        <f t="array" ref="BA170">IF(O170&lt;80,"0",IF((P170-O170)&lt;=2,('DPI art.191'!$G$5-(('DPI art.191'!$F$5-'DPI art.191'!$G$5)/4)*(P170-O170-2)),('DPI art.191'!$G$5-(('DPI art.191'!$G$5-'DPI art.191'!$H$5)/8)*(P170-O170-2))))</f>
        <v/>
      </c>
      <c r="BB170" s="644">
        <f t="array" ref="BB170">R170-BA170</f>
        <v/>
      </c>
      <c r="BC170" s="644">
        <f t="array" ref="BC170">IF(N170&lt;135,N170,N170-'DPI art.191'!$I$5)</f>
        <v/>
      </c>
      <c r="BD170" s="137">
        <f t="array" ref="BD170">IF(O170&lt;80,"0",IF((P170-O170)&lt;=2,('DPI art.191'!$G$7-(('DPI art.191'!$F$7-'DPI art.191'!$G$7)/4)*(O170-P170-2)),('DPI art.191'!$G$7-(('DPI art.191'!$G$7-'DPI art.191'!$H$7)/8)*(P170-O170-2))))</f>
        <v/>
      </c>
      <c r="BE170" s="644">
        <f t="array" ref="BE170">O170-BD170</f>
        <v/>
      </c>
      <c r="BF170" s="644">
        <f t="array" ref="BF170">IF(N170&lt;135,N170,N170-'DPI art.191'!$I$7)</f>
        <v/>
      </c>
      <c r="BG170" s="645">
        <f t="array" ref="BG170">10^(0.1*R170)</f>
        <v/>
      </c>
      <c r="BH170" s="645">
        <f t="array" ref="BH170">10^(0.1*X170)</f>
        <v/>
      </c>
      <c r="BI170" s="645">
        <f t="array" ref="BI170">10^(0.1*AB170)</f>
        <v/>
      </c>
      <c r="BJ170" s="645">
        <f t="array" ref="BJ170">10^(0.1*AF170)</f>
        <v/>
      </c>
      <c r="BK170" s="645">
        <f t="array" ref="BK170">10^(0.1*AJ170)</f>
        <v/>
      </c>
      <c r="BL170" s="645">
        <f t="array" ref="BL170">10^(0.1*AN170)</f>
        <v/>
      </c>
      <c r="BM170" s="134">
        <f t="array" ref="BM170">IF(R170&gt;0,(O170-R170),"")</f>
        <v/>
      </c>
      <c r="BN170" s="134">
        <f t="array" ref="BN170">IF(X170&gt;0,(O170-X170),"")</f>
        <v/>
      </c>
      <c r="BO170" s="134">
        <f t="array" ref="BO170">IF(AB170&gt;0,(O170-AB170),"")</f>
        <v/>
      </c>
      <c r="BP170" s="134">
        <f t="array" ref="BP170">IF(AF170&gt;0,(O170-AF170),"")</f>
        <v/>
      </c>
      <c r="BQ170" s="134">
        <f t="array" ref="BQ170">IF(AJ170&gt;0,(O170-AJ170),"")</f>
        <v/>
      </c>
      <c r="BR170" s="134">
        <f t="array" ref="BR170">IF(AN170&gt;0,(O170-AN170),"")</f>
        <v/>
      </c>
      <c r="BS170" s="645">
        <f t="array" ref="BS170">COUNT(BM170:BR170)</f>
        <v/>
      </c>
      <c r="BT170" s="646">
        <f t="array" ref="BT170">IF(BS170=0,0,IF(BS170=1,0,1/(BS170*(BS170-1))))</f>
        <v/>
      </c>
      <c r="BU170" s="135">
        <f t="array" ref="BU170">IF(R170&gt;0,(BM170^2),"")</f>
        <v/>
      </c>
      <c r="BV170" s="135">
        <f t="array" ref="BV170">IF(X170&gt;0,(BN170^2),"")</f>
        <v/>
      </c>
      <c r="BW170" s="135">
        <f t="array" ref="BW170">IF(AB170&gt;0,(BO170^2),"")</f>
        <v/>
      </c>
      <c r="BX170" s="135">
        <f t="array" ref="BX170">IF(AF170&gt;0,(BP170^2),"")</f>
        <v/>
      </c>
      <c r="BY170" s="135">
        <f t="array" ref="BY170">IF(AJ170&gt;0,(BQ170^2),"")</f>
        <v/>
      </c>
      <c r="BZ170" s="135">
        <f t="array" ref="BZ170">IF(AN170&gt;0,(BR170^2),"")</f>
        <v/>
      </c>
      <c r="CA170" s="121" t="n"/>
    </row>
    <row r="171" ht="18.75" customHeight="1" s="621">
      <c r="A171" s="47" t="inlineStr">
        <is>
          <t>/</t>
        </is>
      </c>
      <c r="B171" s="123">
        <f t="array" ref="B171">B170+1</f>
        <v/>
      </c>
      <c r="C171" s="101" t="n"/>
      <c r="D171" s="101" t="n"/>
      <c r="E171" s="101" t="n"/>
      <c r="F171" s="101" t="n"/>
      <c r="G171" s="100" t="n">
        <v>40725</v>
      </c>
      <c r="H171" s="99" t="inlineStr">
        <is>
          <t>Compito</t>
        </is>
      </c>
      <c r="I171" s="101">
        <f t="array" ref="I171">IF((V171-R171)&gt;3,"SI","")</f>
        <v/>
      </c>
      <c r="J171" s="101">
        <f t="array" ref="J171">IF((U171-R171)&gt;3,"SI","")</f>
        <v/>
      </c>
      <c r="K171" s="100" t="n"/>
      <c r="L171" s="100" t="n"/>
      <c r="M171" s="124">
        <f t="array" ref="M171">IF(R171&gt;0,(SQRT(BT171*(SUM(BU171:BZ171)))),"")</f>
        <v/>
      </c>
      <c r="N171" s="136">
        <f t="array" ref="N171">IF(T171&gt;0,(MAX(T171,Z171,AD171,AH171,AL171,AP171))+SQRT(1.2^2+1^2),"")</f>
        <v/>
      </c>
      <c r="O171" s="637">
        <f t="array" ref="O171">IF(R171="",0,10*LOG10(SUM(BG171:BL171)/(COUNT(R171,X171,AB171,AF171,AJ171,AN171))))</f>
        <v/>
      </c>
      <c r="P171" s="638">
        <f t="array" ref="P171">IF(AND(Y171="",AC171="",AG171="",AK171="",AO171=""),S171,AVERAGE(S171,Y171,AC171,AG171,AK171,AO171)+STDEV(S171,Y171,AC171,AG171,AK171,AO171))</f>
        <v/>
      </c>
      <c r="Q171" s="106" t="n"/>
      <c r="R171" s="639" t="n"/>
      <c r="S171" s="640" t="n"/>
      <c r="T171" s="641" t="n"/>
      <c r="U171" s="642" t="n"/>
      <c r="V171" s="642" t="n"/>
      <c r="W171" s="106" t="n"/>
      <c r="X171" s="639" t="n"/>
      <c r="Y171" s="640" t="n"/>
      <c r="Z171" s="641" t="n"/>
      <c r="AA171" s="106" t="n"/>
      <c r="AB171" s="639" t="n"/>
      <c r="AC171" s="640" t="n"/>
      <c r="AD171" s="641" t="n"/>
      <c r="AE171" s="106" t="n"/>
      <c r="AF171" s="639" t="n"/>
      <c r="AG171" s="640" t="n"/>
      <c r="AH171" s="641" t="n"/>
      <c r="AI171" s="106" t="n"/>
      <c r="AJ171" s="639" t="n"/>
      <c r="AK171" s="640" t="n"/>
      <c r="AL171" s="641" t="n"/>
      <c r="AM171" s="106" t="n"/>
      <c r="AN171" s="639" t="n"/>
      <c r="AO171" s="640" t="n"/>
      <c r="AP171" s="641" t="n"/>
      <c r="AQ171" s="111">
        <f t="array" ref="AQ171">IF(AND((O171)&lt;85,N171&lt;137),"NO","SI")</f>
        <v/>
      </c>
      <c r="AR171" s="112">
        <f t="array" ref="AR171">IF((480*(10^(7.95-(O171/10))))&lt;480,480*(10^(7.95-(O171/10))),480)</f>
        <v/>
      </c>
      <c r="AS171" s="113">
        <f t="array" ref="AS171">IF((480*(10^(8.45-(O171/10))))&lt;480,480*(10^(8.45-(O171/10))),480)</f>
        <v/>
      </c>
      <c r="AT171" s="114">
        <f t="array" ref="AT171">IF((480*(10^(8.65-(O171/10))))&lt;480,480*(10^(8.65-(O171/10))),480)</f>
        <v/>
      </c>
      <c r="AU171" s="137">
        <f t="array" ref="AU171">IF(O171&lt;80,"0",IF((P171-O171)&lt;=2,('DPI art.191'!$G$3-(('DPI art.191'!$F$3-'DPI art.191'!$G$3)/4)*(P171-O171-2)),('DPI art.191'!$G$3-(('DPI art.191'!$G$3-'DPI art.191'!$H$3)/8)*(P171-O171-2))))</f>
        <v/>
      </c>
      <c r="AV171" s="644">
        <f t="array" ref="AV171">O171-AU171</f>
        <v/>
      </c>
      <c r="AW171" s="644">
        <f t="array" ref="AW171">IF(N171&lt;135,N171,N171-'DPI art.191'!$I$3)</f>
        <v/>
      </c>
      <c r="AX171" s="644">
        <f t="array" ref="AX171">IF(I171&lt;80,"0",IF((J171-I171)&lt;=2,('DPI art.191'!$G$7-(('DPI art.191'!$F$7-'DPI art.191'!$G$7)/4)*(I171-J171-2)),('DPI art.191'!$G$7-(('DPI art.191'!$G$7-'DPI art.191'!$H$7)/8)*(J171-I171-2))))</f>
        <v/>
      </c>
      <c r="AY171" s="644">
        <f t="array" ref="AY171">I171-AX171</f>
        <v/>
      </c>
      <c r="AZ171" s="644">
        <f t="array" ref="AZ171">IF(H171&lt;135,H171,H171-'DPI art.191'!$I$7)</f>
        <v/>
      </c>
      <c r="BA171" s="137">
        <f t="array" ref="BA171">IF(O171&lt;80,"0",IF((P171-O171)&lt;=2,('DPI art.191'!$G$5-(('DPI art.191'!$F$5-'DPI art.191'!$G$5)/4)*(P171-O171-2)),('DPI art.191'!$G$5-(('DPI art.191'!$G$5-'DPI art.191'!$H$5)/8)*(P171-O171-2))))</f>
        <v/>
      </c>
      <c r="BB171" s="644">
        <f t="array" ref="BB171">R171-BA171</f>
        <v/>
      </c>
      <c r="BC171" s="644">
        <f t="array" ref="BC171">IF(N171&lt;135,N171,N171-'DPI art.191'!$I$5)</f>
        <v/>
      </c>
      <c r="BD171" s="137">
        <f t="array" ref="BD171">IF(O171&lt;80,"0",IF((P171-O171)&lt;=2,('DPI art.191'!$G$7-(('DPI art.191'!$F$7-'DPI art.191'!$G$7)/4)*(O171-P171-2)),('DPI art.191'!$G$7-(('DPI art.191'!$G$7-'DPI art.191'!$H$7)/8)*(P171-O171-2))))</f>
        <v/>
      </c>
      <c r="BE171" s="644">
        <f t="array" ref="BE171">O171-BD171</f>
        <v/>
      </c>
      <c r="BF171" s="644">
        <f t="array" ref="BF171">IF(N171&lt;135,N171,N171-'DPI art.191'!$I$7)</f>
        <v/>
      </c>
      <c r="BG171" s="645">
        <f t="array" ref="BG171">10^(0.1*R171)</f>
        <v/>
      </c>
      <c r="BH171" s="645">
        <f t="array" ref="BH171">10^(0.1*X171)</f>
        <v/>
      </c>
      <c r="BI171" s="645">
        <f t="array" ref="BI171">10^(0.1*AB171)</f>
        <v/>
      </c>
      <c r="BJ171" s="645">
        <f t="array" ref="BJ171">10^(0.1*AF171)</f>
        <v/>
      </c>
      <c r="BK171" s="645">
        <f t="array" ref="BK171">10^(0.1*AJ171)</f>
        <v/>
      </c>
      <c r="BL171" s="645">
        <f t="array" ref="BL171">10^(0.1*AN171)</f>
        <v/>
      </c>
      <c r="BM171" s="134">
        <f t="array" ref="BM171">IF(R171&gt;0,(O171-R171),"")</f>
        <v/>
      </c>
      <c r="BN171" s="134">
        <f t="array" ref="BN171">IF(X171&gt;0,(O171-X171),"")</f>
        <v/>
      </c>
      <c r="BO171" s="134">
        <f t="array" ref="BO171">IF(AB171&gt;0,(O171-AB171),"")</f>
        <v/>
      </c>
      <c r="BP171" s="134">
        <f t="array" ref="BP171">IF(AF171&gt;0,(O171-AF171),"")</f>
        <v/>
      </c>
      <c r="BQ171" s="134">
        <f t="array" ref="BQ171">IF(AJ171&gt;0,(O171-AJ171),"")</f>
        <v/>
      </c>
      <c r="BR171" s="134">
        <f t="array" ref="BR171">IF(AN171&gt;0,(O171-AN171),"")</f>
        <v/>
      </c>
      <c r="BS171" s="645">
        <f t="array" ref="BS171">COUNT(BM171:BR171)</f>
        <v/>
      </c>
      <c r="BT171" s="646">
        <f t="array" ref="BT171">IF(BS171=0,0,IF(BS171=1,0,1/(BS171*(BS171-1))))</f>
        <v/>
      </c>
      <c r="BU171" s="135">
        <f t="array" ref="BU171">IF(R171&gt;0,(BM171^2),"")</f>
        <v/>
      </c>
      <c r="BV171" s="135">
        <f t="array" ref="BV171">IF(X171&gt;0,(BN171^2),"")</f>
        <v/>
      </c>
      <c r="BW171" s="135">
        <f t="array" ref="BW171">IF(AB171&gt;0,(BO171^2),"")</f>
        <v/>
      </c>
      <c r="BX171" s="135">
        <f t="array" ref="BX171">IF(AF171&gt;0,(BP171^2),"")</f>
        <v/>
      </c>
      <c r="BY171" s="135">
        <f t="array" ref="BY171">IF(AJ171&gt;0,(BQ171^2),"")</f>
        <v/>
      </c>
      <c r="BZ171" s="135">
        <f t="array" ref="BZ171">IF(AN171&gt;0,(BR171^2),"")</f>
        <v/>
      </c>
      <c r="CA171" s="121" t="n"/>
    </row>
    <row r="172" ht="18.75" customHeight="1" s="621">
      <c r="A172" s="47" t="inlineStr">
        <is>
          <t>/</t>
        </is>
      </c>
      <c r="B172" s="123">
        <f t="array" ref="B172">B171+1</f>
        <v/>
      </c>
      <c r="C172" s="101" t="n"/>
      <c r="D172" s="101" t="n"/>
      <c r="E172" s="101" t="n"/>
      <c r="F172" s="101" t="n"/>
      <c r="G172" s="100" t="n">
        <v>40725</v>
      </c>
      <c r="H172" s="99" t="inlineStr">
        <is>
          <t>Compito</t>
        </is>
      </c>
      <c r="I172" s="101">
        <f t="array" ref="I172">IF((V172-R172)&gt;3,"SI","")</f>
        <v/>
      </c>
      <c r="J172" s="101">
        <f t="array" ref="J172">IF((U172-R172)&gt;3,"SI","")</f>
        <v/>
      </c>
      <c r="K172" s="100" t="n"/>
      <c r="L172" s="100" t="n"/>
      <c r="M172" s="124">
        <f t="array" ref="M172">IF(R172&gt;0,(SQRT(BT172*(SUM(BU172:BZ172)))),"")</f>
        <v/>
      </c>
      <c r="N172" s="136">
        <f t="array" ref="N172">IF(T172&gt;0,(MAX(T172,Z172,AD172,AH172,AL172,AP172))+SQRT(1.2^2+1^2),"")</f>
        <v/>
      </c>
      <c r="O172" s="637">
        <f t="array" ref="O172">IF(R172="",0,10*LOG10(SUM(BG172:BL172)/(COUNT(R172,X172,AB172,AF172,AJ172,AN172))))</f>
        <v/>
      </c>
      <c r="P172" s="638">
        <f t="array" ref="P172">IF(AND(Y172="",AC172="",AG172="",AK172="",AO172=""),S172,AVERAGE(S172,Y172,AC172,AG172,AK172,AO172)+STDEV(S172,Y172,AC172,AG172,AK172,AO172))</f>
        <v/>
      </c>
      <c r="Q172" s="106" t="n"/>
      <c r="R172" s="639" t="n"/>
      <c r="S172" s="640" t="n"/>
      <c r="T172" s="641" t="n"/>
      <c r="U172" s="642" t="n"/>
      <c r="V172" s="642" t="n"/>
      <c r="W172" s="106" t="n"/>
      <c r="X172" s="639" t="n"/>
      <c r="Y172" s="640" t="n"/>
      <c r="Z172" s="641" t="n"/>
      <c r="AA172" s="106" t="n"/>
      <c r="AB172" s="639" t="n"/>
      <c r="AC172" s="640" t="n"/>
      <c r="AD172" s="641" t="n"/>
      <c r="AE172" s="106" t="n"/>
      <c r="AF172" s="639" t="n"/>
      <c r="AG172" s="640" t="n"/>
      <c r="AH172" s="641" t="n"/>
      <c r="AI172" s="106" t="n"/>
      <c r="AJ172" s="639" t="n"/>
      <c r="AK172" s="640" t="n"/>
      <c r="AL172" s="641" t="n"/>
      <c r="AM172" s="106" t="n"/>
      <c r="AN172" s="639" t="n"/>
      <c r="AO172" s="640" t="n"/>
      <c r="AP172" s="641" t="n"/>
      <c r="AQ172" s="111">
        <f t="array" ref="AQ172">IF(AND((O172)&lt;85,N172&lt;137),"NO","SI")</f>
        <v/>
      </c>
      <c r="AR172" s="112">
        <f t="array" ref="AR172">IF((480*(10^(7.95-(O172/10))))&lt;480,480*(10^(7.95-(O172/10))),480)</f>
        <v/>
      </c>
      <c r="AS172" s="113">
        <f t="array" ref="AS172">IF((480*(10^(8.45-(O172/10))))&lt;480,480*(10^(8.45-(O172/10))),480)</f>
        <v/>
      </c>
      <c r="AT172" s="114">
        <f t="array" ref="AT172">IF((480*(10^(8.65-(O172/10))))&lt;480,480*(10^(8.65-(O172/10))),480)</f>
        <v/>
      </c>
      <c r="AU172" s="137">
        <f t="array" ref="AU172">IF(O172&lt;80,"0",IF((P172-O172)&lt;=2,('DPI art.191'!$G$3-(('DPI art.191'!$F$3-'DPI art.191'!$G$3)/4)*(P172-O172-2)),('DPI art.191'!$G$3-(('DPI art.191'!$G$3-'DPI art.191'!$H$3)/8)*(P172-O172-2))))</f>
        <v/>
      </c>
      <c r="AV172" s="644">
        <f t="array" ref="AV172">O172-AU172</f>
        <v/>
      </c>
      <c r="AW172" s="644">
        <f t="array" ref="AW172">IF(N172&lt;135,N172,N172-'DPI art.191'!$I$3)</f>
        <v/>
      </c>
      <c r="AX172" s="644">
        <f t="array" ref="AX172">IF(I172&lt;80,"0",IF((J172-I172)&lt;=2,('DPI art.191'!$G$7-(('DPI art.191'!$F$7-'DPI art.191'!$G$7)/4)*(I172-J172-2)),('DPI art.191'!$G$7-(('DPI art.191'!$G$7-'DPI art.191'!$H$7)/8)*(J172-I172-2))))</f>
        <v/>
      </c>
      <c r="AY172" s="644">
        <f t="array" ref="AY172">I172-AX172</f>
        <v/>
      </c>
      <c r="AZ172" s="644">
        <f t="array" ref="AZ172">IF(H172&lt;135,H172,H172-'DPI art.191'!$I$7)</f>
        <v/>
      </c>
      <c r="BA172" s="137">
        <f t="array" ref="BA172">IF(O172&lt;80,"0",IF((P172-O172)&lt;=2,('DPI art.191'!$G$5-(('DPI art.191'!$F$5-'DPI art.191'!$G$5)/4)*(P172-O172-2)),('DPI art.191'!$G$5-(('DPI art.191'!$G$5-'DPI art.191'!$H$5)/8)*(P172-O172-2))))</f>
        <v/>
      </c>
      <c r="BB172" s="644">
        <f t="array" ref="BB172">R172-BA172</f>
        <v/>
      </c>
      <c r="BC172" s="644">
        <f t="array" ref="BC172">IF(N172&lt;135,N172,N172-'DPI art.191'!$I$5)</f>
        <v/>
      </c>
      <c r="BD172" s="137">
        <f t="array" ref="BD172">IF(O172&lt;80,"0",IF((P172-O172)&lt;=2,('DPI art.191'!$G$7-(('DPI art.191'!$F$7-'DPI art.191'!$G$7)/4)*(O172-P172-2)),('DPI art.191'!$G$7-(('DPI art.191'!$G$7-'DPI art.191'!$H$7)/8)*(P172-O172-2))))</f>
        <v/>
      </c>
      <c r="BE172" s="644">
        <f t="array" ref="BE172">O172-BD172</f>
        <v/>
      </c>
      <c r="BF172" s="644">
        <f t="array" ref="BF172">IF(N172&lt;135,N172,N172-'DPI art.191'!$I$7)</f>
        <v/>
      </c>
      <c r="BG172" s="645">
        <f t="array" ref="BG172">10^(0.1*R172)</f>
        <v/>
      </c>
      <c r="BH172" s="645">
        <f t="array" ref="BH172">10^(0.1*X172)</f>
        <v/>
      </c>
      <c r="BI172" s="645">
        <f t="array" ref="BI172">10^(0.1*AB172)</f>
        <v/>
      </c>
      <c r="BJ172" s="645">
        <f t="array" ref="BJ172">10^(0.1*AF172)</f>
        <v/>
      </c>
      <c r="BK172" s="645">
        <f t="array" ref="BK172">10^(0.1*AJ172)</f>
        <v/>
      </c>
      <c r="BL172" s="645">
        <f t="array" ref="BL172">10^(0.1*AN172)</f>
        <v/>
      </c>
      <c r="BM172" s="134">
        <f t="array" ref="BM172">IF(R172&gt;0,(O172-R172),"")</f>
        <v/>
      </c>
      <c r="BN172" s="134">
        <f t="array" ref="BN172">IF(X172&gt;0,(O172-X172),"")</f>
        <v/>
      </c>
      <c r="BO172" s="134">
        <f t="array" ref="BO172">IF(AB172&gt;0,(O172-AB172),"")</f>
        <v/>
      </c>
      <c r="BP172" s="134">
        <f t="array" ref="BP172">IF(AF172&gt;0,(O172-AF172),"")</f>
        <v/>
      </c>
      <c r="BQ172" s="134">
        <f t="array" ref="BQ172">IF(AJ172&gt;0,(O172-AJ172),"")</f>
        <v/>
      </c>
      <c r="BR172" s="134">
        <f t="array" ref="BR172">IF(AN172&gt;0,(O172-AN172),"")</f>
        <v/>
      </c>
      <c r="BS172" s="645">
        <f t="array" ref="BS172">COUNT(BM172:BR172)</f>
        <v/>
      </c>
      <c r="BT172" s="646">
        <f t="array" ref="BT172">IF(BS172=0,0,IF(BS172=1,0,1/(BS172*(BS172-1))))</f>
        <v/>
      </c>
      <c r="BU172" s="135">
        <f t="array" ref="BU172">IF(R172&gt;0,(BM172^2),"")</f>
        <v/>
      </c>
      <c r="BV172" s="135">
        <f t="array" ref="BV172">IF(X172&gt;0,(BN172^2),"")</f>
        <v/>
      </c>
      <c r="BW172" s="135">
        <f t="array" ref="BW172">IF(AB172&gt;0,(BO172^2),"")</f>
        <v/>
      </c>
      <c r="BX172" s="135">
        <f t="array" ref="BX172">IF(AF172&gt;0,(BP172^2),"")</f>
        <v/>
      </c>
      <c r="BY172" s="135">
        <f t="array" ref="BY172">IF(AJ172&gt;0,(BQ172^2),"")</f>
        <v/>
      </c>
      <c r="BZ172" s="135">
        <f t="array" ref="BZ172">IF(AN172&gt;0,(BR172^2),"")</f>
        <v/>
      </c>
      <c r="CA172" s="121" t="n"/>
    </row>
    <row r="173" ht="18.75" customHeight="1" s="621">
      <c r="A173" s="47" t="inlineStr">
        <is>
          <t>/</t>
        </is>
      </c>
      <c r="B173" s="123">
        <f t="array" ref="B173">B172+1</f>
        <v/>
      </c>
      <c r="C173" s="101" t="n"/>
      <c r="D173" s="101" t="n"/>
      <c r="E173" s="101" t="n"/>
      <c r="F173" s="101" t="n"/>
      <c r="G173" s="100" t="n">
        <v>40725</v>
      </c>
      <c r="H173" s="99" t="inlineStr">
        <is>
          <t>Compito</t>
        </is>
      </c>
      <c r="I173" s="101">
        <f t="array" ref="I173">IF((V173-R173)&gt;3,"SI","")</f>
        <v/>
      </c>
      <c r="J173" s="101">
        <f t="array" ref="J173">IF((U173-R173)&gt;3,"SI","")</f>
        <v/>
      </c>
      <c r="K173" s="100" t="n"/>
      <c r="L173" s="100" t="n"/>
      <c r="M173" s="124">
        <f t="array" ref="M173">IF(R173&gt;0,(SQRT(BT173*(SUM(BU173:BZ173)))),"")</f>
        <v/>
      </c>
      <c r="N173" s="136">
        <f t="array" ref="N173">IF(T173&gt;0,(MAX(T173,Z173,AD173,AH173,AL173,AP173))+SQRT(1.2^2+1^2),"")</f>
        <v/>
      </c>
      <c r="O173" s="637">
        <f t="array" ref="O173">IF(R173="",0,10*LOG10(SUM(BG173:BL173)/(COUNT(R173,X173,AB173,AF173,AJ173,AN173))))</f>
        <v/>
      </c>
      <c r="P173" s="638">
        <f t="array" ref="P173">IF(AND(Y173="",AC173="",AG173="",AK173="",AO173=""),S173,AVERAGE(S173,Y173,AC173,AG173,AK173,AO173)+STDEV(S173,Y173,AC173,AG173,AK173,AO173))</f>
        <v/>
      </c>
      <c r="Q173" s="106" t="n"/>
      <c r="R173" s="639" t="n"/>
      <c r="S173" s="640" t="n"/>
      <c r="T173" s="641" t="n"/>
      <c r="U173" s="642" t="n"/>
      <c r="V173" s="642" t="n"/>
      <c r="W173" s="106" t="n"/>
      <c r="X173" s="639" t="n"/>
      <c r="Y173" s="640" t="n"/>
      <c r="Z173" s="641" t="n"/>
      <c r="AA173" s="106" t="n"/>
      <c r="AB173" s="639" t="n"/>
      <c r="AC173" s="640" t="n"/>
      <c r="AD173" s="641" t="n"/>
      <c r="AE173" s="106" t="n"/>
      <c r="AF173" s="639" t="n"/>
      <c r="AG173" s="640" t="n"/>
      <c r="AH173" s="641" t="n"/>
      <c r="AI173" s="106" t="n"/>
      <c r="AJ173" s="639" t="n"/>
      <c r="AK173" s="640" t="n"/>
      <c r="AL173" s="641" t="n"/>
      <c r="AM173" s="106" t="n"/>
      <c r="AN173" s="639" t="n"/>
      <c r="AO173" s="640" t="n"/>
      <c r="AP173" s="641" t="n"/>
      <c r="AQ173" s="111">
        <f t="array" ref="AQ173">IF(AND((O173)&lt;85,N173&lt;137),"NO","SI")</f>
        <v/>
      </c>
      <c r="AR173" s="112">
        <f t="array" ref="AR173">IF((480*(10^(7.95-(O173/10))))&lt;480,480*(10^(7.95-(O173/10))),480)</f>
        <v/>
      </c>
      <c r="AS173" s="113">
        <f t="array" ref="AS173">IF((480*(10^(8.45-(O173/10))))&lt;480,480*(10^(8.45-(O173/10))),480)</f>
        <v/>
      </c>
      <c r="AT173" s="114">
        <f t="array" ref="AT173">IF((480*(10^(8.65-(O173/10))))&lt;480,480*(10^(8.65-(O173/10))),480)</f>
        <v/>
      </c>
      <c r="AU173" s="137">
        <f t="array" ref="AU173">IF(O173&lt;80,"0",IF((P173-O173)&lt;=2,('DPI art.191'!$G$3-(('DPI art.191'!$F$3-'DPI art.191'!$G$3)/4)*(P173-O173-2)),('DPI art.191'!$G$3-(('DPI art.191'!$G$3-'DPI art.191'!$H$3)/8)*(P173-O173-2))))</f>
        <v/>
      </c>
      <c r="AV173" s="644">
        <f t="array" ref="AV173">O173-AU173</f>
        <v/>
      </c>
      <c r="AW173" s="644">
        <f t="array" ref="AW173">IF(N173&lt;135,N173,N173-'DPI art.191'!$I$3)</f>
        <v/>
      </c>
      <c r="AX173" s="644">
        <f t="array" ref="AX173">IF(I173&lt;80,"0",IF((J173-I173)&lt;=2,('DPI art.191'!$G$7-(('DPI art.191'!$F$7-'DPI art.191'!$G$7)/4)*(I173-J173-2)),('DPI art.191'!$G$7-(('DPI art.191'!$G$7-'DPI art.191'!$H$7)/8)*(J173-I173-2))))</f>
        <v/>
      </c>
      <c r="AY173" s="644">
        <f t="array" ref="AY173">I173-AX173</f>
        <v/>
      </c>
      <c r="AZ173" s="644">
        <f t="array" ref="AZ173">IF(H173&lt;135,H173,H173-'DPI art.191'!$I$7)</f>
        <v/>
      </c>
      <c r="BA173" s="137">
        <f t="array" ref="BA173">IF(O173&lt;80,"0",IF((P173-O173)&lt;=2,('DPI art.191'!$G$5-(('DPI art.191'!$F$5-'DPI art.191'!$G$5)/4)*(P173-O173-2)),('DPI art.191'!$G$5-(('DPI art.191'!$G$5-'DPI art.191'!$H$5)/8)*(P173-O173-2))))</f>
        <v/>
      </c>
      <c r="BB173" s="644">
        <f t="array" ref="BB173">R173-BA173</f>
        <v/>
      </c>
      <c r="BC173" s="644">
        <f t="array" ref="BC173">IF(N173&lt;135,N173,N173-'DPI art.191'!$I$5)</f>
        <v/>
      </c>
      <c r="BD173" s="137">
        <f t="array" ref="BD173">IF(O173&lt;80,"0",IF((P173-O173)&lt;=2,('DPI art.191'!$G$7-(('DPI art.191'!$F$7-'DPI art.191'!$G$7)/4)*(O173-P173-2)),('DPI art.191'!$G$7-(('DPI art.191'!$G$7-'DPI art.191'!$H$7)/8)*(P173-O173-2))))</f>
        <v/>
      </c>
      <c r="BE173" s="644">
        <f t="array" ref="BE173">O173-BD173</f>
        <v/>
      </c>
      <c r="BF173" s="644">
        <f t="array" ref="BF173">IF(N173&lt;135,N173,N173-'DPI art.191'!$I$7)</f>
        <v/>
      </c>
      <c r="BG173" s="645">
        <f t="array" ref="BG173">10^(0.1*R173)</f>
        <v/>
      </c>
      <c r="BH173" s="645">
        <f t="array" ref="BH173">10^(0.1*X173)</f>
        <v/>
      </c>
      <c r="BI173" s="645">
        <f t="array" ref="BI173">10^(0.1*AB173)</f>
        <v/>
      </c>
      <c r="BJ173" s="645">
        <f t="array" ref="BJ173">10^(0.1*AF173)</f>
        <v/>
      </c>
      <c r="BK173" s="645">
        <f t="array" ref="BK173">10^(0.1*AJ173)</f>
        <v/>
      </c>
      <c r="BL173" s="645">
        <f t="array" ref="BL173">10^(0.1*AN173)</f>
        <v/>
      </c>
      <c r="BM173" s="134">
        <f t="array" ref="BM173">IF(R173&gt;0,(O173-R173),"")</f>
        <v/>
      </c>
      <c r="BN173" s="134">
        <f t="array" ref="BN173">IF(X173&gt;0,(O173-X173),"")</f>
        <v/>
      </c>
      <c r="BO173" s="134">
        <f t="array" ref="BO173">IF(AB173&gt;0,(O173-AB173),"")</f>
        <v/>
      </c>
      <c r="BP173" s="134">
        <f t="array" ref="BP173">IF(AF173&gt;0,(O173-AF173),"")</f>
        <v/>
      </c>
      <c r="BQ173" s="134">
        <f t="array" ref="BQ173">IF(AJ173&gt;0,(O173-AJ173),"")</f>
        <v/>
      </c>
      <c r="BR173" s="134">
        <f t="array" ref="BR173">IF(AN173&gt;0,(O173-AN173),"")</f>
        <v/>
      </c>
      <c r="BS173" s="645">
        <f t="array" ref="BS173">COUNT(BM173:BR173)</f>
        <v/>
      </c>
      <c r="BT173" s="646">
        <f t="array" ref="BT173">IF(BS173=0,0,IF(BS173=1,0,1/(BS173*(BS173-1))))</f>
        <v/>
      </c>
      <c r="BU173" s="135">
        <f t="array" ref="BU173">IF(R173&gt;0,(BM173^2),"")</f>
        <v/>
      </c>
      <c r="BV173" s="135">
        <f t="array" ref="BV173">IF(X173&gt;0,(BN173^2),"")</f>
        <v/>
      </c>
      <c r="BW173" s="135">
        <f t="array" ref="BW173">IF(AB173&gt;0,(BO173^2),"")</f>
        <v/>
      </c>
      <c r="BX173" s="135">
        <f t="array" ref="BX173">IF(AF173&gt;0,(BP173^2),"")</f>
        <v/>
      </c>
      <c r="BY173" s="135">
        <f t="array" ref="BY173">IF(AJ173&gt;0,(BQ173^2),"")</f>
        <v/>
      </c>
      <c r="BZ173" s="135">
        <f t="array" ref="BZ173">IF(AN173&gt;0,(BR173^2),"")</f>
        <v/>
      </c>
      <c r="CA173" s="121" t="n"/>
    </row>
    <row r="174" ht="18.75" customHeight="1" s="621">
      <c r="A174" s="47" t="inlineStr">
        <is>
          <t>/</t>
        </is>
      </c>
      <c r="B174" s="123">
        <f t="array" ref="B174">B173+1</f>
        <v/>
      </c>
      <c r="C174" s="101" t="n"/>
      <c r="D174" s="101" t="n"/>
      <c r="E174" s="101" t="n"/>
      <c r="F174" s="101" t="n"/>
      <c r="G174" s="100" t="n">
        <v>40725</v>
      </c>
      <c r="H174" s="99" t="inlineStr">
        <is>
          <t>Compito</t>
        </is>
      </c>
      <c r="I174" s="101">
        <f t="array" ref="I174">IF((V174-R174)&gt;3,"SI","")</f>
        <v/>
      </c>
      <c r="J174" s="101">
        <f t="array" ref="J174">IF((U174-R174)&gt;3,"SI","")</f>
        <v/>
      </c>
      <c r="K174" s="100" t="n"/>
      <c r="L174" s="100" t="n"/>
      <c r="M174" s="124">
        <f t="array" ref="M174">IF(R174&gt;0,(SQRT(BT174*(SUM(BU174:BZ174)))),"")</f>
        <v/>
      </c>
      <c r="N174" s="136">
        <f t="array" ref="N174">IF(T174&gt;0,(MAX(T174,Z174,AD174,AH174,AL174,AP174))+SQRT(1.2^2+1^2),"")</f>
        <v/>
      </c>
      <c r="O174" s="637">
        <f t="array" ref="O174">IF(R174="",0,10*LOG10(SUM(BG174:BL174)/(COUNT(R174,X174,AB174,AF174,AJ174,AN174))))</f>
        <v/>
      </c>
      <c r="P174" s="638">
        <f t="array" ref="P174">IF(AND(Y174="",AC174="",AG174="",AK174="",AO174=""),S174,AVERAGE(S174,Y174,AC174,AG174,AK174,AO174)+STDEV(S174,Y174,AC174,AG174,AK174,AO174))</f>
        <v/>
      </c>
      <c r="Q174" s="106" t="n"/>
      <c r="R174" s="639" t="n"/>
      <c r="S174" s="640" t="n"/>
      <c r="T174" s="641" t="n"/>
      <c r="U174" s="642" t="n"/>
      <c r="V174" s="642" t="n"/>
      <c r="W174" s="106" t="n"/>
      <c r="X174" s="639" t="n"/>
      <c r="Y174" s="640" t="n"/>
      <c r="Z174" s="641" t="n"/>
      <c r="AA174" s="106" t="n"/>
      <c r="AB174" s="639" t="n"/>
      <c r="AC174" s="640" t="n"/>
      <c r="AD174" s="641" t="n"/>
      <c r="AE174" s="106" t="n"/>
      <c r="AF174" s="639" t="n"/>
      <c r="AG174" s="640" t="n"/>
      <c r="AH174" s="641" t="n"/>
      <c r="AI174" s="106" t="n"/>
      <c r="AJ174" s="639" t="n"/>
      <c r="AK174" s="640" t="n"/>
      <c r="AL174" s="641" t="n"/>
      <c r="AM174" s="106" t="n"/>
      <c r="AN174" s="639" t="n"/>
      <c r="AO174" s="640" t="n"/>
      <c r="AP174" s="641" t="n"/>
      <c r="AQ174" s="111">
        <f t="array" ref="AQ174">IF(AND((O174)&lt;85,N174&lt;137),"NO","SI")</f>
        <v/>
      </c>
      <c r="AR174" s="112">
        <f t="array" ref="AR174">IF((480*(10^(7.95-(O174/10))))&lt;480,480*(10^(7.95-(O174/10))),480)</f>
        <v/>
      </c>
      <c r="AS174" s="113">
        <f t="array" ref="AS174">IF((480*(10^(8.45-(O174/10))))&lt;480,480*(10^(8.45-(O174/10))),480)</f>
        <v/>
      </c>
      <c r="AT174" s="114">
        <f t="array" ref="AT174">IF((480*(10^(8.65-(O174/10))))&lt;480,480*(10^(8.65-(O174/10))),480)</f>
        <v/>
      </c>
      <c r="AU174" s="137">
        <f t="array" ref="AU174">IF(O174&lt;80,"0",IF((P174-O174)&lt;=2,('DPI art.191'!$G$3-(('DPI art.191'!$F$3-'DPI art.191'!$G$3)/4)*(P174-O174-2)),('DPI art.191'!$G$3-(('DPI art.191'!$G$3-'DPI art.191'!$H$3)/8)*(P174-O174-2))))</f>
        <v/>
      </c>
      <c r="AV174" s="644">
        <f t="array" ref="AV174">O174-AU174</f>
        <v/>
      </c>
      <c r="AW174" s="644">
        <f t="array" ref="AW174">IF(N174&lt;135,N174,N174-'DPI art.191'!$I$3)</f>
        <v/>
      </c>
      <c r="AX174" s="644">
        <f t="array" ref="AX174">IF(I174&lt;80,"0",IF((J174-I174)&lt;=2,('DPI art.191'!$G$7-(('DPI art.191'!$F$7-'DPI art.191'!$G$7)/4)*(I174-J174-2)),('DPI art.191'!$G$7-(('DPI art.191'!$G$7-'DPI art.191'!$H$7)/8)*(J174-I174-2))))</f>
        <v/>
      </c>
      <c r="AY174" s="644">
        <f t="array" ref="AY174">I174-AX174</f>
        <v/>
      </c>
      <c r="AZ174" s="644">
        <f t="array" ref="AZ174">IF(H174&lt;135,H174,H174-'DPI art.191'!$I$7)</f>
        <v/>
      </c>
      <c r="BA174" s="137">
        <f t="array" ref="BA174">IF(O174&lt;80,"0",IF((P174-O174)&lt;=2,('DPI art.191'!$G$5-(('DPI art.191'!$F$5-'DPI art.191'!$G$5)/4)*(P174-O174-2)),('DPI art.191'!$G$5-(('DPI art.191'!$G$5-'DPI art.191'!$H$5)/8)*(P174-O174-2))))</f>
        <v/>
      </c>
      <c r="BB174" s="644">
        <f t="array" ref="BB174">R174-BA174</f>
        <v/>
      </c>
      <c r="BC174" s="644">
        <f t="array" ref="BC174">IF(N174&lt;135,N174,N174-'DPI art.191'!$I$5)</f>
        <v/>
      </c>
      <c r="BD174" s="137">
        <f t="array" ref="BD174">IF(O174&lt;80,"0",IF((P174-O174)&lt;=2,('DPI art.191'!$G$7-(('DPI art.191'!$F$7-'DPI art.191'!$G$7)/4)*(O174-P174-2)),('DPI art.191'!$G$7-(('DPI art.191'!$G$7-'DPI art.191'!$H$7)/8)*(P174-O174-2))))</f>
        <v/>
      </c>
      <c r="BE174" s="644">
        <f t="array" ref="BE174">O174-BD174</f>
        <v/>
      </c>
      <c r="BF174" s="644">
        <f t="array" ref="BF174">IF(N174&lt;135,N174,N174-'DPI art.191'!$I$7)</f>
        <v/>
      </c>
      <c r="BG174" s="645">
        <f t="array" ref="BG174">10^(0.1*R174)</f>
        <v/>
      </c>
      <c r="BH174" s="645">
        <f t="array" ref="BH174">10^(0.1*X174)</f>
        <v/>
      </c>
      <c r="BI174" s="645">
        <f t="array" ref="BI174">10^(0.1*AB174)</f>
        <v/>
      </c>
      <c r="BJ174" s="645">
        <f t="array" ref="BJ174">10^(0.1*AF174)</f>
        <v/>
      </c>
      <c r="BK174" s="645">
        <f t="array" ref="BK174">10^(0.1*AJ174)</f>
        <v/>
      </c>
      <c r="BL174" s="645">
        <f t="array" ref="BL174">10^(0.1*AN174)</f>
        <v/>
      </c>
      <c r="BM174" s="134">
        <f t="array" ref="BM174">IF(R174&gt;0,(O174-R174),"")</f>
        <v/>
      </c>
      <c r="BN174" s="134">
        <f t="array" ref="BN174">IF(X174&gt;0,(O174-X174),"")</f>
        <v/>
      </c>
      <c r="BO174" s="134">
        <f t="array" ref="BO174">IF(AB174&gt;0,(O174-AB174),"")</f>
        <v/>
      </c>
      <c r="BP174" s="134">
        <f t="array" ref="BP174">IF(AF174&gt;0,(O174-AF174),"")</f>
        <v/>
      </c>
      <c r="BQ174" s="134">
        <f t="array" ref="BQ174">IF(AJ174&gt;0,(O174-AJ174),"")</f>
        <v/>
      </c>
      <c r="BR174" s="134">
        <f t="array" ref="BR174">IF(AN174&gt;0,(O174-AN174),"")</f>
        <v/>
      </c>
      <c r="BS174" s="645">
        <f t="array" ref="BS174">COUNT(BM174:BR174)</f>
        <v/>
      </c>
      <c r="BT174" s="646">
        <f t="array" ref="BT174">IF(BS174=0,0,IF(BS174=1,0,1/(BS174*(BS174-1))))</f>
        <v/>
      </c>
      <c r="BU174" s="135">
        <f t="array" ref="BU174">IF(R174&gt;0,(BM174^2),"")</f>
        <v/>
      </c>
      <c r="BV174" s="135">
        <f t="array" ref="BV174">IF(X174&gt;0,(BN174^2),"")</f>
        <v/>
      </c>
      <c r="BW174" s="135">
        <f t="array" ref="BW174">IF(AB174&gt;0,(BO174^2),"")</f>
        <v/>
      </c>
      <c r="BX174" s="135">
        <f t="array" ref="BX174">IF(AF174&gt;0,(BP174^2),"")</f>
        <v/>
      </c>
      <c r="BY174" s="135">
        <f t="array" ref="BY174">IF(AJ174&gt;0,(BQ174^2),"")</f>
        <v/>
      </c>
      <c r="BZ174" s="135">
        <f t="array" ref="BZ174">IF(AN174&gt;0,(BR174^2),"")</f>
        <v/>
      </c>
      <c r="CA174" s="121" t="n"/>
    </row>
    <row r="175" ht="18.75" customHeight="1" s="621">
      <c r="A175" s="47" t="inlineStr">
        <is>
          <t>/</t>
        </is>
      </c>
      <c r="B175" s="123">
        <f t="array" ref="B175">B174+1</f>
        <v/>
      </c>
      <c r="C175" s="101" t="n"/>
      <c r="D175" s="101" t="n"/>
      <c r="E175" s="101" t="n"/>
      <c r="F175" s="101" t="n"/>
      <c r="G175" s="100" t="n">
        <v>40725</v>
      </c>
      <c r="H175" s="99" t="inlineStr">
        <is>
          <t>Compito</t>
        </is>
      </c>
      <c r="I175" s="101">
        <f t="array" ref="I175">IF((V175-R175)&gt;3,"SI","")</f>
        <v/>
      </c>
      <c r="J175" s="101">
        <f t="array" ref="J175">IF((U175-R175)&gt;3,"SI","")</f>
        <v/>
      </c>
      <c r="K175" s="100" t="n"/>
      <c r="L175" s="100" t="n"/>
      <c r="M175" s="124">
        <f t="array" ref="M175">IF(R175&gt;0,(SQRT(BT175*(SUM(BU175:BZ175)))),"")</f>
        <v/>
      </c>
      <c r="N175" s="136">
        <f t="array" ref="N175">IF(T175&gt;0,(MAX(T175,Z175,AD175,AH175,AL175,AP175))+SQRT(1.2^2+1^2),"")</f>
        <v/>
      </c>
      <c r="O175" s="637">
        <f t="array" ref="O175">IF(R175="",0,10*LOG10(SUM(BG175:BL175)/(COUNT(R175,X175,AB175,AF175,AJ175,AN175))))</f>
        <v/>
      </c>
      <c r="P175" s="638">
        <f t="array" ref="P175">IF(AND(Y175="",AC175="",AG175="",AK175="",AO175=""),S175,AVERAGE(S175,Y175,AC175,AG175,AK175,AO175)+STDEV(S175,Y175,AC175,AG175,AK175,AO175))</f>
        <v/>
      </c>
      <c r="Q175" s="106" t="n"/>
      <c r="R175" s="639" t="n"/>
      <c r="S175" s="640" t="n"/>
      <c r="T175" s="641" t="n"/>
      <c r="U175" s="642" t="n"/>
      <c r="V175" s="642" t="n"/>
      <c r="W175" s="106" t="n"/>
      <c r="X175" s="639" t="n"/>
      <c r="Y175" s="640" t="n"/>
      <c r="Z175" s="641" t="n"/>
      <c r="AA175" s="106" t="n"/>
      <c r="AB175" s="639" t="n"/>
      <c r="AC175" s="640" t="n"/>
      <c r="AD175" s="641" t="n"/>
      <c r="AE175" s="106" t="n"/>
      <c r="AF175" s="639" t="n"/>
      <c r="AG175" s="640" t="n"/>
      <c r="AH175" s="641" t="n"/>
      <c r="AI175" s="106" t="n"/>
      <c r="AJ175" s="639" t="n"/>
      <c r="AK175" s="640" t="n"/>
      <c r="AL175" s="641" t="n"/>
      <c r="AM175" s="106" t="n"/>
      <c r="AN175" s="639" t="n"/>
      <c r="AO175" s="640" t="n"/>
      <c r="AP175" s="641" t="n"/>
      <c r="AQ175" s="111">
        <f t="array" ref="AQ175">IF(AND((O175)&lt;85,N175&lt;137),"NO","SI")</f>
        <v/>
      </c>
      <c r="AR175" s="112">
        <f t="array" ref="AR175">IF((480*(10^(7.95-(O175/10))))&lt;480,480*(10^(7.95-(O175/10))),480)</f>
        <v/>
      </c>
      <c r="AS175" s="113">
        <f t="array" ref="AS175">IF((480*(10^(8.45-(O175/10))))&lt;480,480*(10^(8.45-(O175/10))),480)</f>
        <v/>
      </c>
      <c r="AT175" s="114">
        <f t="array" ref="AT175">IF((480*(10^(8.65-(O175/10))))&lt;480,480*(10^(8.65-(O175/10))),480)</f>
        <v/>
      </c>
      <c r="AU175" s="137">
        <f t="array" ref="AU175">IF(O175&lt;80,"0",IF((P175-O175)&lt;=2,('DPI art.191'!$G$3-(('DPI art.191'!$F$3-'DPI art.191'!$G$3)/4)*(P175-O175-2)),('DPI art.191'!$G$3-(('DPI art.191'!$G$3-'DPI art.191'!$H$3)/8)*(P175-O175-2))))</f>
        <v/>
      </c>
      <c r="AV175" s="644">
        <f t="array" ref="AV175">O175-AU175</f>
        <v/>
      </c>
      <c r="AW175" s="644">
        <f t="array" ref="AW175">IF(N175&lt;135,N175,N175-'DPI art.191'!$I$3)</f>
        <v/>
      </c>
      <c r="AX175" s="644">
        <f t="array" ref="AX175">IF(I175&lt;80,"0",IF((J175-I175)&lt;=2,('DPI art.191'!$G$7-(('DPI art.191'!$F$7-'DPI art.191'!$G$7)/4)*(I175-J175-2)),('DPI art.191'!$G$7-(('DPI art.191'!$G$7-'DPI art.191'!$H$7)/8)*(J175-I175-2))))</f>
        <v/>
      </c>
      <c r="AY175" s="644">
        <f t="array" ref="AY175">I175-AX175</f>
        <v/>
      </c>
      <c r="AZ175" s="644">
        <f t="array" ref="AZ175">IF(H175&lt;135,H175,H175-'DPI art.191'!$I$7)</f>
        <v/>
      </c>
      <c r="BA175" s="137">
        <f t="array" ref="BA175">IF(O175&lt;80,"0",IF((P175-O175)&lt;=2,('DPI art.191'!$G$5-(('DPI art.191'!$F$5-'DPI art.191'!$G$5)/4)*(P175-O175-2)),('DPI art.191'!$G$5-(('DPI art.191'!$G$5-'DPI art.191'!$H$5)/8)*(P175-O175-2))))</f>
        <v/>
      </c>
      <c r="BB175" s="644">
        <f t="array" ref="BB175">R175-BA175</f>
        <v/>
      </c>
      <c r="BC175" s="644">
        <f t="array" ref="BC175">IF(N175&lt;135,N175,N175-'DPI art.191'!$I$5)</f>
        <v/>
      </c>
      <c r="BD175" s="137">
        <f t="array" ref="BD175">IF(O175&lt;80,"0",IF((P175-O175)&lt;=2,('DPI art.191'!$G$7-(('DPI art.191'!$F$7-'DPI art.191'!$G$7)/4)*(O175-P175-2)),('DPI art.191'!$G$7-(('DPI art.191'!$G$7-'DPI art.191'!$H$7)/8)*(P175-O175-2))))</f>
        <v/>
      </c>
      <c r="BE175" s="644">
        <f t="array" ref="BE175">O175-BD175</f>
        <v/>
      </c>
      <c r="BF175" s="644">
        <f t="array" ref="BF175">IF(N175&lt;135,N175,N175-'DPI art.191'!$I$7)</f>
        <v/>
      </c>
      <c r="BG175" s="645">
        <f t="array" ref="BG175">10^(0.1*R175)</f>
        <v/>
      </c>
      <c r="BH175" s="645">
        <f t="array" ref="BH175">10^(0.1*X175)</f>
        <v/>
      </c>
      <c r="BI175" s="645">
        <f t="array" ref="BI175">10^(0.1*AB175)</f>
        <v/>
      </c>
      <c r="BJ175" s="645">
        <f t="array" ref="BJ175">10^(0.1*AF175)</f>
        <v/>
      </c>
      <c r="BK175" s="645">
        <f t="array" ref="BK175">10^(0.1*AJ175)</f>
        <v/>
      </c>
      <c r="BL175" s="645">
        <f t="array" ref="BL175">10^(0.1*AN175)</f>
        <v/>
      </c>
      <c r="BM175" s="134">
        <f t="array" ref="BM175">IF(R175&gt;0,(O175-R175),"")</f>
        <v/>
      </c>
      <c r="BN175" s="134">
        <f t="array" ref="BN175">IF(X175&gt;0,(O175-X175),"")</f>
        <v/>
      </c>
      <c r="BO175" s="134">
        <f t="array" ref="BO175">IF(AB175&gt;0,(O175-AB175),"")</f>
        <v/>
      </c>
      <c r="BP175" s="134">
        <f t="array" ref="BP175">IF(AF175&gt;0,(O175-AF175),"")</f>
        <v/>
      </c>
      <c r="BQ175" s="134">
        <f t="array" ref="BQ175">IF(AJ175&gt;0,(O175-AJ175),"")</f>
        <v/>
      </c>
      <c r="BR175" s="134">
        <f t="array" ref="BR175">IF(AN175&gt;0,(O175-AN175),"")</f>
        <v/>
      </c>
      <c r="BS175" s="645">
        <f t="array" ref="BS175">COUNT(BM175:BR175)</f>
        <v/>
      </c>
      <c r="BT175" s="646">
        <f t="array" ref="BT175">IF(BS175=0,0,IF(BS175=1,0,1/(BS175*(BS175-1))))</f>
        <v/>
      </c>
      <c r="BU175" s="135">
        <f t="array" ref="BU175">IF(R175&gt;0,(BM175^2),"")</f>
        <v/>
      </c>
      <c r="BV175" s="135">
        <f t="array" ref="BV175">IF(X175&gt;0,(BN175^2),"")</f>
        <v/>
      </c>
      <c r="BW175" s="135">
        <f t="array" ref="BW175">IF(AB175&gt;0,(BO175^2),"")</f>
        <v/>
      </c>
      <c r="BX175" s="135">
        <f t="array" ref="BX175">IF(AF175&gt;0,(BP175^2),"")</f>
        <v/>
      </c>
      <c r="BY175" s="135">
        <f t="array" ref="BY175">IF(AJ175&gt;0,(BQ175^2),"")</f>
        <v/>
      </c>
      <c r="BZ175" s="135">
        <f t="array" ref="BZ175">IF(AN175&gt;0,(BR175^2),"")</f>
        <v/>
      </c>
      <c r="CA175" s="121" t="n"/>
    </row>
    <row r="176" ht="18.75" customHeight="1" s="621">
      <c r="A176" s="47" t="inlineStr">
        <is>
          <t>/</t>
        </is>
      </c>
      <c r="B176" s="123">
        <f t="array" ref="B176">B175+1</f>
        <v/>
      </c>
      <c r="C176" s="101" t="n"/>
      <c r="D176" s="101" t="n"/>
      <c r="E176" s="101" t="n"/>
      <c r="F176" s="101" t="n"/>
      <c r="G176" s="100" t="n">
        <v>40725</v>
      </c>
      <c r="H176" s="99" t="inlineStr">
        <is>
          <t>Compito</t>
        </is>
      </c>
      <c r="I176" s="101">
        <f t="array" ref="I176">IF((V176-R176)&gt;3,"SI","")</f>
        <v/>
      </c>
      <c r="J176" s="101">
        <f t="array" ref="J176">IF((U176-R176)&gt;3,"SI","")</f>
        <v/>
      </c>
      <c r="K176" s="100" t="n"/>
      <c r="L176" s="100" t="n"/>
      <c r="M176" s="124">
        <f t="array" ref="M176">IF(R176&gt;0,(SQRT(BT176*(SUM(BU176:BZ176)))),"")</f>
        <v/>
      </c>
      <c r="N176" s="136">
        <f t="array" ref="N176">IF(T176&gt;0,(MAX(T176,Z176,AD176,AH176,AL176,AP176))+SQRT(1.2^2+1^2),"")</f>
        <v/>
      </c>
      <c r="O176" s="637">
        <f t="array" ref="O176">IF(R176="",0,10*LOG10(SUM(BG176:BL176)/(COUNT(R176,X176,AB176,AF176,AJ176,AN176))))</f>
        <v/>
      </c>
      <c r="P176" s="638">
        <f t="array" ref="P176">IF(AND(Y176="",AC176="",AG176="",AK176="",AO176=""),S176,AVERAGE(S176,Y176,AC176,AG176,AK176,AO176)+STDEV(S176,Y176,AC176,AG176,AK176,AO176))</f>
        <v/>
      </c>
      <c r="Q176" s="106" t="n"/>
      <c r="R176" s="639" t="n"/>
      <c r="S176" s="640" t="n"/>
      <c r="T176" s="641" t="n"/>
      <c r="U176" s="642" t="n"/>
      <c r="V176" s="642" t="n"/>
      <c r="W176" s="106" t="n"/>
      <c r="X176" s="639" t="n"/>
      <c r="Y176" s="640" t="n"/>
      <c r="Z176" s="641" t="n"/>
      <c r="AA176" s="106" t="n"/>
      <c r="AB176" s="639" t="n"/>
      <c r="AC176" s="640" t="n"/>
      <c r="AD176" s="641" t="n"/>
      <c r="AE176" s="106" t="n"/>
      <c r="AF176" s="639" t="n"/>
      <c r="AG176" s="640" t="n"/>
      <c r="AH176" s="641" t="n"/>
      <c r="AI176" s="106" t="n"/>
      <c r="AJ176" s="639" t="n"/>
      <c r="AK176" s="640" t="n"/>
      <c r="AL176" s="641" t="n"/>
      <c r="AM176" s="106" t="n"/>
      <c r="AN176" s="639" t="n"/>
      <c r="AO176" s="640" t="n"/>
      <c r="AP176" s="641" t="n"/>
      <c r="AQ176" s="111">
        <f t="array" ref="AQ176">IF(AND((O176)&lt;85,N176&lt;137),"NO","SI")</f>
        <v/>
      </c>
      <c r="AR176" s="112">
        <f t="array" ref="AR176">IF((480*(10^(7.95-(O176/10))))&lt;480,480*(10^(7.95-(O176/10))),480)</f>
        <v/>
      </c>
      <c r="AS176" s="113">
        <f t="array" ref="AS176">IF((480*(10^(8.45-(O176/10))))&lt;480,480*(10^(8.45-(O176/10))),480)</f>
        <v/>
      </c>
      <c r="AT176" s="114">
        <f t="array" ref="AT176">IF((480*(10^(8.65-(O176/10))))&lt;480,480*(10^(8.65-(O176/10))),480)</f>
        <v/>
      </c>
      <c r="AU176" s="137">
        <f t="array" ref="AU176">IF(O176&lt;80,"0",IF((P176-O176)&lt;=2,('DPI art.191'!$G$3-(('DPI art.191'!$F$3-'DPI art.191'!$G$3)/4)*(P176-O176-2)),('DPI art.191'!$G$3-(('DPI art.191'!$G$3-'DPI art.191'!$H$3)/8)*(P176-O176-2))))</f>
        <v/>
      </c>
      <c r="AV176" s="644">
        <f t="array" ref="AV176">O176-AU176</f>
        <v/>
      </c>
      <c r="AW176" s="644">
        <f t="array" ref="AW176">IF(N176&lt;135,N176,N176-'DPI art.191'!$I$3)</f>
        <v/>
      </c>
      <c r="AX176" s="644">
        <f t="array" ref="AX176">IF(I176&lt;80,"0",IF((J176-I176)&lt;=2,('DPI art.191'!$G$7-(('DPI art.191'!$F$7-'DPI art.191'!$G$7)/4)*(I176-J176-2)),('DPI art.191'!$G$7-(('DPI art.191'!$G$7-'DPI art.191'!$H$7)/8)*(J176-I176-2))))</f>
        <v/>
      </c>
      <c r="AY176" s="644">
        <f t="array" ref="AY176">I176-AX176</f>
        <v/>
      </c>
      <c r="AZ176" s="644">
        <f t="array" ref="AZ176">IF(H176&lt;135,H176,H176-'DPI art.191'!$I$7)</f>
        <v/>
      </c>
      <c r="BA176" s="137">
        <f t="array" ref="BA176">IF(O176&lt;80,"0",IF((P176-O176)&lt;=2,('DPI art.191'!$G$5-(('DPI art.191'!$F$5-'DPI art.191'!$G$5)/4)*(P176-O176-2)),('DPI art.191'!$G$5-(('DPI art.191'!$G$5-'DPI art.191'!$H$5)/8)*(P176-O176-2))))</f>
        <v/>
      </c>
      <c r="BB176" s="644">
        <f t="array" ref="BB176">R176-BA176</f>
        <v/>
      </c>
      <c r="BC176" s="644">
        <f t="array" ref="BC176">IF(N176&lt;135,N176,N176-'DPI art.191'!$I$5)</f>
        <v/>
      </c>
      <c r="BD176" s="137">
        <f t="array" ref="BD176">IF(O176&lt;80,"0",IF((P176-O176)&lt;=2,('DPI art.191'!$G$7-(('DPI art.191'!$F$7-'DPI art.191'!$G$7)/4)*(O176-P176-2)),('DPI art.191'!$G$7-(('DPI art.191'!$G$7-'DPI art.191'!$H$7)/8)*(P176-O176-2))))</f>
        <v/>
      </c>
      <c r="BE176" s="644">
        <f t="array" ref="BE176">O176-BD176</f>
        <v/>
      </c>
      <c r="BF176" s="644">
        <f t="array" ref="BF176">IF(N176&lt;135,N176,N176-'DPI art.191'!$I$7)</f>
        <v/>
      </c>
      <c r="BG176" s="645">
        <f t="array" ref="BG176">10^(0.1*R176)</f>
        <v/>
      </c>
      <c r="BH176" s="645">
        <f t="array" ref="BH176">10^(0.1*X176)</f>
        <v/>
      </c>
      <c r="BI176" s="645">
        <f t="array" ref="BI176">10^(0.1*AB176)</f>
        <v/>
      </c>
      <c r="BJ176" s="645">
        <f t="array" ref="BJ176">10^(0.1*AF176)</f>
        <v/>
      </c>
      <c r="BK176" s="645">
        <f t="array" ref="BK176">10^(0.1*AJ176)</f>
        <v/>
      </c>
      <c r="BL176" s="645">
        <f t="array" ref="BL176">10^(0.1*AN176)</f>
        <v/>
      </c>
      <c r="BM176" s="134">
        <f t="array" ref="BM176">IF(R176&gt;0,(O176-R176),"")</f>
        <v/>
      </c>
      <c r="BN176" s="134">
        <f t="array" ref="BN176">IF(X176&gt;0,(O176-X176),"")</f>
        <v/>
      </c>
      <c r="BO176" s="134">
        <f t="array" ref="BO176">IF(AB176&gt;0,(O176-AB176),"")</f>
        <v/>
      </c>
      <c r="BP176" s="134">
        <f t="array" ref="BP176">IF(AF176&gt;0,(O176-AF176),"")</f>
        <v/>
      </c>
      <c r="BQ176" s="134">
        <f t="array" ref="BQ176">IF(AJ176&gt;0,(O176-AJ176),"")</f>
        <v/>
      </c>
      <c r="BR176" s="134">
        <f t="array" ref="BR176">IF(AN176&gt;0,(O176-AN176),"")</f>
        <v/>
      </c>
      <c r="BS176" s="645">
        <f t="array" ref="BS176">COUNT(BM176:BR176)</f>
        <v/>
      </c>
      <c r="BT176" s="646">
        <f t="array" ref="BT176">IF(BS176=0,0,IF(BS176=1,0,1/(BS176*(BS176-1))))</f>
        <v/>
      </c>
      <c r="BU176" s="135">
        <f t="array" ref="BU176">IF(R176&gt;0,(BM176^2),"")</f>
        <v/>
      </c>
      <c r="BV176" s="135">
        <f t="array" ref="BV176">IF(X176&gt;0,(BN176^2),"")</f>
        <v/>
      </c>
      <c r="BW176" s="135">
        <f t="array" ref="BW176">IF(AB176&gt;0,(BO176^2),"")</f>
        <v/>
      </c>
      <c r="BX176" s="135">
        <f t="array" ref="BX176">IF(AF176&gt;0,(BP176^2),"")</f>
        <v/>
      </c>
      <c r="BY176" s="135">
        <f t="array" ref="BY176">IF(AJ176&gt;0,(BQ176^2),"")</f>
        <v/>
      </c>
      <c r="BZ176" s="135">
        <f t="array" ref="BZ176">IF(AN176&gt;0,(BR176^2),"")</f>
        <v/>
      </c>
      <c r="CA176" s="121" t="n"/>
    </row>
    <row r="177" ht="18.75" customHeight="1" s="621">
      <c r="A177" s="47" t="inlineStr">
        <is>
          <t>/</t>
        </is>
      </c>
      <c r="B177" s="123">
        <f t="array" ref="B177">B176+1</f>
        <v/>
      </c>
      <c r="C177" s="101" t="n"/>
      <c r="D177" s="101" t="n"/>
      <c r="E177" s="101" t="n"/>
      <c r="F177" s="101" t="n"/>
      <c r="G177" s="100" t="n">
        <v>40725</v>
      </c>
      <c r="H177" s="99" t="inlineStr">
        <is>
          <t>Compito</t>
        </is>
      </c>
      <c r="I177" s="101">
        <f t="array" ref="I177">IF((V177-R177)&gt;3,"SI","")</f>
        <v/>
      </c>
      <c r="J177" s="101">
        <f t="array" ref="J177">IF((U177-R177)&gt;3,"SI","")</f>
        <v/>
      </c>
      <c r="K177" s="100" t="n"/>
      <c r="L177" s="100" t="n"/>
      <c r="M177" s="124">
        <f t="array" ref="M177">IF(R177&gt;0,(SQRT(BT177*(SUM(BU177:BZ177)))),"")</f>
        <v/>
      </c>
      <c r="N177" s="136">
        <f t="array" ref="N177">IF(T177&gt;0,(MAX(T177,Z177,AD177,AH177,AL177,AP177))+SQRT(1.2^2+1^2),"")</f>
        <v/>
      </c>
      <c r="O177" s="637">
        <f t="array" ref="O177">IF(R177="",0,10*LOG10(SUM(BG177:BL177)/(COUNT(R177,X177,AB177,AF177,AJ177,AN177))))</f>
        <v/>
      </c>
      <c r="P177" s="638">
        <f t="array" ref="P177">IF(AND(Y177="",AC177="",AG177="",AK177="",AO177=""),S177,AVERAGE(S177,Y177,AC177,AG177,AK177,AO177)+STDEV(S177,Y177,AC177,AG177,AK177,AO177))</f>
        <v/>
      </c>
      <c r="Q177" s="106" t="n"/>
      <c r="R177" s="639" t="n"/>
      <c r="S177" s="640" t="n"/>
      <c r="T177" s="641" t="n"/>
      <c r="U177" s="642" t="n"/>
      <c r="V177" s="642" t="n"/>
      <c r="W177" s="106" t="n"/>
      <c r="X177" s="639" t="n"/>
      <c r="Y177" s="640" t="n"/>
      <c r="Z177" s="641" t="n"/>
      <c r="AA177" s="106" t="n"/>
      <c r="AB177" s="639" t="n"/>
      <c r="AC177" s="640" t="n"/>
      <c r="AD177" s="641" t="n"/>
      <c r="AE177" s="106" t="n"/>
      <c r="AF177" s="639" t="n"/>
      <c r="AG177" s="640" t="n"/>
      <c r="AH177" s="641" t="n"/>
      <c r="AI177" s="106" t="n"/>
      <c r="AJ177" s="639" t="n"/>
      <c r="AK177" s="640" t="n"/>
      <c r="AL177" s="641" t="n"/>
      <c r="AM177" s="106" t="n"/>
      <c r="AN177" s="639" t="n"/>
      <c r="AO177" s="640" t="n"/>
      <c r="AP177" s="641" t="n"/>
      <c r="AQ177" s="111">
        <f t="array" ref="AQ177">IF(AND((O177)&lt;85,N177&lt;137),"NO","SI")</f>
        <v/>
      </c>
      <c r="AR177" s="112">
        <f t="array" ref="AR177">IF((480*(10^(7.95-(O177/10))))&lt;480,480*(10^(7.95-(O177/10))),480)</f>
        <v/>
      </c>
      <c r="AS177" s="113">
        <f t="array" ref="AS177">IF((480*(10^(8.45-(O177/10))))&lt;480,480*(10^(8.45-(O177/10))),480)</f>
        <v/>
      </c>
      <c r="AT177" s="114">
        <f t="array" ref="AT177">IF((480*(10^(8.65-(O177/10))))&lt;480,480*(10^(8.65-(O177/10))),480)</f>
        <v/>
      </c>
      <c r="AU177" s="137">
        <f t="array" ref="AU177">IF(O177&lt;80,"0",IF((P177-O177)&lt;=2,('DPI art.191'!$G$3-(('DPI art.191'!$F$3-'DPI art.191'!$G$3)/4)*(P177-O177-2)),('DPI art.191'!$G$3-(('DPI art.191'!$G$3-'DPI art.191'!$H$3)/8)*(P177-O177-2))))</f>
        <v/>
      </c>
      <c r="AV177" s="644">
        <f t="array" ref="AV177">O177-AU177</f>
        <v/>
      </c>
      <c r="AW177" s="644">
        <f t="array" ref="AW177">IF(N177&lt;135,N177,N177-'DPI art.191'!$I$3)</f>
        <v/>
      </c>
      <c r="AX177" s="644">
        <f t="array" ref="AX177">IF(I177&lt;80,"0",IF((J177-I177)&lt;=2,('DPI art.191'!$G$7-(('DPI art.191'!$F$7-'DPI art.191'!$G$7)/4)*(I177-J177-2)),('DPI art.191'!$G$7-(('DPI art.191'!$G$7-'DPI art.191'!$H$7)/8)*(J177-I177-2))))</f>
        <v/>
      </c>
      <c r="AY177" s="644">
        <f t="array" ref="AY177">I177-AX177</f>
        <v/>
      </c>
      <c r="AZ177" s="644">
        <f t="array" ref="AZ177">IF(H177&lt;135,H177,H177-'DPI art.191'!$I$7)</f>
        <v/>
      </c>
      <c r="BA177" s="137">
        <f t="array" ref="BA177">IF(O177&lt;80,"0",IF((P177-O177)&lt;=2,('DPI art.191'!$G$5-(('DPI art.191'!$F$5-'DPI art.191'!$G$5)/4)*(P177-O177-2)),('DPI art.191'!$G$5-(('DPI art.191'!$G$5-'DPI art.191'!$H$5)/8)*(P177-O177-2))))</f>
        <v/>
      </c>
      <c r="BB177" s="644">
        <f t="array" ref="BB177">R177-BA177</f>
        <v/>
      </c>
      <c r="BC177" s="644">
        <f t="array" ref="BC177">IF(N177&lt;135,N177,N177-'DPI art.191'!$I$5)</f>
        <v/>
      </c>
      <c r="BD177" s="137">
        <f t="array" ref="BD177">IF(O177&lt;80,"0",IF((P177-O177)&lt;=2,('DPI art.191'!$G$7-(('DPI art.191'!$F$7-'DPI art.191'!$G$7)/4)*(O177-P177-2)),('DPI art.191'!$G$7-(('DPI art.191'!$G$7-'DPI art.191'!$H$7)/8)*(P177-O177-2))))</f>
        <v/>
      </c>
      <c r="BE177" s="644">
        <f t="array" ref="BE177">O177-BD177</f>
        <v/>
      </c>
      <c r="BF177" s="644">
        <f t="array" ref="BF177">IF(N177&lt;135,N177,N177-'DPI art.191'!$I$7)</f>
        <v/>
      </c>
      <c r="BG177" s="645">
        <f t="array" ref="BG177">10^(0.1*R177)</f>
        <v/>
      </c>
      <c r="BH177" s="645">
        <f t="array" ref="BH177">10^(0.1*X177)</f>
        <v/>
      </c>
      <c r="BI177" s="645">
        <f t="array" ref="BI177">10^(0.1*AB177)</f>
        <v/>
      </c>
      <c r="BJ177" s="645">
        <f t="array" ref="BJ177">10^(0.1*AF177)</f>
        <v/>
      </c>
      <c r="BK177" s="645">
        <f t="array" ref="BK177">10^(0.1*AJ177)</f>
        <v/>
      </c>
      <c r="BL177" s="645">
        <f t="array" ref="BL177">10^(0.1*AN177)</f>
        <v/>
      </c>
      <c r="BM177" s="134">
        <f t="array" ref="BM177">IF(R177&gt;0,(O177-R177),"")</f>
        <v/>
      </c>
      <c r="BN177" s="134">
        <f t="array" ref="BN177">IF(X177&gt;0,(O177-X177),"")</f>
        <v/>
      </c>
      <c r="BO177" s="134">
        <f t="array" ref="BO177">IF(AB177&gt;0,(O177-AB177),"")</f>
        <v/>
      </c>
      <c r="BP177" s="134">
        <f t="array" ref="BP177">IF(AF177&gt;0,(O177-AF177),"")</f>
        <v/>
      </c>
      <c r="BQ177" s="134">
        <f t="array" ref="BQ177">IF(AJ177&gt;0,(O177-AJ177),"")</f>
        <v/>
      </c>
      <c r="BR177" s="134">
        <f t="array" ref="BR177">IF(AN177&gt;0,(O177-AN177),"")</f>
        <v/>
      </c>
      <c r="BS177" s="645">
        <f t="array" ref="BS177">COUNT(BM177:BR177)</f>
        <v/>
      </c>
      <c r="BT177" s="646">
        <f t="array" ref="BT177">IF(BS177=0,0,IF(BS177=1,0,1/(BS177*(BS177-1))))</f>
        <v/>
      </c>
      <c r="BU177" s="135">
        <f t="array" ref="BU177">IF(R177&gt;0,(BM177^2),"")</f>
        <v/>
      </c>
      <c r="BV177" s="135">
        <f t="array" ref="BV177">IF(X177&gt;0,(BN177^2),"")</f>
        <v/>
      </c>
      <c r="BW177" s="135">
        <f t="array" ref="BW177">IF(AB177&gt;0,(BO177^2),"")</f>
        <v/>
      </c>
      <c r="BX177" s="135">
        <f t="array" ref="BX177">IF(AF177&gt;0,(BP177^2),"")</f>
        <v/>
      </c>
      <c r="BY177" s="135">
        <f t="array" ref="BY177">IF(AJ177&gt;0,(BQ177^2),"")</f>
        <v/>
      </c>
      <c r="BZ177" s="135">
        <f t="array" ref="BZ177">IF(AN177&gt;0,(BR177^2),"")</f>
        <v/>
      </c>
      <c r="CA177" s="121" t="n"/>
    </row>
    <row r="178" ht="18.75" customHeight="1" s="621">
      <c r="A178" s="47" t="inlineStr">
        <is>
          <t>/</t>
        </is>
      </c>
      <c r="B178" s="123">
        <f t="array" ref="B178">B177+1</f>
        <v/>
      </c>
      <c r="C178" s="101" t="n"/>
      <c r="D178" s="101" t="n"/>
      <c r="E178" s="101" t="n"/>
      <c r="F178" s="101" t="n"/>
      <c r="G178" s="100" t="n">
        <v>40725</v>
      </c>
      <c r="H178" s="99" t="inlineStr">
        <is>
          <t>Compito</t>
        </is>
      </c>
      <c r="I178" s="101">
        <f t="array" ref="I178">IF((V178-R178)&gt;3,"SI","")</f>
        <v/>
      </c>
      <c r="J178" s="101">
        <f t="array" ref="J178">IF((U178-R178)&gt;3,"SI","")</f>
        <v/>
      </c>
      <c r="K178" s="100" t="n"/>
      <c r="L178" s="100" t="n"/>
      <c r="M178" s="124">
        <f t="array" ref="M178">IF(R178&gt;0,(SQRT(BT178*(SUM(BU178:BZ178)))),"")</f>
        <v/>
      </c>
      <c r="N178" s="136">
        <f t="array" ref="N178">IF(T178&gt;0,(MAX(T178,Z178,AD178,AH178,AL178,AP178))+SQRT(1.2^2+1^2),"")</f>
        <v/>
      </c>
      <c r="O178" s="637">
        <f t="array" ref="O178">IF(R178="",0,10*LOG10(SUM(BG178:BL178)/(COUNT(R178,X178,AB178,AF178,AJ178,AN178))))</f>
        <v/>
      </c>
      <c r="P178" s="638">
        <f t="array" ref="P178">IF(AND(Y178="",AC178="",AG178="",AK178="",AO178=""),S178,AVERAGE(S178,Y178,AC178,AG178,AK178,AO178)+STDEV(S178,Y178,AC178,AG178,AK178,AO178))</f>
        <v/>
      </c>
      <c r="Q178" s="106" t="n"/>
      <c r="R178" s="639" t="n"/>
      <c r="S178" s="640" t="n"/>
      <c r="T178" s="641" t="n"/>
      <c r="U178" s="642" t="n"/>
      <c r="V178" s="642" t="n"/>
      <c r="W178" s="106" t="n"/>
      <c r="X178" s="639" t="n"/>
      <c r="Y178" s="640" t="n"/>
      <c r="Z178" s="641" t="n"/>
      <c r="AA178" s="106" t="n"/>
      <c r="AB178" s="639" t="n"/>
      <c r="AC178" s="640" t="n"/>
      <c r="AD178" s="641" t="n"/>
      <c r="AE178" s="106" t="n"/>
      <c r="AF178" s="639" t="n"/>
      <c r="AG178" s="640" t="n"/>
      <c r="AH178" s="641" t="n"/>
      <c r="AI178" s="106" t="n"/>
      <c r="AJ178" s="639" t="n"/>
      <c r="AK178" s="640" t="n"/>
      <c r="AL178" s="641" t="n"/>
      <c r="AM178" s="106" t="n"/>
      <c r="AN178" s="639" t="n"/>
      <c r="AO178" s="640" t="n"/>
      <c r="AP178" s="641" t="n"/>
      <c r="AQ178" s="111">
        <f t="array" ref="AQ178">IF(AND((O178)&lt;85,N178&lt;137),"NO","SI")</f>
        <v/>
      </c>
      <c r="AR178" s="112">
        <f t="array" ref="AR178">IF((480*(10^(7.95-(O178/10))))&lt;480,480*(10^(7.95-(O178/10))),480)</f>
        <v/>
      </c>
      <c r="AS178" s="113">
        <f t="array" ref="AS178">IF((480*(10^(8.45-(O178/10))))&lt;480,480*(10^(8.45-(O178/10))),480)</f>
        <v/>
      </c>
      <c r="AT178" s="114">
        <f t="array" ref="AT178">IF((480*(10^(8.65-(O178/10))))&lt;480,480*(10^(8.65-(O178/10))),480)</f>
        <v/>
      </c>
      <c r="AU178" s="137">
        <f t="array" ref="AU178">IF(O178&lt;80,"0",IF((P178-O178)&lt;=2,('DPI art.191'!$G$3-(('DPI art.191'!$F$3-'DPI art.191'!$G$3)/4)*(P178-O178-2)),('DPI art.191'!$G$3-(('DPI art.191'!$G$3-'DPI art.191'!$H$3)/8)*(P178-O178-2))))</f>
        <v/>
      </c>
      <c r="AV178" s="644">
        <f t="array" ref="AV178">O178-AU178</f>
        <v/>
      </c>
      <c r="AW178" s="644">
        <f t="array" ref="AW178">IF(N178&lt;135,N178,N178-'DPI art.191'!$I$3)</f>
        <v/>
      </c>
      <c r="AX178" s="644">
        <f t="array" ref="AX178">IF(I178&lt;80,"0",IF((J178-I178)&lt;=2,('DPI art.191'!$G$7-(('DPI art.191'!$F$7-'DPI art.191'!$G$7)/4)*(I178-J178-2)),('DPI art.191'!$G$7-(('DPI art.191'!$G$7-'DPI art.191'!$H$7)/8)*(J178-I178-2))))</f>
        <v/>
      </c>
      <c r="AY178" s="644">
        <f t="array" ref="AY178">I178-AX178</f>
        <v/>
      </c>
      <c r="AZ178" s="644">
        <f t="array" ref="AZ178">IF(H178&lt;135,H178,H178-'DPI art.191'!$I$7)</f>
        <v/>
      </c>
      <c r="BA178" s="137">
        <f t="array" ref="BA178">IF(O178&lt;80,"0",IF((P178-O178)&lt;=2,('DPI art.191'!$G$5-(('DPI art.191'!$F$5-'DPI art.191'!$G$5)/4)*(P178-O178-2)),('DPI art.191'!$G$5-(('DPI art.191'!$G$5-'DPI art.191'!$H$5)/8)*(P178-O178-2))))</f>
        <v/>
      </c>
      <c r="BB178" s="644">
        <f t="array" ref="BB178">R178-BA178</f>
        <v/>
      </c>
      <c r="BC178" s="644">
        <f t="array" ref="BC178">IF(N178&lt;135,N178,N178-'DPI art.191'!$I$5)</f>
        <v/>
      </c>
      <c r="BD178" s="137">
        <f t="array" ref="BD178">IF(O178&lt;80,"0",IF((P178-O178)&lt;=2,('DPI art.191'!$G$7-(('DPI art.191'!$F$7-'DPI art.191'!$G$7)/4)*(O178-P178-2)),('DPI art.191'!$G$7-(('DPI art.191'!$G$7-'DPI art.191'!$H$7)/8)*(P178-O178-2))))</f>
        <v/>
      </c>
      <c r="BE178" s="644">
        <f t="array" ref="BE178">O178-BD178</f>
        <v/>
      </c>
      <c r="BF178" s="644">
        <f t="array" ref="BF178">IF(N178&lt;135,N178,N178-'DPI art.191'!$I$7)</f>
        <v/>
      </c>
      <c r="BG178" s="645">
        <f t="array" ref="BG178">10^(0.1*R178)</f>
        <v/>
      </c>
      <c r="BH178" s="645">
        <f t="array" ref="BH178">10^(0.1*X178)</f>
        <v/>
      </c>
      <c r="BI178" s="645">
        <f t="array" ref="BI178">10^(0.1*AB178)</f>
        <v/>
      </c>
      <c r="BJ178" s="645">
        <f t="array" ref="BJ178">10^(0.1*AF178)</f>
        <v/>
      </c>
      <c r="BK178" s="645">
        <f t="array" ref="BK178">10^(0.1*AJ178)</f>
        <v/>
      </c>
      <c r="BL178" s="645">
        <f t="array" ref="BL178">10^(0.1*AN178)</f>
        <v/>
      </c>
      <c r="BM178" s="134">
        <f t="array" ref="BM178">IF(R178&gt;0,(O178-R178),"")</f>
        <v/>
      </c>
      <c r="BN178" s="134">
        <f t="array" ref="BN178">IF(X178&gt;0,(O178-X178),"")</f>
        <v/>
      </c>
      <c r="BO178" s="134">
        <f t="array" ref="BO178">IF(AB178&gt;0,(O178-AB178),"")</f>
        <v/>
      </c>
      <c r="BP178" s="134">
        <f t="array" ref="BP178">IF(AF178&gt;0,(O178-AF178),"")</f>
        <v/>
      </c>
      <c r="BQ178" s="134">
        <f t="array" ref="BQ178">IF(AJ178&gt;0,(O178-AJ178),"")</f>
        <v/>
      </c>
      <c r="BR178" s="134">
        <f t="array" ref="BR178">IF(AN178&gt;0,(O178-AN178),"")</f>
        <v/>
      </c>
      <c r="BS178" s="645">
        <f t="array" ref="BS178">COUNT(BM178:BR178)</f>
        <v/>
      </c>
      <c r="BT178" s="646">
        <f t="array" ref="BT178">IF(BS178=0,0,IF(BS178=1,0,1/(BS178*(BS178-1))))</f>
        <v/>
      </c>
      <c r="BU178" s="135">
        <f t="array" ref="BU178">IF(R178&gt;0,(BM178^2),"")</f>
        <v/>
      </c>
      <c r="BV178" s="135">
        <f t="array" ref="BV178">IF(X178&gt;0,(BN178^2),"")</f>
        <v/>
      </c>
      <c r="BW178" s="135">
        <f t="array" ref="BW178">IF(AB178&gt;0,(BO178^2),"")</f>
        <v/>
      </c>
      <c r="BX178" s="135">
        <f t="array" ref="BX178">IF(AF178&gt;0,(BP178^2),"")</f>
        <v/>
      </c>
      <c r="BY178" s="135">
        <f t="array" ref="BY178">IF(AJ178&gt;0,(BQ178^2),"")</f>
        <v/>
      </c>
      <c r="BZ178" s="135">
        <f t="array" ref="BZ178">IF(AN178&gt;0,(BR178^2),"")</f>
        <v/>
      </c>
      <c r="CA178" s="121" t="n"/>
    </row>
    <row r="179" ht="18.75" customHeight="1" s="621">
      <c r="A179" s="47" t="inlineStr">
        <is>
          <t>/</t>
        </is>
      </c>
      <c r="B179" s="123">
        <f t="array" ref="B179">B178+1</f>
        <v/>
      </c>
      <c r="C179" s="101" t="n"/>
      <c r="D179" s="101" t="n"/>
      <c r="E179" s="101" t="n"/>
      <c r="F179" s="101" t="n"/>
      <c r="G179" s="100" t="n">
        <v>40725</v>
      </c>
      <c r="H179" s="99" t="inlineStr">
        <is>
          <t>Compito</t>
        </is>
      </c>
      <c r="I179" s="101">
        <f t="array" ref="I179">IF((V179-R179)&gt;3,"SI","")</f>
        <v/>
      </c>
      <c r="J179" s="101">
        <f t="array" ref="J179">IF((U179-R179)&gt;3,"SI","")</f>
        <v/>
      </c>
      <c r="K179" s="100" t="n"/>
      <c r="L179" s="100" t="n"/>
      <c r="M179" s="124">
        <f t="array" ref="M179">IF(R179&gt;0,(SQRT(BT179*(SUM(BU179:BZ179)))),"")</f>
        <v/>
      </c>
      <c r="N179" s="136">
        <f t="array" ref="N179">IF(T179&gt;0,(MAX(T179,Z179,AD179,AH179,AL179,AP179))+SQRT(1.2^2+1^2),"")</f>
        <v/>
      </c>
      <c r="O179" s="637">
        <f t="array" ref="O179">IF(R179="",0,10*LOG10(SUM(BG179:BL179)/(COUNT(R179,X179,AB179,AF179,AJ179,AN179))))</f>
        <v/>
      </c>
      <c r="P179" s="638">
        <f t="array" ref="P179">IF(AND(Y179="",AC179="",AG179="",AK179="",AO179=""),S179,AVERAGE(S179,Y179,AC179,AG179,AK179,AO179)+STDEV(S179,Y179,AC179,AG179,AK179,AO179))</f>
        <v/>
      </c>
      <c r="Q179" s="106" t="n"/>
      <c r="R179" s="639" t="n"/>
      <c r="S179" s="640" t="n"/>
      <c r="T179" s="641" t="n"/>
      <c r="U179" s="642" t="n"/>
      <c r="V179" s="642" t="n"/>
      <c r="W179" s="106" t="n"/>
      <c r="X179" s="639" t="n"/>
      <c r="Y179" s="640" t="n"/>
      <c r="Z179" s="641" t="n"/>
      <c r="AA179" s="106" t="n"/>
      <c r="AB179" s="639" t="n"/>
      <c r="AC179" s="640" t="n"/>
      <c r="AD179" s="641" t="n"/>
      <c r="AE179" s="106" t="n"/>
      <c r="AF179" s="639" t="n"/>
      <c r="AG179" s="640" t="n"/>
      <c r="AH179" s="641" t="n"/>
      <c r="AI179" s="106" t="n"/>
      <c r="AJ179" s="639" t="n"/>
      <c r="AK179" s="640" t="n"/>
      <c r="AL179" s="641" t="n"/>
      <c r="AM179" s="106" t="n"/>
      <c r="AN179" s="639" t="n"/>
      <c r="AO179" s="640" t="n"/>
      <c r="AP179" s="641" t="n"/>
      <c r="AQ179" s="111">
        <f t="array" ref="AQ179">IF(AND((O179)&lt;85,N179&lt;137),"NO","SI")</f>
        <v/>
      </c>
      <c r="AR179" s="112">
        <f t="array" ref="AR179">IF((480*(10^(7.95-(O179/10))))&lt;480,480*(10^(7.95-(O179/10))),480)</f>
        <v/>
      </c>
      <c r="AS179" s="113">
        <f t="array" ref="AS179">IF((480*(10^(8.45-(O179/10))))&lt;480,480*(10^(8.45-(O179/10))),480)</f>
        <v/>
      </c>
      <c r="AT179" s="114">
        <f t="array" ref="AT179">IF((480*(10^(8.65-(O179/10))))&lt;480,480*(10^(8.65-(O179/10))),480)</f>
        <v/>
      </c>
      <c r="AU179" s="137">
        <f t="array" ref="AU179">IF(O179&lt;80,"0",IF((P179-O179)&lt;=2,('DPI art.191'!$G$3-(('DPI art.191'!$F$3-'DPI art.191'!$G$3)/4)*(P179-O179-2)),('DPI art.191'!$G$3-(('DPI art.191'!$G$3-'DPI art.191'!$H$3)/8)*(P179-O179-2))))</f>
        <v/>
      </c>
      <c r="AV179" s="644">
        <f t="array" ref="AV179">O179-AU179</f>
        <v/>
      </c>
      <c r="AW179" s="644">
        <f t="array" ref="AW179">IF(N179&lt;135,N179,N179-'DPI art.191'!$I$3)</f>
        <v/>
      </c>
      <c r="AX179" s="644">
        <f t="array" ref="AX179">IF(I179&lt;80,"0",IF((J179-I179)&lt;=2,('DPI art.191'!$G$7-(('DPI art.191'!$F$7-'DPI art.191'!$G$7)/4)*(I179-J179-2)),('DPI art.191'!$G$7-(('DPI art.191'!$G$7-'DPI art.191'!$H$7)/8)*(J179-I179-2))))</f>
        <v/>
      </c>
      <c r="AY179" s="644">
        <f t="array" ref="AY179">I179-AX179</f>
        <v/>
      </c>
      <c r="AZ179" s="644">
        <f t="array" ref="AZ179">IF(H179&lt;135,H179,H179-'DPI art.191'!$I$7)</f>
        <v/>
      </c>
      <c r="BA179" s="137">
        <f t="array" ref="BA179">IF(O179&lt;80,"0",IF((P179-O179)&lt;=2,('DPI art.191'!$G$5-(('DPI art.191'!$F$5-'DPI art.191'!$G$5)/4)*(P179-O179-2)),('DPI art.191'!$G$5-(('DPI art.191'!$G$5-'DPI art.191'!$H$5)/8)*(P179-O179-2))))</f>
        <v/>
      </c>
      <c r="BB179" s="644">
        <f t="array" ref="BB179">R179-BA179</f>
        <v/>
      </c>
      <c r="BC179" s="644">
        <f t="array" ref="BC179">IF(N179&lt;135,N179,N179-'DPI art.191'!$I$5)</f>
        <v/>
      </c>
      <c r="BD179" s="137">
        <f t="array" ref="BD179">IF(O179&lt;80,"0",IF((P179-O179)&lt;=2,('DPI art.191'!$G$7-(('DPI art.191'!$F$7-'DPI art.191'!$G$7)/4)*(O179-P179-2)),('DPI art.191'!$G$7-(('DPI art.191'!$G$7-'DPI art.191'!$H$7)/8)*(P179-O179-2))))</f>
        <v/>
      </c>
      <c r="BE179" s="644">
        <f t="array" ref="BE179">O179-BD179</f>
        <v/>
      </c>
      <c r="BF179" s="644">
        <f t="array" ref="BF179">IF(N179&lt;135,N179,N179-'DPI art.191'!$I$7)</f>
        <v/>
      </c>
      <c r="BG179" s="645">
        <f t="array" ref="BG179">10^(0.1*R179)</f>
        <v/>
      </c>
      <c r="BH179" s="645">
        <f t="array" ref="BH179">10^(0.1*X179)</f>
        <v/>
      </c>
      <c r="BI179" s="645">
        <f t="array" ref="BI179">10^(0.1*AB179)</f>
        <v/>
      </c>
      <c r="BJ179" s="645">
        <f t="array" ref="BJ179">10^(0.1*AF179)</f>
        <v/>
      </c>
      <c r="BK179" s="645">
        <f t="array" ref="BK179">10^(0.1*AJ179)</f>
        <v/>
      </c>
      <c r="BL179" s="645">
        <f t="array" ref="BL179">10^(0.1*AN179)</f>
        <v/>
      </c>
      <c r="BM179" s="134">
        <f t="array" ref="BM179">IF(R179&gt;0,(O179-R179),"")</f>
        <v/>
      </c>
      <c r="BN179" s="134">
        <f t="array" ref="BN179">IF(X179&gt;0,(O179-X179),"")</f>
        <v/>
      </c>
      <c r="BO179" s="134">
        <f t="array" ref="BO179">IF(AB179&gt;0,(O179-AB179),"")</f>
        <v/>
      </c>
      <c r="BP179" s="134">
        <f t="array" ref="BP179">IF(AF179&gt;0,(O179-AF179),"")</f>
        <v/>
      </c>
      <c r="BQ179" s="134">
        <f t="array" ref="BQ179">IF(AJ179&gt;0,(O179-AJ179),"")</f>
        <v/>
      </c>
      <c r="BR179" s="134">
        <f t="array" ref="BR179">IF(AN179&gt;0,(O179-AN179),"")</f>
        <v/>
      </c>
      <c r="BS179" s="645">
        <f t="array" ref="BS179">COUNT(BM179:BR179)</f>
        <v/>
      </c>
      <c r="BT179" s="646">
        <f t="array" ref="BT179">IF(BS179=0,0,IF(BS179=1,0,1/(BS179*(BS179-1))))</f>
        <v/>
      </c>
      <c r="BU179" s="135">
        <f t="array" ref="BU179">IF(R179&gt;0,(BM179^2),"")</f>
        <v/>
      </c>
      <c r="BV179" s="135">
        <f t="array" ref="BV179">IF(X179&gt;0,(BN179^2),"")</f>
        <v/>
      </c>
      <c r="BW179" s="135">
        <f t="array" ref="BW179">IF(AB179&gt;0,(BO179^2),"")</f>
        <v/>
      </c>
      <c r="BX179" s="135">
        <f t="array" ref="BX179">IF(AF179&gt;0,(BP179^2),"")</f>
        <v/>
      </c>
      <c r="BY179" s="135">
        <f t="array" ref="BY179">IF(AJ179&gt;0,(BQ179^2),"")</f>
        <v/>
      </c>
      <c r="BZ179" s="135">
        <f t="array" ref="BZ179">IF(AN179&gt;0,(BR179^2),"")</f>
        <v/>
      </c>
      <c r="CA179" s="121" t="n"/>
    </row>
    <row r="180" ht="18.75" customHeight="1" s="621">
      <c r="A180" s="47" t="inlineStr">
        <is>
          <t>/</t>
        </is>
      </c>
      <c r="B180" s="123">
        <f t="array" ref="B180">B179+1</f>
        <v/>
      </c>
      <c r="C180" s="101" t="n"/>
      <c r="D180" s="101" t="n"/>
      <c r="E180" s="101" t="n"/>
      <c r="F180" s="101" t="n"/>
      <c r="G180" s="100" t="n">
        <v>40725</v>
      </c>
      <c r="H180" s="99" t="inlineStr">
        <is>
          <t>Compito</t>
        </is>
      </c>
      <c r="I180" s="101">
        <f t="array" ref="I180">IF((V180-R180)&gt;3,"SI","")</f>
        <v/>
      </c>
      <c r="J180" s="101">
        <f t="array" ref="J180">IF((U180-R180)&gt;3,"SI","")</f>
        <v/>
      </c>
      <c r="K180" s="100" t="n"/>
      <c r="L180" s="100" t="n"/>
      <c r="M180" s="124">
        <f t="array" ref="M180">IF(R180&gt;0,(SQRT(BT180*(SUM(BU180:BZ180)))),"")</f>
        <v/>
      </c>
      <c r="N180" s="136">
        <f t="array" ref="N180">IF(T180&gt;0,(MAX(T180,Z180,AD180,AH180,AL180,AP180))+SQRT(1.2^2+1^2),"")</f>
        <v/>
      </c>
      <c r="O180" s="637">
        <f t="array" ref="O180">IF(R180="",0,10*LOG10(SUM(BG180:BL180)/(COUNT(R180,X180,AB180,AF180,AJ180,AN180))))</f>
        <v/>
      </c>
      <c r="P180" s="638">
        <f t="array" ref="P180">IF(AND(Y180="",AC180="",AG180="",AK180="",AO180=""),S180,AVERAGE(S180,Y180,AC180,AG180,AK180,AO180)+STDEV(S180,Y180,AC180,AG180,AK180,AO180))</f>
        <v/>
      </c>
      <c r="Q180" s="106" t="n"/>
      <c r="R180" s="639" t="n"/>
      <c r="S180" s="640" t="n"/>
      <c r="T180" s="641" t="n"/>
      <c r="U180" s="642" t="n"/>
      <c r="V180" s="642" t="n"/>
      <c r="W180" s="106" t="n"/>
      <c r="X180" s="639" t="n"/>
      <c r="Y180" s="640" t="n"/>
      <c r="Z180" s="641" t="n"/>
      <c r="AA180" s="106" t="n"/>
      <c r="AB180" s="639" t="n"/>
      <c r="AC180" s="640" t="n"/>
      <c r="AD180" s="641" t="n"/>
      <c r="AE180" s="106" t="n"/>
      <c r="AF180" s="639" t="n"/>
      <c r="AG180" s="640" t="n"/>
      <c r="AH180" s="641" t="n"/>
      <c r="AI180" s="106" t="n"/>
      <c r="AJ180" s="639" t="n"/>
      <c r="AK180" s="640" t="n"/>
      <c r="AL180" s="641" t="n"/>
      <c r="AM180" s="106" t="n"/>
      <c r="AN180" s="639" t="n"/>
      <c r="AO180" s="640" t="n"/>
      <c r="AP180" s="641" t="n"/>
      <c r="AQ180" s="111">
        <f t="array" ref="AQ180">IF(AND((O180)&lt;85,N180&lt;137),"NO","SI")</f>
        <v/>
      </c>
      <c r="AR180" s="112">
        <f t="array" ref="AR180">IF((480*(10^(7.95-(O180/10))))&lt;480,480*(10^(7.95-(O180/10))),480)</f>
        <v/>
      </c>
      <c r="AS180" s="113">
        <f t="array" ref="AS180">IF((480*(10^(8.45-(O180/10))))&lt;480,480*(10^(8.45-(O180/10))),480)</f>
        <v/>
      </c>
      <c r="AT180" s="114">
        <f t="array" ref="AT180">IF((480*(10^(8.65-(O180/10))))&lt;480,480*(10^(8.65-(O180/10))),480)</f>
        <v/>
      </c>
      <c r="AU180" s="137">
        <f t="array" ref="AU180">IF(O180&lt;80,"0",IF((P180-O180)&lt;=2,('DPI art.191'!$G$3-(('DPI art.191'!$F$3-'DPI art.191'!$G$3)/4)*(P180-O180-2)),('DPI art.191'!$G$3-(('DPI art.191'!$G$3-'DPI art.191'!$H$3)/8)*(P180-O180-2))))</f>
        <v/>
      </c>
      <c r="AV180" s="644">
        <f t="array" ref="AV180">O180-AU180</f>
        <v/>
      </c>
      <c r="AW180" s="644">
        <f t="array" ref="AW180">IF(N180&lt;135,N180,N180-'DPI art.191'!$I$3)</f>
        <v/>
      </c>
      <c r="AX180" s="644">
        <f t="array" ref="AX180">IF(I180&lt;80,"0",IF((J180-I180)&lt;=2,('DPI art.191'!$G$7-(('DPI art.191'!$F$7-'DPI art.191'!$G$7)/4)*(I180-J180-2)),('DPI art.191'!$G$7-(('DPI art.191'!$G$7-'DPI art.191'!$H$7)/8)*(J180-I180-2))))</f>
        <v/>
      </c>
      <c r="AY180" s="644">
        <f t="array" ref="AY180">I180-AX180</f>
        <v/>
      </c>
      <c r="AZ180" s="644">
        <f t="array" ref="AZ180">IF(H180&lt;135,H180,H180-'DPI art.191'!$I$7)</f>
        <v/>
      </c>
      <c r="BA180" s="137">
        <f t="array" ref="BA180">IF(O180&lt;80,"0",IF((P180-O180)&lt;=2,('DPI art.191'!$G$5-(('DPI art.191'!$F$5-'DPI art.191'!$G$5)/4)*(P180-O180-2)),('DPI art.191'!$G$5-(('DPI art.191'!$G$5-'DPI art.191'!$H$5)/8)*(P180-O180-2))))</f>
        <v/>
      </c>
      <c r="BB180" s="644">
        <f t="array" ref="BB180">R180-BA180</f>
        <v/>
      </c>
      <c r="BC180" s="644">
        <f t="array" ref="BC180">IF(N180&lt;135,N180,N180-'DPI art.191'!$I$5)</f>
        <v/>
      </c>
      <c r="BD180" s="137">
        <f t="array" ref="BD180">IF(O180&lt;80,"0",IF((P180-O180)&lt;=2,('DPI art.191'!$G$7-(('DPI art.191'!$F$7-'DPI art.191'!$G$7)/4)*(O180-P180-2)),('DPI art.191'!$G$7-(('DPI art.191'!$G$7-'DPI art.191'!$H$7)/8)*(P180-O180-2))))</f>
        <v/>
      </c>
      <c r="BE180" s="644">
        <f t="array" ref="BE180">O180-BD180</f>
        <v/>
      </c>
      <c r="BF180" s="644">
        <f t="array" ref="BF180">IF(N180&lt;135,N180,N180-'DPI art.191'!$I$7)</f>
        <v/>
      </c>
      <c r="BG180" s="645">
        <f t="array" ref="BG180">10^(0.1*R180)</f>
        <v/>
      </c>
      <c r="BH180" s="645">
        <f t="array" ref="BH180">10^(0.1*X180)</f>
        <v/>
      </c>
      <c r="BI180" s="645">
        <f t="array" ref="BI180">10^(0.1*AB180)</f>
        <v/>
      </c>
      <c r="BJ180" s="645">
        <f t="array" ref="BJ180">10^(0.1*AF180)</f>
        <v/>
      </c>
      <c r="BK180" s="645">
        <f t="array" ref="BK180">10^(0.1*AJ180)</f>
        <v/>
      </c>
      <c r="BL180" s="645">
        <f t="array" ref="BL180">10^(0.1*AN180)</f>
        <v/>
      </c>
      <c r="BM180" s="134">
        <f t="array" ref="BM180">IF(R180&gt;0,(O180-R180),"")</f>
        <v/>
      </c>
      <c r="BN180" s="134">
        <f t="array" ref="BN180">IF(X180&gt;0,(O180-X180),"")</f>
        <v/>
      </c>
      <c r="BO180" s="134">
        <f t="array" ref="BO180">IF(AB180&gt;0,(O180-AB180),"")</f>
        <v/>
      </c>
      <c r="BP180" s="134">
        <f t="array" ref="BP180">IF(AF180&gt;0,(O180-AF180),"")</f>
        <v/>
      </c>
      <c r="BQ180" s="134">
        <f t="array" ref="BQ180">IF(AJ180&gt;0,(O180-AJ180),"")</f>
        <v/>
      </c>
      <c r="BR180" s="134">
        <f t="array" ref="BR180">IF(AN180&gt;0,(O180-AN180),"")</f>
        <v/>
      </c>
      <c r="BS180" s="645">
        <f t="array" ref="BS180">COUNT(BM180:BR180)</f>
        <v/>
      </c>
      <c r="BT180" s="646">
        <f t="array" ref="BT180">IF(BS180=0,0,IF(BS180=1,0,1/(BS180*(BS180-1))))</f>
        <v/>
      </c>
      <c r="BU180" s="135">
        <f t="array" ref="BU180">IF(R180&gt;0,(BM180^2),"")</f>
        <v/>
      </c>
      <c r="BV180" s="135">
        <f t="array" ref="BV180">IF(X180&gt;0,(BN180^2),"")</f>
        <v/>
      </c>
      <c r="BW180" s="135">
        <f t="array" ref="BW180">IF(AB180&gt;0,(BO180^2),"")</f>
        <v/>
      </c>
      <c r="BX180" s="135">
        <f t="array" ref="BX180">IF(AF180&gt;0,(BP180^2),"")</f>
        <v/>
      </c>
      <c r="BY180" s="135">
        <f t="array" ref="BY180">IF(AJ180&gt;0,(BQ180^2),"")</f>
        <v/>
      </c>
      <c r="BZ180" s="135">
        <f t="array" ref="BZ180">IF(AN180&gt;0,(BR180^2),"")</f>
        <v/>
      </c>
      <c r="CA180" s="121" t="n"/>
    </row>
    <row r="181" ht="18.75" customHeight="1" s="621">
      <c r="A181" s="47" t="inlineStr">
        <is>
          <t>/</t>
        </is>
      </c>
      <c r="B181" s="123">
        <f t="array" ref="B181">B180+1</f>
        <v/>
      </c>
      <c r="C181" s="101" t="n"/>
      <c r="D181" s="101" t="n"/>
      <c r="E181" s="101" t="n"/>
      <c r="F181" s="101" t="n"/>
      <c r="G181" s="100" t="n"/>
      <c r="H181" s="99" t="inlineStr">
        <is>
          <t>Compito</t>
        </is>
      </c>
      <c r="I181" s="101">
        <f t="array" ref="I181">IF((V181-R181)&gt;3,"SI","")</f>
        <v/>
      </c>
      <c r="J181" s="101">
        <f t="array" ref="J181">IF((U181-R181)&gt;3,"SI","")</f>
        <v/>
      </c>
      <c r="K181" s="100" t="n"/>
      <c r="L181" s="100" t="n"/>
      <c r="M181" s="124">
        <f t="array" ref="M181">IF(R181&gt;0,(SQRT(BT181*(SUM(BU181:BZ181)))),"")</f>
        <v/>
      </c>
      <c r="N181" s="136">
        <f t="array" ref="N181">IF(T181&gt;0,(MAX(T181,Z181,AD181,AH181,AL181,AP181))+SQRT(1.2^2+1^2),"")</f>
        <v/>
      </c>
      <c r="O181" s="637">
        <f t="array" ref="O181">IF(R181="",0,10*LOG10(SUM(BG181:BL181)/(COUNT(R181,X181,AB181,AF181,AJ181,AN181))))</f>
        <v/>
      </c>
      <c r="P181" s="638">
        <f t="array" ref="P181">IF(AND(Y181="",AC181="",AG181="",AK181="",AO181=""),S181,AVERAGE(S181,Y181,AC181,AG181,AK181,AO181)+STDEV(S181,Y181,AC181,AG181,AK181,AO181))</f>
        <v/>
      </c>
      <c r="Q181" s="106" t="n"/>
      <c r="R181" s="639" t="n"/>
      <c r="S181" s="640" t="n"/>
      <c r="T181" s="641" t="n"/>
      <c r="U181" s="642" t="n"/>
      <c r="V181" s="642" t="n"/>
      <c r="W181" s="106" t="n"/>
      <c r="X181" s="639" t="n"/>
      <c r="Y181" s="640" t="n"/>
      <c r="Z181" s="641" t="n"/>
      <c r="AA181" s="106" t="n"/>
      <c r="AB181" s="639" t="n"/>
      <c r="AC181" s="640" t="n"/>
      <c r="AD181" s="641" t="n"/>
      <c r="AE181" s="106" t="n"/>
      <c r="AF181" s="639" t="n"/>
      <c r="AG181" s="640" t="n"/>
      <c r="AH181" s="641" t="n"/>
      <c r="AI181" s="106" t="n"/>
      <c r="AJ181" s="639" t="n"/>
      <c r="AK181" s="640" t="n"/>
      <c r="AL181" s="641" t="n"/>
      <c r="AM181" s="106" t="n"/>
      <c r="AN181" s="639" t="n"/>
      <c r="AO181" s="640" t="n"/>
      <c r="AP181" s="641" t="n"/>
      <c r="AQ181" s="111">
        <f t="array" ref="AQ181">IF(AND((O181)&lt;85,N181&lt;137),"NO","SI")</f>
        <v/>
      </c>
      <c r="AR181" s="112">
        <f t="array" ref="AR181">IF((480*(10^(7.95-(O181/10))))&lt;480,480*(10^(7.95-(O181/10))),480)</f>
        <v/>
      </c>
      <c r="AS181" s="113">
        <f t="array" ref="AS181">IF((480*(10^(8.45-(O181/10))))&lt;480,480*(10^(8.45-(O181/10))),480)</f>
        <v/>
      </c>
      <c r="AT181" s="114">
        <f t="array" ref="AT181">IF((480*(10^(8.65-(O181/10))))&lt;480,480*(10^(8.65-(O181/10))),480)</f>
        <v/>
      </c>
      <c r="AU181" s="137">
        <f t="array" ref="AU181">IF(O181&lt;80,"0",IF((P181-O181)&lt;=2,('DPI art.191'!$G$3-(('DPI art.191'!$F$3-'DPI art.191'!$G$3)/4)*(P181-O181-2)),('DPI art.191'!$G$3-(('DPI art.191'!$G$3-'DPI art.191'!$H$3)/8)*(P181-O181-2))))</f>
        <v/>
      </c>
      <c r="AV181" s="644">
        <f t="array" ref="AV181">O181-AU181</f>
        <v/>
      </c>
      <c r="AW181" s="644">
        <f t="array" ref="AW181">IF(N181&lt;135,N181,N181-'DPI art.191'!$I$3)</f>
        <v/>
      </c>
      <c r="AX181" s="644">
        <f t="array" ref="AX181">IF(I181&lt;80,"0",IF((J181-I181)&lt;=2,('DPI art.191'!$G$7-(('DPI art.191'!$F$7-'DPI art.191'!$G$7)/4)*(I181-J181-2)),('DPI art.191'!$G$7-(('DPI art.191'!$G$7-'DPI art.191'!$H$7)/8)*(J181-I181-2))))</f>
        <v/>
      </c>
      <c r="AY181" s="644">
        <f t="array" ref="AY181">I181-AX181</f>
        <v/>
      </c>
      <c r="AZ181" s="644">
        <f t="array" ref="AZ181">IF(H181&lt;135,H181,H181-'DPI art.191'!$I$7)</f>
        <v/>
      </c>
      <c r="BA181" s="137">
        <f t="array" ref="BA181">IF(O181&lt;80,"0",IF((P181-O181)&lt;=2,('DPI art.191'!$G$5-(('DPI art.191'!$F$5-'DPI art.191'!$G$5)/4)*(P181-O181-2)),('DPI art.191'!$G$5-(('DPI art.191'!$G$5-'DPI art.191'!$H$5)/8)*(P181-O181-2))))</f>
        <v/>
      </c>
      <c r="BB181" s="644">
        <f t="array" ref="BB181">R181-BA181</f>
        <v/>
      </c>
      <c r="BC181" s="644">
        <f t="array" ref="BC181">IF(N181&lt;135,N181,N181-'DPI art.191'!$I$5)</f>
        <v/>
      </c>
      <c r="BD181" s="137">
        <f t="array" ref="BD181">IF(O181&lt;80,"0",IF((P181-O181)&lt;=2,('DPI art.191'!$G$7-(('DPI art.191'!$F$7-'DPI art.191'!$G$7)/4)*(O181-P181-2)),('DPI art.191'!$G$7-(('DPI art.191'!$G$7-'DPI art.191'!$H$7)/8)*(P181-O181-2))))</f>
        <v/>
      </c>
      <c r="BE181" s="644">
        <f t="array" ref="BE181">O181-BD181</f>
        <v/>
      </c>
      <c r="BF181" s="644">
        <f t="array" ref="BF181">IF(N181&lt;135,N181,N181-'DPI art.191'!$I$7)</f>
        <v/>
      </c>
      <c r="BG181" s="645">
        <f t="array" ref="BG181">10^(0.1*R181)</f>
        <v/>
      </c>
      <c r="BH181" s="645">
        <f t="array" ref="BH181">10^(0.1*X181)</f>
        <v/>
      </c>
      <c r="BI181" s="645">
        <f t="array" ref="BI181">10^(0.1*AB181)</f>
        <v/>
      </c>
      <c r="BJ181" s="645">
        <f t="array" ref="BJ181">10^(0.1*AF181)</f>
        <v/>
      </c>
      <c r="BK181" s="645">
        <f t="array" ref="BK181">10^(0.1*AJ181)</f>
        <v/>
      </c>
      <c r="BL181" s="645">
        <f t="array" ref="BL181">10^(0.1*AN181)</f>
        <v/>
      </c>
      <c r="BM181" s="134">
        <f t="array" ref="BM181">IF(R181&gt;0,(O181-R181),"")</f>
        <v/>
      </c>
      <c r="BN181" s="134">
        <f t="array" ref="BN181">IF(X181&gt;0,(O181-X181),"")</f>
        <v/>
      </c>
      <c r="BO181" s="134">
        <f t="array" ref="BO181">IF(AB181&gt;0,(O181-AB181),"")</f>
        <v/>
      </c>
      <c r="BP181" s="134">
        <f t="array" ref="BP181">IF(AF181&gt;0,(O181-AF181),"")</f>
        <v/>
      </c>
      <c r="BQ181" s="134">
        <f t="array" ref="BQ181">IF(AJ181&gt;0,(O181-AJ181),"")</f>
        <v/>
      </c>
      <c r="BR181" s="134">
        <f t="array" ref="BR181">IF(AN181&gt;0,(O181-AN181),"")</f>
        <v/>
      </c>
      <c r="BS181" s="645">
        <f t="array" ref="BS181">COUNT(BM181:BR181)</f>
        <v/>
      </c>
      <c r="BT181" s="646">
        <f t="array" ref="BT181">IF(BS181=0,0,IF(BS181=1,0,1/(BS181*(BS181-1))))</f>
        <v/>
      </c>
      <c r="BU181" s="135">
        <f t="array" ref="BU181">IF(R181&gt;0,(BM181^2),"")</f>
        <v/>
      </c>
      <c r="BV181" s="135">
        <f t="array" ref="BV181">IF(X181&gt;0,(BN181^2),"")</f>
        <v/>
      </c>
      <c r="BW181" s="135">
        <f t="array" ref="BW181">IF(AB181&gt;0,(BO181^2),"")</f>
        <v/>
      </c>
      <c r="BX181" s="135">
        <f t="array" ref="BX181">IF(AF181&gt;0,(BP181^2),"")</f>
        <v/>
      </c>
      <c r="BY181" s="135">
        <f t="array" ref="BY181">IF(AJ181&gt;0,(BQ181^2),"")</f>
        <v/>
      </c>
      <c r="BZ181" s="135">
        <f t="array" ref="BZ181">IF(AN181&gt;0,(BR181^2),"")</f>
        <v/>
      </c>
      <c r="CA181" s="121" t="n"/>
    </row>
    <row r="182" ht="18.75" customHeight="1" s="621">
      <c r="A182" s="47" t="inlineStr">
        <is>
          <t>/</t>
        </is>
      </c>
      <c r="B182" s="123">
        <f t="array" ref="B182">B181+1</f>
        <v/>
      </c>
      <c r="C182" s="101" t="n"/>
      <c r="D182" s="101" t="n"/>
      <c r="E182" s="101" t="n"/>
      <c r="F182" s="101" t="n"/>
      <c r="G182" s="100" t="n"/>
      <c r="H182" s="99" t="inlineStr">
        <is>
          <t>Compito</t>
        </is>
      </c>
      <c r="I182" s="101">
        <f t="array" ref="I182">IF((V182-R182)&gt;3,"SI","")</f>
        <v/>
      </c>
      <c r="J182" s="101">
        <f t="array" ref="J182">IF((U182-R182)&gt;3,"SI","")</f>
        <v/>
      </c>
      <c r="K182" s="100" t="n"/>
      <c r="L182" s="100" t="n"/>
      <c r="M182" s="124">
        <f t="array" ref="M182">IF(R182&gt;0,(SQRT(BT182*(SUM(BU182:BZ182)))),"")</f>
        <v/>
      </c>
      <c r="N182" s="136">
        <f t="array" ref="N182">IF(T182&gt;0,(MAX(T182,Z182,AD182,AH182,AL182,AP182))+SQRT(1.2^2+1^2),"")</f>
        <v/>
      </c>
      <c r="O182" s="637">
        <f t="array" ref="O182">IF(R182="",0,10*LOG10(SUM(BG182:BL182)/(COUNT(R182,X182,AB182,AF182,AJ182,AN182))))</f>
        <v/>
      </c>
      <c r="P182" s="638">
        <f t="array" ref="P182">IF(AND(Y182="",AC182="",AG182="",AK182="",AO182=""),S182,AVERAGE(S182,Y182,AC182,AG182,AK182,AO182)+STDEV(S182,Y182,AC182,AG182,AK182,AO182))</f>
        <v/>
      </c>
      <c r="Q182" s="106" t="n"/>
      <c r="R182" s="639" t="n"/>
      <c r="S182" s="640" t="n"/>
      <c r="T182" s="641" t="n"/>
      <c r="U182" s="642" t="n"/>
      <c r="V182" s="642" t="n"/>
      <c r="W182" s="106" t="n"/>
      <c r="X182" s="639" t="n"/>
      <c r="Y182" s="640" t="n"/>
      <c r="Z182" s="641" t="n"/>
      <c r="AA182" s="106" t="n"/>
      <c r="AB182" s="639" t="n"/>
      <c r="AC182" s="640" t="n"/>
      <c r="AD182" s="641" t="n"/>
      <c r="AE182" s="106" t="n"/>
      <c r="AF182" s="639" t="n"/>
      <c r="AG182" s="640" t="n"/>
      <c r="AH182" s="641" t="n"/>
      <c r="AI182" s="106" t="n"/>
      <c r="AJ182" s="639" t="n"/>
      <c r="AK182" s="640" t="n"/>
      <c r="AL182" s="641" t="n"/>
      <c r="AM182" s="106" t="n"/>
      <c r="AN182" s="639" t="n"/>
      <c r="AO182" s="640" t="n"/>
      <c r="AP182" s="641" t="n"/>
      <c r="AQ182" s="111">
        <f t="array" ref="AQ182">IF(AND((O182)&lt;85,N182&lt;137),"NO","SI")</f>
        <v/>
      </c>
      <c r="AR182" s="112">
        <f t="array" ref="AR182">IF((480*(10^(7.95-(O182/10))))&lt;480,480*(10^(7.95-(O182/10))),480)</f>
        <v/>
      </c>
      <c r="AS182" s="113">
        <f t="array" ref="AS182">IF((480*(10^(8.45-(O182/10))))&lt;480,480*(10^(8.45-(O182/10))),480)</f>
        <v/>
      </c>
      <c r="AT182" s="114">
        <f t="array" ref="AT182">IF((480*(10^(8.65-(O182/10))))&lt;480,480*(10^(8.65-(O182/10))),480)</f>
        <v/>
      </c>
      <c r="AU182" s="137">
        <f t="array" ref="AU182">IF(O182&lt;80,"0",IF((P182-O182)&lt;=2,('DPI art.191'!$G$3-(('DPI art.191'!$F$3-'DPI art.191'!$G$3)/4)*(P182-O182-2)),('DPI art.191'!$G$3-(('DPI art.191'!$G$3-'DPI art.191'!$H$3)/8)*(P182-O182-2))))</f>
        <v/>
      </c>
      <c r="AV182" s="644">
        <f t="array" ref="AV182">O182-AU182</f>
        <v/>
      </c>
      <c r="AW182" s="644">
        <f t="array" ref="AW182">IF(N182&lt;135,N182,N182-'DPI art.191'!$I$3)</f>
        <v/>
      </c>
      <c r="AX182" s="644">
        <f t="array" ref="AX182">IF(I182&lt;80,"0",IF((J182-I182)&lt;=2,('DPI art.191'!$G$7-(('DPI art.191'!$F$7-'DPI art.191'!$G$7)/4)*(I182-J182-2)),('DPI art.191'!$G$7-(('DPI art.191'!$G$7-'DPI art.191'!$H$7)/8)*(J182-I182-2))))</f>
        <v/>
      </c>
      <c r="AY182" s="644">
        <f t="array" ref="AY182">I182-AX182</f>
        <v/>
      </c>
      <c r="AZ182" s="644">
        <f t="array" ref="AZ182">IF(H182&lt;135,H182,H182-'DPI art.191'!$I$7)</f>
        <v/>
      </c>
      <c r="BA182" s="137">
        <f t="array" ref="BA182">IF(O182&lt;80,"0",IF((P182-O182)&lt;=2,('DPI art.191'!$G$5-(('DPI art.191'!$F$5-'DPI art.191'!$G$5)/4)*(P182-O182-2)),('DPI art.191'!$G$5-(('DPI art.191'!$G$5-'DPI art.191'!$H$5)/8)*(P182-O182-2))))</f>
        <v/>
      </c>
      <c r="BB182" s="644">
        <f t="array" ref="BB182">R182-BA182</f>
        <v/>
      </c>
      <c r="BC182" s="644">
        <f t="array" ref="BC182">IF(N182&lt;135,N182,N182-'DPI art.191'!$I$5)</f>
        <v/>
      </c>
      <c r="BD182" s="137">
        <f t="array" ref="BD182">IF(O182&lt;80,"0",IF((P182-O182)&lt;=2,('DPI art.191'!$G$7-(('DPI art.191'!$F$7-'DPI art.191'!$G$7)/4)*(O182-P182-2)),('DPI art.191'!$G$7-(('DPI art.191'!$G$7-'DPI art.191'!$H$7)/8)*(P182-O182-2))))</f>
        <v/>
      </c>
      <c r="BE182" s="644">
        <f t="array" ref="BE182">O182-BD182</f>
        <v/>
      </c>
      <c r="BF182" s="644">
        <f t="array" ref="BF182">IF(N182&lt;135,N182,N182-'DPI art.191'!$I$7)</f>
        <v/>
      </c>
      <c r="BG182" s="645">
        <f t="array" ref="BG182">10^(0.1*R182)</f>
        <v/>
      </c>
      <c r="BH182" s="645">
        <f t="array" ref="BH182">10^(0.1*X182)</f>
        <v/>
      </c>
      <c r="BI182" s="645">
        <f t="array" ref="BI182">10^(0.1*AB182)</f>
        <v/>
      </c>
      <c r="BJ182" s="645">
        <f t="array" ref="BJ182">10^(0.1*AF182)</f>
        <v/>
      </c>
      <c r="BK182" s="645">
        <f t="array" ref="BK182">10^(0.1*AJ182)</f>
        <v/>
      </c>
      <c r="BL182" s="645">
        <f t="array" ref="BL182">10^(0.1*AN182)</f>
        <v/>
      </c>
      <c r="BM182" s="134">
        <f t="array" ref="BM182">IF(R182&gt;0,(O182-R182),"")</f>
        <v/>
      </c>
      <c r="BN182" s="134">
        <f t="array" ref="BN182">IF(X182&gt;0,(O182-X182),"")</f>
        <v/>
      </c>
      <c r="BO182" s="134">
        <f t="array" ref="BO182">IF(AB182&gt;0,(O182-AB182),"")</f>
        <v/>
      </c>
      <c r="BP182" s="134">
        <f t="array" ref="BP182">IF(AF182&gt;0,(O182-AF182),"")</f>
        <v/>
      </c>
      <c r="BQ182" s="134">
        <f t="array" ref="BQ182">IF(AJ182&gt;0,(O182-AJ182),"")</f>
        <v/>
      </c>
      <c r="BR182" s="134">
        <f t="array" ref="BR182">IF(AN182&gt;0,(O182-AN182),"")</f>
        <v/>
      </c>
      <c r="BS182" s="645">
        <f t="array" ref="BS182">COUNT(BM182:BR182)</f>
        <v/>
      </c>
      <c r="BT182" s="646">
        <f t="array" ref="BT182">IF(BS182=0,0,IF(BS182=1,0,1/(BS182*(BS182-1))))</f>
        <v/>
      </c>
      <c r="BU182" s="135">
        <f t="array" ref="BU182">IF(R182&gt;0,(BM182^2),"")</f>
        <v/>
      </c>
      <c r="BV182" s="135">
        <f t="array" ref="BV182">IF(X182&gt;0,(BN182^2),"")</f>
        <v/>
      </c>
      <c r="BW182" s="135">
        <f t="array" ref="BW182">IF(AB182&gt;0,(BO182^2),"")</f>
        <v/>
      </c>
      <c r="BX182" s="135">
        <f t="array" ref="BX182">IF(AF182&gt;0,(BP182^2),"")</f>
        <v/>
      </c>
      <c r="BY182" s="135">
        <f t="array" ref="BY182">IF(AJ182&gt;0,(BQ182^2),"")</f>
        <v/>
      </c>
      <c r="BZ182" s="135">
        <f t="array" ref="BZ182">IF(AN182&gt;0,(BR182^2),"")</f>
        <v/>
      </c>
      <c r="CA182" s="121" t="n"/>
    </row>
    <row r="183" ht="18.75" customHeight="1" s="621">
      <c r="A183" s="47" t="inlineStr">
        <is>
          <t>/</t>
        </is>
      </c>
      <c r="B183" s="123">
        <f t="array" ref="B183">B182+1</f>
        <v/>
      </c>
      <c r="C183" s="101" t="n"/>
      <c r="D183" s="101" t="n"/>
      <c r="E183" s="101" t="n"/>
      <c r="F183" s="101" t="n"/>
      <c r="G183" s="100" t="n"/>
      <c r="H183" s="99" t="inlineStr">
        <is>
          <t>Compito</t>
        </is>
      </c>
      <c r="I183" s="101">
        <f t="array" ref="I183">IF((V183-R183)&gt;3,"SI","")</f>
        <v/>
      </c>
      <c r="J183" s="101">
        <f t="array" ref="J183">IF((U183-R183)&gt;3,"SI","")</f>
        <v/>
      </c>
      <c r="K183" s="100" t="n"/>
      <c r="L183" s="100" t="n"/>
      <c r="M183" s="124">
        <f t="array" ref="M183">IF(R183&gt;0,(SQRT(BT183*(SUM(BU183:BZ183)))),"")</f>
        <v/>
      </c>
      <c r="N183" s="136">
        <f t="array" ref="N183">IF(T183&gt;0,(MAX(T183,Z183,AD183,AH183,AL183,AP183))+SQRT(1.2^2+1^2),"")</f>
        <v/>
      </c>
      <c r="O183" s="637">
        <f t="array" ref="O183">IF(R183="",0,10*LOG10(SUM(BG183:BL183)/(COUNT(R183,X183,AB183,AF183,AJ183,AN183))))</f>
        <v/>
      </c>
      <c r="P183" s="638">
        <f t="array" ref="P183">IF(AND(Y183="",AC183="",AG183="",AK183="",AO183=""),S183,AVERAGE(S183,Y183,AC183,AG183,AK183,AO183)+STDEV(S183,Y183,AC183,AG183,AK183,AO183))</f>
        <v/>
      </c>
      <c r="Q183" s="106" t="n"/>
      <c r="R183" s="639" t="n"/>
      <c r="S183" s="640" t="n"/>
      <c r="T183" s="641" t="n"/>
      <c r="U183" s="642" t="n"/>
      <c r="V183" s="642" t="n"/>
      <c r="W183" s="106" t="n"/>
      <c r="X183" s="639" t="n"/>
      <c r="Y183" s="640" t="n"/>
      <c r="Z183" s="641" t="n"/>
      <c r="AA183" s="106" t="n"/>
      <c r="AB183" s="639" t="n"/>
      <c r="AC183" s="640" t="n"/>
      <c r="AD183" s="641" t="n"/>
      <c r="AE183" s="106" t="n"/>
      <c r="AF183" s="639" t="n"/>
      <c r="AG183" s="640" t="n"/>
      <c r="AH183" s="641" t="n"/>
      <c r="AI183" s="106" t="n"/>
      <c r="AJ183" s="639" t="n"/>
      <c r="AK183" s="640" t="n"/>
      <c r="AL183" s="641" t="n"/>
      <c r="AM183" s="106" t="n"/>
      <c r="AN183" s="639" t="n"/>
      <c r="AO183" s="640" t="n"/>
      <c r="AP183" s="641" t="n"/>
      <c r="AQ183" s="111">
        <f t="array" ref="AQ183">IF(AND((O183)&lt;85,N183&lt;137),"NO","SI")</f>
        <v/>
      </c>
      <c r="AR183" s="112">
        <f t="array" ref="AR183">IF((480*(10^(7.95-(O183/10))))&lt;480,480*(10^(7.95-(O183/10))),480)</f>
        <v/>
      </c>
      <c r="AS183" s="113">
        <f t="array" ref="AS183">IF((480*(10^(8.45-(O183/10))))&lt;480,480*(10^(8.45-(O183/10))),480)</f>
        <v/>
      </c>
      <c r="AT183" s="114">
        <f t="array" ref="AT183">IF((480*(10^(8.65-(O183/10))))&lt;480,480*(10^(8.65-(O183/10))),480)</f>
        <v/>
      </c>
      <c r="AU183" s="137">
        <f t="array" ref="AU183">IF(O183&lt;80,"0",IF((P183-O183)&lt;=2,('DPI art.191'!$G$3-(('DPI art.191'!$F$3-'DPI art.191'!$G$3)/4)*(P183-O183-2)),('DPI art.191'!$G$3-(('DPI art.191'!$G$3-'DPI art.191'!$H$3)/8)*(P183-O183-2))))</f>
        <v/>
      </c>
      <c r="AV183" s="644">
        <f t="array" ref="AV183">O183-AU183</f>
        <v/>
      </c>
      <c r="AW183" s="644">
        <f t="array" ref="AW183">IF(N183&lt;135,N183,N183-'DPI art.191'!$I$3)</f>
        <v/>
      </c>
      <c r="AX183" s="644">
        <f t="array" ref="AX183">IF(I183&lt;80,"0",IF((J183-I183)&lt;=2,('DPI art.191'!$G$7-(('DPI art.191'!$F$7-'DPI art.191'!$G$7)/4)*(I183-J183-2)),('DPI art.191'!$G$7-(('DPI art.191'!$G$7-'DPI art.191'!$H$7)/8)*(J183-I183-2))))</f>
        <v/>
      </c>
      <c r="AY183" s="644">
        <f t="array" ref="AY183">I183-AX183</f>
        <v/>
      </c>
      <c r="AZ183" s="644">
        <f t="array" ref="AZ183">IF(H183&lt;135,H183,H183-'DPI art.191'!$I$7)</f>
        <v/>
      </c>
      <c r="BA183" s="137">
        <f t="array" ref="BA183">IF(O183&lt;80,"0",IF((P183-O183)&lt;=2,('DPI art.191'!$G$5-(('DPI art.191'!$F$5-'DPI art.191'!$G$5)/4)*(P183-O183-2)),('DPI art.191'!$G$5-(('DPI art.191'!$G$5-'DPI art.191'!$H$5)/8)*(P183-O183-2))))</f>
        <v/>
      </c>
      <c r="BB183" s="644">
        <f t="array" ref="BB183">R183-BA183</f>
        <v/>
      </c>
      <c r="BC183" s="644">
        <f t="array" ref="BC183">IF(N183&lt;135,N183,N183-'DPI art.191'!$I$5)</f>
        <v/>
      </c>
      <c r="BD183" s="137">
        <f t="array" ref="BD183">IF(O183&lt;80,"0",IF((P183-O183)&lt;=2,('DPI art.191'!$G$7-(('DPI art.191'!$F$7-'DPI art.191'!$G$7)/4)*(O183-P183-2)),('DPI art.191'!$G$7-(('DPI art.191'!$G$7-'DPI art.191'!$H$7)/8)*(P183-O183-2))))</f>
        <v/>
      </c>
      <c r="BE183" s="644">
        <f t="array" ref="BE183">O183-BD183</f>
        <v/>
      </c>
      <c r="BF183" s="644">
        <f t="array" ref="BF183">IF(N183&lt;135,N183,N183-'DPI art.191'!$I$7)</f>
        <v/>
      </c>
      <c r="BG183" s="645">
        <f t="array" ref="BG183">10^(0.1*R183)</f>
        <v/>
      </c>
      <c r="BH183" s="645">
        <f t="array" ref="BH183">10^(0.1*X183)</f>
        <v/>
      </c>
      <c r="BI183" s="645">
        <f t="array" ref="BI183">10^(0.1*AB183)</f>
        <v/>
      </c>
      <c r="BJ183" s="645">
        <f t="array" ref="BJ183">10^(0.1*AF183)</f>
        <v/>
      </c>
      <c r="BK183" s="645">
        <f t="array" ref="BK183">10^(0.1*AJ183)</f>
        <v/>
      </c>
      <c r="BL183" s="645">
        <f t="array" ref="BL183">10^(0.1*AN183)</f>
        <v/>
      </c>
      <c r="BM183" s="134">
        <f t="array" ref="BM183">IF(R183&gt;0,(O183-R183),"")</f>
        <v/>
      </c>
      <c r="BN183" s="134">
        <f t="array" ref="BN183">IF(X183&gt;0,(O183-X183),"")</f>
        <v/>
      </c>
      <c r="BO183" s="134">
        <f t="array" ref="BO183">IF(AB183&gt;0,(O183-AB183),"")</f>
        <v/>
      </c>
      <c r="BP183" s="134">
        <f t="array" ref="BP183">IF(AF183&gt;0,(O183-AF183),"")</f>
        <v/>
      </c>
      <c r="BQ183" s="134">
        <f t="array" ref="BQ183">IF(AJ183&gt;0,(O183-AJ183),"")</f>
        <v/>
      </c>
      <c r="BR183" s="134">
        <f t="array" ref="BR183">IF(AN183&gt;0,(O183-AN183),"")</f>
        <v/>
      </c>
      <c r="BS183" s="645">
        <f t="array" ref="BS183">COUNT(BM183:BR183)</f>
        <v/>
      </c>
      <c r="BT183" s="646">
        <f t="array" ref="BT183">IF(BS183=0,0,IF(BS183=1,0,1/(BS183*(BS183-1))))</f>
        <v/>
      </c>
      <c r="BU183" s="135">
        <f t="array" ref="BU183">IF(R183&gt;0,(BM183^2),"")</f>
        <v/>
      </c>
      <c r="BV183" s="135">
        <f t="array" ref="BV183">IF(X183&gt;0,(BN183^2),"")</f>
        <v/>
      </c>
      <c r="BW183" s="135">
        <f t="array" ref="BW183">IF(AB183&gt;0,(BO183^2),"")</f>
        <v/>
      </c>
      <c r="BX183" s="135">
        <f t="array" ref="BX183">IF(AF183&gt;0,(BP183^2),"")</f>
        <v/>
      </c>
      <c r="BY183" s="135">
        <f t="array" ref="BY183">IF(AJ183&gt;0,(BQ183^2),"")</f>
        <v/>
      </c>
      <c r="BZ183" s="135">
        <f t="array" ref="BZ183">IF(AN183&gt;0,(BR183^2),"")</f>
        <v/>
      </c>
      <c r="CA183" s="121" t="n"/>
    </row>
    <row r="184" ht="18.75" customHeight="1" s="621">
      <c r="A184" s="47" t="inlineStr">
        <is>
          <t>/</t>
        </is>
      </c>
      <c r="B184" s="123">
        <f t="array" ref="B184">B183+1</f>
        <v/>
      </c>
      <c r="C184" s="101" t="n"/>
      <c r="D184" s="101" t="n"/>
      <c r="E184" s="101" t="n"/>
      <c r="F184" s="101" t="n"/>
      <c r="G184" s="100" t="n"/>
      <c r="H184" s="99" t="inlineStr">
        <is>
          <t>Compito</t>
        </is>
      </c>
      <c r="I184" s="101">
        <f t="array" ref="I184">IF((V184-R184)&gt;3,"SI","")</f>
        <v/>
      </c>
      <c r="J184" s="101">
        <f t="array" ref="J184">IF((U184-R184)&gt;3,"SI","")</f>
        <v/>
      </c>
      <c r="K184" s="100" t="n"/>
      <c r="L184" s="100" t="n"/>
      <c r="M184" s="124">
        <f t="array" ref="M184">IF(R184&gt;0,(SQRT(BT184*(SUM(BU184:BZ184)))),"")</f>
        <v/>
      </c>
      <c r="N184" s="136">
        <f t="array" ref="N184">IF(T184&gt;0,(MAX(T184,Z184,AD184,AH184,AL184,AP184))+SQRT(1.2^2+1^2),"")</f>
        <v/>
      </c>
      <c r="O184" s="637">
        <f t="array" ref="O184">IF(R184="",0,10*LOG10(SUM(BG184:BL184)/(COUNT(R184,X184,AB184,AF184,AJ184,AN184))))</f>
        <v/>
      </c>
      <c r="P184" s="638">
        <f t="array" ref="P184">IF(AND(Y184="",AC184="",AG184="",AK184="",AO184=""),S184,AVERAGE(S184,Y184,AC184,AG184,AK184,AO184)+STDEV(S184,Y184,AC184,AG184,AK184,AO184))</f>
        <v/>
      </c>
      <c r="Q184" s="106" t="n"/>
      <c r="R184" s="639" t="n"/>
      <c r="S184" s="640" t="n"/>
      <c r="T184" s="641" t="n"/>
      <c r="U184" s="642" t="n"/>
      <c r="V184" s="642" t="n"/>
      <c r="W184" s="106" t="n"/>
      <c r="X184" s="639" t="n"/>
      <c r="Y184" s="640" t="n"/>
      <c r="Z184" s="641" t="n"/>
      <c r="AA184" s="106" t="n"/>
      <c r="AB184" s="639" t="n"/>
      <c r="AC184" s="640" t="n"/>
      <c r="AD184" s="641" t="n"/>
      <c r="AE184" s="106" t="n"/>
      <c r="AF184" s="639" t="n"/>
      <c r="AG184" s="640" t="n"/>
      <c r="AH184" s="641" t="n"/>
      <c r="AI184" s="106" t="n"/>
      <c r="AJ184" s="639" t="n"/>
      <c r="AK184" s="640" t="n"/>
      <c r="AL184" s="641" t="n"/>
      <c r="AM184" s="106" t="n"/>
      <c r="AN184" s="639" t="n"/>
      <c r="AO184" s="640" t="n"/>
      <c r="AP184" s="641" t="n"/>
      <c r="AQ184" s="111">
        <f t="array" ref="AQ184">IF(AND((O184)&lt;85,N184&lt;137),"NO","SI")</f>
        <v/>
      </c>
      <c r="AR184" s="112">
        <f t="array" ref="AR184">IF((480*(10^(7.95-(O184/10))))&lt;480,480*(10^(7.95-(O184/10))),480)</f>
        <v/>
      </c>
      <c r="AS184" s="113">
        <f t="array" ref="AS184">IF((480*(10^(8.45-(O184/10))))&lt;480,480*(10^(8.45-(O184/10))),480)</f>
        <v/>
      </c>
      <c r="AT184" s="114">
        <f t="array" ref="AT184">IF((480*(10^(8.65-(O184/10))))&lt;480,480*(10^(8.65-(O184/10))),480)</f>
        <v/>
      </c>
      <c r="AU184" s="137">
        <f t="array" ref="AU184">IF(O184&lt;80,"0",IF((P184-O184)&lt;=2,('DPI art.191'!$G$3-(('DPI art.191'!$F$3-'DPI art.191'!$G$3)/4)*(P184-O184-2)),('DPI art.191'!$G$3-(('DPI art.191'!$G$3-'DPI art.191'!$H$3)/8)*(P184-O184-2))))</f>
        <v/>
      </c>
      <c r="AV184" s="644">
        <f t="array" ref="AV184">O184-AU184</f>
        <v/>
      </c>
      <c r="AW184" s="644">
        <f t="array" ref="AW184">IF(N184&lt;135,N184,N184-'DPI art.191'!$I$3)</f>
        <v/>
      </c>
      <c r="AX184" s="644">
        <f t="array" ref="AX184">IF(I184&lt;80,"0",IF((J184-I184)&lt;=2,('DPI art.191'!$G$7-(('DPI art.191'!$F$7-'DPI art.191'!$G$7)/4)*(I184-J184-2)),('DPI art.191'!$G$7-(('DPI art.191'!$G$7-'DPI art.191'!$H$7)/8)*(J184-I184-2))))</f>
        <v/>
      </c>
      <c r="AY184" s="644">
        <f t="array" ref="AY184">I184-AX184</f>
        <v/>
      </c>
      <c r="AZ184" s="644">
        <f t="array" ref="AZ184">IF(H184&lt;135,H184,H184-'DPI art.191'!$I$7)</f>
        <v/>
      </c>
      <c r="BA184" s="137">
        <f t="array" ref="BA184">IF(O184&lt;80,"0",IF((P184-O184)&lt;=2,('DPI art.191'!$G$5-(('DPI art.191'!$F$5-'DPI art.191'!$G$5)/4)*(P184-O184-2)),('DPI art.191'!$G$5-(('DPI art.191'!$G$5-'DPI art.191'!$H$5)/8)*(P184-O184-2))))</f>
        <v/>
      </c>
      <c r="BB184" s="644">
        <f t="array" ref="BB184">R184-BA184</f>
        <v/>
      </c>
      <c r="BC184" s="644">
        <f t="array" ref="BC184">IF(N184&lt;135,N184,N184-'DPI art.191'!$I$5)</f>
        <v/>
      </c>
      <c r="BD184" s="137">
        <f t="array" ref="BD184">IF(O184&lt;80,"0",IF((P184-O184)&lt;=2,('DPI art.191'!$G$7-(('DPI art.191'!$F$7-'DPI art.191'!$G$7)/4)*(O184-P184-2)),('DPI art.191'!$G$7-(('DPI art.191'!$G$7-'DPI art.191'!$H$7)/8)*(P184-O184-2))))</f>
        <v/>
      </c>
      <c r="BE184" s="644">
        <f t="array" ref="BE184">O184-BD184</f>
        <v/>
      </c>
      <c r="BF184" s="644">
        <f t="array" ref="BF184">IF(N184&lt;135,N184,N184-'DPI art.191'!$I$7)</f>
        <v/>
      </c>
      <c r="BG184" s="645">
        <f t="array" ref="BG184">10^(0.1*R184)</f>
        <v/>
      </c>
      <c r="BH184" s="645">
        <f t="array" ref="BH184">10^(0.1*X184)</f>
        <v/>
      </c>
      <c r="BI184" s="645">
        <f t="array" ref="BI184">10^(0.1*AB184)</f>
        <v/>
      </c>
      <c r="BJ184" s="645">
        <f t="array" ref="BJ184">10^(0.1*AF184)</f>
        <v/>
      </c>
      <c r="BK184" s="645">
        <f t="array" ref="BK184">10^(0.1*AJ184)</f>
        <v/>
      </c>
      <c r="BL184" s="645">
        <f t="array" ref="BL184">10^(0.1*AN184)</f>
        <v/>
      </c>
      <c r="BM184" s="134">
        <f t="array" ref="BM184">IF(R184&gt;0,(O184-R184),"")</f>
        <v/>
      </c>
      <c r="BN184" s="134">
        <f t="array" ref="BN184">IF(X184&gt;0,(O184-X184),"")</f>
        <v/>
      </c>
      <c r="BO184" s="134">
        <f t="array" ref="BO184">IF(AB184&gt;0,(O184-AB184),"")</f>
        <v/>
      </c>
      <c r="BP184" s="134">
        <f t="array" ref="BP184">IF(AF184&gt;0,(O184-AF184),"")</f>
        <v/>
      </c>
      <c r="BQ184" s="134">
        <f t="array" ref="BQ184">IF(AJ184&gt;0,(O184-AJ184),"")</f>
        <v/>
      </c>
      <c r="BR184" s="134">
        <f t="array" ref="BR184">IF(AN184&gt;0,(O184-AN184),"")</f>
        <v/>
      </c>
      <c r="BS184" s="645">
        <f t="array" ref="BS184">COUNT(BM184:BR184)</f>
        <v/>
      </c>
      <c r="BT184" s="646">
        <f t="array" ref="BT184">IF(BS184=0,0,IF(BS184=1,0,1/(BS184*(BS184-1))))</f>
        <v/>
      </c>
      <c r="BU184" s="135">
        <f t="array" ref="BU184">IF(R184&gt;0,(BM184^2),"")</f>
        <v/>
      </c>
      <c r="BV184" s="135">
        <f t="array" ref="BV184">IF(X184&gt;0,(BN184^2),"")</f>
        <v/>
      </c>
      <c r="BW184" s="135">
        <f t="array" ref="BW184">IF(AB184&gt;0,(BO184^2),"")</f>
        <v/>
      </c>
      <c r="BX184" s="135">
        <f t="array" ref="BX184">IF(AF184&gt;0,(BP184^2),"")</f>
        <v/>
      </c>
      <c r="BY184" s="135">
        <f t="array" ref="BY184">IF(AJ184&gt;0,(BQ184^2),"")</f>
        <v/>
      </c>
      <c r="BZ184" s="135">
        <f t="array" ref="BZ184">IF(AN184&gt;0,(BR184^2),"")</f>
        <v/>
      </c>
      <c r="CA184" s="121" t="n"/>
    </row>
    <row r="185" ht="13.65" customHeight="1" s="621">
      <c r="A185" s="40" t="n"/>
      <c r="B185" s="40" t="n"/>
      <c r="C185" s="40" t="n"/>
      <c r="D185" s="40" t="n"/>
      <c r="E185" s="40" t="n"/>
      <c r="F185" s="40" t="n"/>
      <c r="G185" s="40" t="n"/>
      <c r="H185" s="40" t="n"/>
      <c r="I185" s="40" t="n"/>
      <c r="J185" s="40" t="n"/>
      <c r="K185" s="40" t="n"/>
      <c r="L185" s="40" t="n"/>
      <c r="M185" s="40" t="n"/>
      <c r="N185" s="648" t="n"/>
      <c r="O185" s="648" t="n"/>
      <c r="P185" s="648" t="n"/>
      <c r="Q185" s="40" t="n"/>
      <c r="R185" s="40" t="n"/>
      <c r="S185" s="40" t="n"/>
      <c r="T185" s="40" t="n"/>
      <c r="U185" s="40" t="n"/>
      <c r="V185" s="40" t="n"/>
      <c r="W185" s="40" t="n"/>
      <c r="X185" s="40" t="n"/>
      <c r="Y185" s="40" t="n"/>
      <c r="Z185" s="40" t="n"/>
      <c r="AA185" s="40" t="n"/>
      <c r="AB185" s="40" t="n"/>
      <c r="AC185" s="40" t="n"/>
      <c r="AD185" s="40" t="n"/>
      <c r="AE185" s="40" t="n"/>
      <c r="AF185" s="40" t="n"/>
      <c r="AG185" s="40" t="n"/>
      <c r="AH185" s="40" t="n"/>
      <c r="AI185" s="40" t="n"/>
      <c r="AJ185" s="40" t="n"/>
      <c r="AK185" s="40" t="n"/>
      <c r="AL185" s="40" t="n"/>
      <c r="AM185" s="40" t="n"/>
      <c r="AN185" s="40" t="n"/>
      <c r="AO185" s="40" t="n"/>
      <c r="AP185" s="40" t="n"/>
      <c r="AQ185" s="648" t="n"/>
      <c r="AR185" s="648" t="n"/>
      <c r="AS185" s="648" t="n"/>
      <c r="AT185" s="648" t="n"/>
      <c r="AU185" s="648" t="n"/>
      <c r="AV185" s="648" t="n"/>
      <c r="AW185" s="648" t="n"/>
      <c r="AX185" s="648" t="n"/>
      <c r="AY185" s="648" t="n"/>
      <c r="AZ185" s="648" t="n"/>
      <c r="BA185" s="648" t="n"/>
      <c r="BB185" s="648" t="n"/>
      <c r="BC185" s="648" t="n"/>
      <c r="BD185" s="648" t="n"/>
      <c r="BE185" s="648" t="n"/>
      <c r="BF185" s="648" t="n"/>
      <c r="BG185" s="40" t="n"/>
      <c r="BH185" s="40" t="n"/>
      <c r="BI185" s="40" t="n"/>
      <c r="BJ185" s="40" t="n"/>
      <c r="BK185" s="40" t="n"/>
      <c r="BL185" s="40" t="n"/>
      <c r="BM185" s="40" t="n"/>
      <c r="BN185" s="40" t="n"/>
      <c r="BO185" s="40" t="n"/>
      <c r="BP185" s="40" t="n"/>
      <c r="BQ185" s="40" t="n"/>
      <c r="BR185" s="40" t="n"/>
      <c r="BS185" s="40" t="n"/>
      <c r="BT185" s="40" t="n"/>
      <c r="BU185" s="40" t="n"/>
      <c r="BV185" s="40" t="n"/>
      <c r="BW185" s="40" t="n"/>
      <c r="BX185" s="40" t="n"/>
      <c r="BY185" s="40" t="n"/>
      <c r="BZ185" s="40" t="n"/>
      <c r="CA185" s="127" t="n"/>
    </row>
    <row r="186" ht="13.65" customHeight="1" s="621">
      <c r="A186" s="127" t="n"/>
      <c r="B186" s="127" t="n"/>
      <c r="C186" s="127" t="n"/>
      <c r="D186" s="127" t="n"/>
      <c r="E186" s="127" t="n"/>
      <c r="F186" s="127" t="n"/>
      <c r="G186" s="127" t="n"/>
      <c r="H186" s="127" t="n"/>
      <c r="I186" s="127" t="n"/>
      <c r="J186" s="127" t="n"/>
      <c r="K186" s="127" t="n"/>
      <c r="L186" s="127" t="n"/>
      <c r="M186" s="127" t="n"/>
      <c r="N186" s="649" t="n"/>
      <c r="O186" s="649" t="n"/>
      <c r="P186" s="649" t="n"/>
      <c r="Q186" s="127" t="n"/>
      <c r="R186" s="127" t="n"/>
      <c r="S186" s="127" t="n"/>
      <c r="T186" s="127" t="n"/>
      <c r="U186" s="127" t="n"/>
      <c r="V186" s="127" t="n"/>
      <c r="W186" s="127" t="n"/>
      <c r="X186" s="127" t="n"/>
      <c r="Y186" s="127" t="n"/>
      <c r="Z186" s="127" t="n"/>
      <c r="AA186" s="127" t="n"/>
      <c r="AB186" s="127" t="n"/>
      <c r="AC186" s="127" t="n"/>
      <c r="AD186" s="127" t="n"/>
      <c r="AE186" s="127" t="n"/>
      <c r="AF186" s="127" t="n"/>
      <c r="AG186" s="127" t="n"/>
      <c r="AH186" s="127" t="n"/>
      <c r="AI186" s="127" t="n"/>
      <c r="AJ186" s="127" t="n"/>
      <c r="AK186" s="127" t="n"/>
      <c r="AL186" s="127" t="n"/>
      <c r="AM186" s="127" t="n"/>
      <c r="AN186" s="127" t="n"/>
      <c r="AO186" s="127" t="n"/>
      <c r="AP186" s="127" t="n"/>
      <c r="AQ186" s="649" t="n"/>
      <c r="AR186" s="649" t="n"/>
      <c r="AS186" s="649" t="n"/>
      <c r="AT186" s="649" t="n"/>
      <c r="AU186" s="649" t="n"/>
      <c r="AV186" s="649" t="n"/>
      <c r="AW186" s="649" t="n"/>
      <c r="AX186" s="649" t="n"/>
      <c r="AY186" s="649" t="n"/>
      <c r="AZ186" s="649" t="n"/>
      <c r="BA186" s="649" t="n"/>
      <c r="BB186" s="649" t="n"/>
      <c r="BC186" s="649" t="n"/>
      <c r="BD186" s="649" t="n"/>
      <c r="BE186" s="649" t="n"/>
      <c r="BF186" s="649" t="n"/>
      <c r="BG186" s="127" t="n"/>
      <c r="BH186" s="127" t="n"/>
      <c r="BI186" s="127" t="n"/>
      <c r="BJ186" s="127" t="n"/>
      <c r="BK186" s="127" t="n"/>
      <c r="BL186" s="127" t="n"/>
      <c r="BM186" s="127" t="n"/>
      <c r="BN186" s="127" t="n"/>
      <c r="BO186" s="127" t="n"/>
      <c r="BP186" s="127" t="n"/>
      <c r="BQ186" s="127" t="n"/>
      <c r="BR186" s="127" t="n"/>
      <c r="BS186" s="127" t="n"/>
      <c r="BT186" s="127" t="n"/>
      <c r="BU186" s="127" t="n"/>
      <c r="BV186" s="127" t="n"/>
      <c r="BW186" s="127" t="n"/>
      <c r="BX186" s="127" t="n"/>
      <c r="BY186" s="127" t="n"/>
      <c r="BZ186" s="127" t="n"/>
      <c r="CA186" s="127" t="n"/>
    </row>
    <row r="187" ht="13.65" customHeight="1" s="621">
      <c r="A187" s="127" t="n"/>
      <c r="B187" s="127" t="n"/>
      <c r="C187" s="127" t="n"/>
      <c r="D187" s="127" t="n"/>
      <c r="E187" s="127" t="n"/>
      <c r="F187" s="127" t="n"/>
      <c r="G187" s="127" t="n"/>
      <c r="H187" s="127" t="n"/>
      <c r="I187" s="127" t="n"/>
      <c r="J187" s="127" t="n"/>
      <c r="K187" s="127" t="n"/>
      <c r="L187" s="127" t="n"/>
      <c r="M187" s="127" t="n"/>
      <c r="N187" s="649" t="n"/>
      <c r="O187" s="649" t="n"/>
      <c r="P187" s="649" t="n"/>
      <c r="Q187" s="127" t="n"/>
      <c r="R187" s="127" t="n"/>
      <c r="S187" s="127" t="n"/>
      <c r="T187" s="127" t="n"/>
      <c r="U187" s="127" t="n"/>
      <c r="V187" s="127" t="n"/>
      <c r="W187" s="127" t="n"/>
      <c r="X187" s="127" t="n"/>
      <c r="Y187" s="127" t="n"/>
      <c r="Z187" s="127" t="n"/>
      <c r="AA187" s="127" t="n"/>
      <c r="AB187" s="127" t="n"/>
      <c r="AC187" s="127" t="n"/>
      <c r="AD187" s="127" t="n"/>
      <c r="AE187" s="127" t="n"/>
      <c r="AF187" s="127" t="n"/>
      <c r="AG187" s="127" t="n"/>
      <c r="AH187" s="127" t="n"/>
      <c r="AI187" s="127" t="n"/>
      <c r="AJ187" s="127" t="n"/>
      <c r="AK187" s="127" t="n"/>
      <c r="AL187" s="127" t="n"/>
      <c r="AM187" s="127" t="n"/>
      <c r="AN187" s="127" t="n"/>
      <c r="AO187" s="127" t="n"/>
      <c r="AP187" s="127" t="n"/>
      <c r="AQ187" s="649" t="n"/>
      <c r="AR187" s="649" t="n"/>
      <c r="AS187" s="649" t="n"/>
      <c r="AT187" s="649" t="n"/>
      <c r="AU187" s="649" t="n"/>
      <c r="AV187" s="649" t="n"/>
      <c r="AW187" s="649" t="n"/>
      <c r="AX187" s="649" t="n"/>
      <c r="AY187" s="649" t="n"/>
      <c r="AZ187" s="649" t="n"/>
      <c r="BA187" s="649" t="n"/>
      <c r="BB187" s="649" t="n"/>
      <c r="BC187" s="649" t="n"/>
      <c r="BD187" s="649" t="n"/>
      <c r="BE187" s="649" t="n"/>
      <c r="BF187" s="649" t="n"/>
      <c r="BG187" s="127" t="n"/>
      <c r="BH187" s="127" t="n"/>
      <c r="BI187" s="127" t="n"/>
      <c r="BJ187" s="127" t="n"/>
      <c r="BK187" s="127" t="n"/>
      <c r="BL187" s="127" t="n"/>
      <c r="BM187" s="127" t="n"/>
      <c r="BN187" s="127" t="n"/>
      <c r="BO187" s="127" t="n"/>
      <c r="BP187" s="127" t="n"/>
      <c r="BQ187" s="127" t="n"/>
      <c r="BR187" s="127" t="n"/>
      <c r="BS187" s="127" t="n"/>
      <c r="BT187" s="127" t="n"/>
      <c r="BU187" s="127" t="n"/>
      <c r="BV187" s="127" t="n"/>
      <c r="BW187" s="127" t="n"/>
      <c r="BX187" s="127" t="n"/>
      <c r="BY187" s="127" t="n"/>
      <c r="BZ187" s="127" t="n"/>
      <c r="CA187" s="127" t="n"/>
    </row>
    <row r="188" ht="13.65" customHeight="1" s="621">
      <c r="A188" s="127" t="n"/>
      <c r="B188" s="127" t="n"/>
      <c r="C188" s="127" t="n"/>
      <c r="D188" s="127" t="n"/>
      <c r="E188" s="127" t="n"/>
      <c r="F188" s="127" t="n"/>
      <c r="G188" s="127" t="n"/>
      <c r="H188" s="127" t="n"/>
      <c r="I188" s="127" t="n"/>
      <c r="J188" s="127" t="n"/>
      <c r="K188" s="127" t="n"/>
      <c r="L188" s="127" t="n"/>
      <c r="M188" s="127" t="n"/>
      <c r="N188" s="649" t="n"/>
      <c r="O188" s="649" t="n"/>
      <c r="P188" s="649" t="n"/>
      <c r="Q188" s="127" t="n"/>
      <c r="R188" s="127" t="n"/>
      <c r="S188" s="127" t="n"/>
      <c r="T188" s="127" t="n"/>
      <c r="U188" s="127" t="n"/>
      <c r="V188" s="127" t="n"/>
      <c r="W188" s="127" t="n"/>
      <c r="X188" s="127" t="n"/>
      <c r="Y188" s="127" t="n"/>
      <c r="Z188" s="127" t="n"/>
      <c r="AA188" s="127" t="n"/>
      <c r="AB188" s="127" t="n"/>
      <c r="AC188" s="127" t="n"/>
      <c r="AD188" s="127" t="n"/>
      <c r="AE188" s="127" t="n"/>
      <c r="AF188" s="127" t="n"/>
      <c r="AG188" s="127" t="n"/>
      <c r="AH188" s="127" t="n"/>
      <c r="AI188" s="127" t="n"/>
      <c r="AJ188" s="127" t="n"/>
      <c r="AK188" s="127" t="n"/>
      <c r="AL188" s="127" t="n"/>
      <c r="AM188" s="127" t="n"/>
      <c r="AN188" s="127" t="n"/>
      <c r="AO188" s="127" t="n"/>
      <c r="AP188" s="127" t="n"/>
      <c r="AQ188" s="649" t="n"/>
      <c r="AR188" s="649" t="n"/>
      <c r="AS188" s="649" t="n"/>
      <c r="AT188" s="649" t="n"/>
      <c r="AU188" s="649" t="n"/>
      <c r="AV188" s="649" t="n"/>
      <c r="AW188" s="649" t="n"/>
      <c r="AX188" s="649" t="n"/>
      <c r="AY188" s="649" t="n"/>
      <c r="AZ188" s="649" t="n"/>
      <c r="BA188" s="649" t="n"/>
      <c r="BB188" s="649" t="n"/>
      <c r="BC188" s="649" t="n"/>
      <c r="BD188" s="649" t="n"/>
      <c r="BE188" s="649" t="n"/>
      <c r="BF188" s="649" t="n"/>
      <c r="BG188" s="127" t="n"/>
      <c r="BH188" s="127" t="n"/>
      <c r="BI188" s="127" t="n"/>
      <c r="BJ188" s="127" t="n"/>
      <c r="BK188" s="127" t="n"/>
      <c r="BL188" s="127" t="n"/>
      <c r="BM188" s="127" t="n"/>
      <c r="BN188" s="127" t="n"/>
      <c r="BO188" s="127" t="n"/>
      <c r="BP188" s="127" t="n"/>
      <c r="BQ188" s="127" t="n"/>
      <c r="BR188" s="127" t="n"/>
      <c r="BS188" s="127" t="n"/>
      <c r="BT188" s="127" t="n"/>
      <c r="BU188" s="127" t="n"/>
      <c r="BV188" s="127" t="n"/>
      <c r="BW188" s="127" t="n"/>
      <c r="BX188" s="127" t="n"/>
      <c r="BY188" s="127" t="n"/>
      <c r="BZ188" s="127" t="n"/>
      <c r="CA188" s="127" t="n"/>
    </row>
    <row r="189" ht="13.65" customHeight="1" s="621">
      <c r="A189" s="127" t="n"/>
      <c r="B189" s="127" t="n"/>
      <c r="C189" s="127" t="n"/>
      <c r="D189" s="127" t="n"/>
      <c r="E189" s="127" t="n"/>
      <c r="F189" s="127" t="n"/>
      <c r="G189" s="127" t="n"/>
      <c r="H189" s="127" t="n"/>
      <c r="I189" s="127" t="n"/>
      <c r="J189" s="127" t="n"/>
      <c r="K189" s="127" t="n"/>
      <c r="L189" s="127" t="n"/>
      <c r="M189" s="127" t="n"/>
      <c r="N189" s="649" t="n"/>
      <c r="O189" s="649" t="n"/>
      <c r="P189" s="649" t="n"/>
      <c r="Q189" s="127" t="n"/>
      <c r="R189" s="127" t="n"/>
      <c r="S189" s="127" t="n"/>
      <c r="T189" s="127" t="n"/>
      <c r="U189" s="127" t="n"/>
      <c r="V189" s="127" t="n"/>
      <c r="W189" s="127" t="n"/>
      <c r="X189" s="127" t="n"/>
      <c r="Y189" s="127" t="n"/>
      <c r="Z189" s="127" t="n"/>
      <c r="AA189" s="127" t="n"/>
      <c r="AB189" s="127" t="n"/>
      <c r="AC189" s="127" t="n"/>
      <c r="AD189" s="127" t="n"/>
      <c r="AE189" s="127" t="n"/>
      <c r="AF189" s="127" t="n"/>
      <c r="AG189" s="127" t="n"/>
      <c r="AH189" s="127" t="n"/>
      <c r="AI189" s="127" t="n"/>
      <c r="AJ189" s="127" t="n"/>
      <c r="AK189" s="127" t="n"/>
      <c r="AL189" s="127" t="n"/>
      <c r="AM189" s="127" t="n"/>
      <c r="AN189" s="127" t="n"/>
      <c r="AO189" s="127" t="n"/>
      <c r="AP189" s="127" t="n"/>
      <c r="AQ189" s="649" t="n"/>
      <c r="AR189" s="649" t="n"/>
      <c r="AS189" s="649" t="n"/>
      <c r="AT189" s="649" t="n"/>
      <c r="AU189" s="649" t="n"/>
      <c r="AV189" s="649" t="n"/>
      <c r="AW189" s="649" t="n"/>
      <c r="AX189" s="649" t="n"/>
      <c r="AY189" s="649" t="n"/>
      <c r="AZ189" s="649" t="n"/>
      <c r="BA189" s="649" t="n"/>
      <c r="BB189" s="649" t="n"/>
      <c r="BC189" s="649" t="n"/>
      <c r="BD189" s="649" t="n"/>
      <c r="BE189" s="649" t="n"/>
      <c r="BF189" s="649" t="n"/>
      <c r="BG189" s="127" t="n"/>
      <c r="BH189" s="127" t="n"/>
      <c r="BI189" s="127" t="n"/>
      <c r="BJ189" s="127" t="n"/>
      <c r="BK189" s="127" t="n"/>
      <c r="BL189" s="127" t="n"/>
      <c r="BM189" s="127" t="n"/>
      <c r="BN189" s="127" t="n"/>
      <c r="BO189" s="127" t="n"/>
      <c r="BP189" s="127" t="n"/>
      <c r="BQ189" s="127" t="n"/>
      <c r="BR189" s="127" t="n"/>
      <c r="BS189" s="127" t="n"/>
      <c r="BT189" s="127" t="n"/>
      <c r="BU189" s="127" t="n"/>
      <c r="BV189" s="127" t="n"/>
      <c r="BW189" s="127" t="n"/>
      <c r="BX189" s="127" t="n"/>
      <c r="BY189" s="127" t="n"/>
      <c r="BZ189" s="127" t="n"/>
      <c r="CA189" s="127" t="n"/>
    </row>
    <row r="190" ht="13.65" customHeight="1" s="621">
      <c r="A190" s="127" t="n"/>
      <c r="B190" s="127" t="n"/>
      <c r="C190" s="127" t="n"/>
      <c r="D190" s="127" t="n"/>
      <c r="E190" s="127" t="n"/>
      <c r="F190" s="127" t="n"/>
      <c r="G190" s="127" t="n"/>
      <c r="H190" s="127" t="n"/>
      <c r="I190" s="127" t="n"/>
      <c r="J190" s="127" t="n"/>
      <c r="K190" s="127" t="n"/>
      <c r="L190" s="127" t="n"/>
      <c r="M190" s="127" t="n"/>
      <c r="N190" s="649" t="n"/>
      <c r="O190" s="649" t="n"/>
      <c r="P190" s="649" t="n"/>
      <c r="Q190" s="127" t="n"/>
      <c r="R190" s="127" t="n"/>
      <c r="S190" s="127" t="n"/>
      <c r="T190" s="127" t="n"/>
      <c r="U190" s="127" t="n"/>
      <c r="V190" s="127" t="n"/>
      <c r="W190" s="127" t="n"/>
      <c r="X190" s="127" t="n"/>
      <c r="Y190" s="127" t="n"/>
      <c r="Z190" s="127" t="n"/>
      <c r="AA190" s="127" t="n"/>
      <c r="AB190" s="127" t="n"/>
      <c r="AC190" s="127" t="n"/>
      <c r="AD190" s="127" t="n"/>
      <c r="AE190" s="127" t="n"/>
      <c r="AF190" s="127" t="n"/>
      <c r="AG190" s="127" t="n"/>
      <c r="AH190" s="127" t="n"/>
      <c r="AI190" s="127" t="n"/>
      <c r="AJ190" s="127" t="n"/>
      <c r="AK190" s="127" t="n"/>
      <c r="AL190" s="127" t="n"/>
      <c r="AM190" s="127" t="n"/>
      <c r="AN190" s="127" t="n"/>
      <c r="AO190" s="127" t="n"/>
      <c r="AP190" s="127" t="n"/>
      <c r="AQ190" s="649" t="n"/>
      <c r="AR190" s="649" t="n"/>
      <c r="AS190" s="649" t="n"/>
      <c r="AT190" s="649" t="n"/>
      <c r="AU190" s="649" t="n"/>
      <c r="AV190" s="649" t="n"/>
      <c r="AW190" s="649" t="n"/>
      <c r="AX190" s="649" t="n"/>
      <c r="AY190" s="649" t="n"/>
      <c r="AZ190" s="649" t="n"/>
      <c r="BA190" s="649" t="n"/>
      <c r="BB190" s="649" t="n"/>
      <c r="BC190" s="649" t="n"/>
      <c r="BD190" s="649" t="n"/>
      <c r="BE190" s="649" t="n"/>
      <c r="BF190" s="649" t="n"/>
      <c r="BG190" s="127" t="n"/>
      <c r="BH190" s="127" t="n"/>
      <c r="BI190" s="127" t="n"/>
      <c r="BJ190" s="127" t="n"/>
      <c r="BK190" s="127" t="n"/>
      <c r="BL190" s="127" t="n"/>
      <c r="BM190" s="127" t="n"/>
      <c r="BN190" s="127" t="n"/>
      <c r="BO190" s="127" t="n"/>
      <c r="BP190" s="127" t="n"/>
      <c r="BQ190" s="127" t="n"/>
      <c r="BR190" s="127" t="n"/>
      <c r="BS190" s="127" t="n"/>
      <c r="BT190" s="127" t="n"/>
      <c r="BU190" s="127" t="n"/>
      <c r="BV190" s="127" t="n"/>
      <c r="BW190" s="127" t="n"/>
      <c r="BX190" s="127" t="n"/>
      <c r="BY190" s="127" t="n"/>
      <c r="BZ190" s="127" t="n"/>
      <c r="CA190" s="127" t="n"/>
    </row>
    <row r="191" ht="13.65" customHeight="1" s="621">
      <c r="A191" s="127" t="n"/>
      <c r="B191" s="127" t="n"/>
      <c r="C191" s="127" t="n"/>
      <c r="D191" s="127" t="n"/>
      <c r="E191" s="127" t="n"/>
      <c r="F191" s="127" t="n"/>
      <c r="G191" s="127" t="n"/>
      <c r="H191" s="127" t="n"/>
      <c r="I191" s="127" t="n"/>
      <c r="J191" s="127" t="n"/>
      <c r="K191" s="127" t="n"/>
      <c r="L191" s="127" t="n"/>
      <c r="M191" s="127" t="n"/>
      <c r="N191" s="649" t="n"/>
      <c r="O191" s="649" t="n"/>
      <c r="P191" s="649" t="n"/>
      <c r="Q191" s="127" t="n"/>
      <c r="R191" s="127" t="n"/>
      <c r="S191" s="127" t="n"/>
      <c r="T191" s="127" t="n"/>
      <c r="U191" s="127" t="n"/>
      <c r="V191" s="127" t="n"/>
      <c r="W191" s="127" t="n"/>
      <c r="X191" s="127" t="n"/>
      <c r="Y191" s="127" t="n"/>
      <c r="Z191" s="127" t="n"/>
      <c r="AA191" s="127" t="n"/>
      <c r="AB191" s="127" t="n"/>
      <c r="AC191" s="127" t="n"/>
      <c r="AD191" s="127" t="n"/>
      <c r="AE191" s="127" t="n"/>
      <c r="AF191" s="127" t="n"/>
      <c r="AG191" s="127" t="n"/>
      <c r="AH191" s="127" t="n"/>
      <c r="AI191" s="127" t="n"/>
      <c r="AJ191" s="127" t="n"/>
      <c r="AK191" s="127" t="n"/>
      <c r="AL191" s="127" t="n"/>
      <c r="AM191" s="127" t="n"/>
      <c r="AN191" s="127" t="n"/>
      <c r="AO191" s="127" t="n"/>
      <c r="AP191" s="127" t="n"/>
      <c r="AQ191" s="649" t="n"/>
      <c r="AR191" s="649" t="n"/>
      <c r="AS191" s="649" t="n"/>
      <c r="AT191" s="649" t="n"/>
      <c r="AU191" s="649" t="n"/>
      <c r="AV191" s="649" t="n"/>
      <c r="AW191" s="649" t="n"/>
      <c r="AX191" s="649" t="n"/>
      <c r="AY191" s="649" t="n"/>
      <c r="AZ191" s="649" t="n"/>
      <c r="BA191" s="649" t="n"/>
      <c r="BB191" s="649" t="n"/>
      <c r="BC191" s="649" t="n"/>
      <c r="BD191" s="649" t="n"/>
      <c r="BE191" s="649" t="n"/>
      <c r="BF191" s="649" t="n"/>
      <c r="BG191" s="127" t="n"/>
      <c r="BH191" s="127" t="n"/>
      <c r="BI191" s="127" t="n"/>
      <c r="BJ191" s="127" t="n"/>
      <c r="BK191" s="127" t="n"/>
      <c r="BL191" s="127" t="n"/>
      <c r="BM191" s="127" t="n"/>
      <c r="BN191" s="127" t="n"/>
      <c r="BO191" s="127" t="n"/>
      <c r="BP191" s="127" t="n"/>
      <c r="BQ191" s="127" t="n"/>
      <c r="BR191" s="127" t="n"/>
      <c r="BS191" s="127" t="n"/>
      <c r="BT191" s="127" t="n"/>
      <c r="BU191" s="127" t="n"/>
      <c r="BV191" s="127" t="n"/>
      <c r="BW191" s="127" t="n"/>
      <c r="BX191" s="127" t="n"/>
      <c r="BY191" s="127" t="n"/>
      <c r="BZ191" s="127" t="n"/>
      <c r="CA191" s="127" t="n"/>
    </row>
    <row r="192" ht="13.65" customHeight="1" s="621">
      <c r="A192" s="127" t="n"/>
      <c r="B192" s="127" t="n"/>
      <c r="C192" s="127" t="n"/>
      <c r="D192" s="127" t="n"/>
      <c r="E192" s="127" t="n"/>
      <c r="F192" s="127" t="n"/>
      <c r="G192" s="127" t="n"/>
      <c r="H192" s="127" t="n"/>
      <c r="I192" s="127" t="n"/>
      <c r="J192" s="127" t="n"/>
      <c r="K192" s="127" t="n"/>
      <c r="L192" s="127" t="n"/>
      <c r="M192" s="127" t="n"/>
      <c r="N192" s="649" t="n"/>
      <c r="O192" s="649" t="n"/>
      <c r="P192" s="649" t="n"/>
      <c r="Q192" s="127" t="n"/>
      <c r="R192" s="127" t="n"/>
      <c r="S192" s="127" t="n"/>
      <c r="T192" s="127" t="n"/>
      <c r="U192" s="127" t="n"/>
      <c r="V192" s="127" t="n"/>
      <c r="W192" s="127" t="n"/>
      <c r="X192" s="127" t="n"/>
      <c r="Y192" s="127" t="n"/>
      <c r="Z192" s="127" t="n"/>
      <c r="AA192" s="127" t="n"/>
      <c r="AB192" s="127" t="n"/>
      <c r="AC192" s="127" t="n"/>
      <c r="AD192" s="127" t="n"/>
      <c r="AE192" s="127" t="n"/>
      <c r="AF192" s="127" t="n"/>
      <c r="AG192" s="127" t="n"/>
      <c r="AH192" s="127" t="n"/>
      <c r="AI192" s="127" t="n"/>
      <c r="AJ192" s="127" t="n"/>
      <c r="AK192" s="127" t="n"/>
      <c r="AL192" s="127" t="n"/>
      <c r="AM192" s="127" t="n"/>
      <c r="AN192" s="127" t="n"/>
      <c r="AO192" s="127" t="n"/>
      <c r="AP192" s="127" t="n"/>
      <c r="AQ192" s="649" t="n"/>
      <c r="AR192" s="649" t="n"/>
      <c r="AS192" s="649" t="n"/>
      <c r="AT192" s="649" t="n"/>
      <c r="AU192" s="649" t="n"/>
      <c r="AV192" s="649" t="n"/>
      <c r="AW192" s="649" t="n"/>
      <c r="AX192" s="649" t="n"/>
      <c r="AY192" s="649" t="n"/>
      <c r="AZ192" s="649" t="n"/>
      <c r="BA192" s="649" t="n"/>
      <c r="BB192" s="649" t="n"/>
      <c r="BC192" s="649" t="n"/>
      <c r="BD192" s="649" t="n"/>
      <c r="BE192" s="649" t="n"/>
      <c r="BF192" s="649" t="n"/>
      <c r="BG192" s="127" t="n"/>
      <c r="BH192" s="127" t="n"/>
      <c r="BI192" s="127" t="n"/>
      <c r="BJ192" s="127" t="n"/>
      <c r="BK192" s="127" t="n"/>
      <c r="BL192" s="127" t="n"/>
      <c r="BM192" s="127" t="n"/>
      <c r="BN192" s="127" t="n"/>
      <c r="BO192" s="127" t="n"/>
      <c r="BP192" s="127" t="n"/>
      <c r="BQ192" s="127" t="n"/>
      <c r="BR192" s="127" t="n"/>
      <c r="BS192" s="127" t="n"/>
      <c r="BT192" s="127" t="n"/>
      <c r="BU192" s="127" t="n"/>
      <c r="BV192" s="127" t="n"/>
      <c r="BW192" s="127" t="n"/>
      <c r="BX192" s="127" t="n"/>
      <c r="BY192" s="127" t="n"/>
      <c r="BZ192" s="127" t="n"/>
      <c r="CA192" s="127" t="n"/>
    </row>
    <row r="193" ht="13.65" customHeight="1" s="621">
      <c r="A193" s="127" t="n"/>
      <c r="B193" s="127" t="n"/>
      <c r="C193" s="127" t="n"/>
      <c r="D193" s="127" t="n"/>
      <c r="E193" s="127" t="n"/>
      <c r="F193" s="127" t="n"/>
      <c r="G193" s="127" t="n"/>
      <c r="H193" s="127" t="n"/>
      <c r="I193" s="127" t="n"/>
      <c r="J193" s="127" t="n"/>
      <c r="K193" s="127" t="n"/>
      <c r="L193" s="127" t="n"/>
      <c r="M193" s="127" t="n"/>
      <c r="N193" s="649" t="n"/>
      <c r="O193" s="649" t="n"/>
      <c r="P193" s="649" t="n"/>
      <c r="Q193" s="127" t="n"/>
      <c r="R193" s="127" t="n"/>
      <c r="S193" s="127" t="n"/>
      <c r="T193" s="127" t="n"/>
      <c r="U193" s="127" t="n"/>
      <c r="V193" s="127" t="n"/>
      <c r="W193" s="127" t="n"/>
      <c r="X193" s="127" t="n"/>
      <c r="Y193" s="127" t="n"/>
      <c r="Z193" s="127" t="n"/>
      <c r="AA193" s="127" t="n"/>
      <c r="AB193" s="127" t="n"/>
      <c r="AC193" s="127" t="n"/>
      <c r="AD193" s="127" t="n"/>
      <c r="AE193" s="127" t="n"/>
      <c r="AF193" s="127" t="n"/>
      <c r="AG193" s="127" t="n"/>
      <c r="AH193" s="127" t="n"/>
      <c r="AI193" s="127" t="n"/>
      <c r="AJ193" s="127" t="n"/>
      <c r="AK193" s="127" t="n"/>
      <c r="AL193" s="127" t="n"/>
      <c r="AM193" s="127" t="n"/>
      <c r="AN193" s="127" t="n"/>
      <c r="AO193" s="127" t="n"/>
      <c r="AP193" s="127" t="n"/>
      <c r="AQ193" s="649" t="n"/>
      <c r="AR193" s="649" t="n"/>
      <c r="AS193" s="649" t="n"/>
      <c r="AT193" s="649" t="n"/>
      <c r="AU193" s="649" t="n"/>
      <c r="AV193" s="649" t="n"/>
      <c r="AW193" s="649" t="n"/>
      <c r="AX193" s="649" t="n"/>
      <c r="AY193" s="649" t="n"/>
      <c r="AZ193" s="649" t="n"/>
      <c r="BA193" s="649" t="n"/>
      <c r="BB193" s="649" t="n"/>
      <c r="BC193" s="649" t="n"/>
      <c r="BD193" s="649" t="n"/>
      <c r="BE193" s="649" t="n"/>
      <c r="BF193" s="649" t="n"/>
      <c r="BG193" s="127" t="n"/>
      <c r="BH193" s="127" t="n"/>
      <c r="BI193" s="127" t="n"/>
      <c r="BJ193" s="127" t="n"/>
      <c r="BK193" s="127" t="n"/>
      <c r="BL193" s="127" t="n"/>
      <c r="BM193" s="127" t="n"/>
      <c r="BN193" s="127" t="n"/>
      <c r="BO193" s="127" t="n"/>
      <c r="BP193" s="127" t="n"/>
      <c r="BQ193" s="127" t="n"/>
      <c r="BR193" s="127" t="n"/>
      <c r="BS193" s="127" t="n"/>
      <c r="BT193" s="127" t="n"/>
      <c r="BU193" s="127" t="n"/>
      <c r="BV193" s="127" t="n"/>
      <c r="BW193" s="127" t="n"/>
      <c r="BX193" s="127" t="n"/>
      <c r="BY193" s="127" t="n"/>
      <c r="BZ193" s="127" t="n"/>
      <c r="CA193" s="127" t="n"/>
    </row>
    <row r="194" ht="13.65" customHeight="1" s="621">
      <c r="A194" s="127" t="n"/>
      <c r="B194" s="127" t="n"/>
      <c r="C194" s="127" t="n"/>
      <c r="D194" s="127" t="n"/>
      <c r="E194" s="127" t="n"/>
      <c r="F194" s="127" t="n"/>
      <c r="G194" s="127" t="n"/>
      <c r="H194" s="127" t="n"/>
      <c r="I194" s="127" t="n"/>
      <c r="J194" s="127" t="n"/>
      <c r="K194" s="127" t="n"/>
      <c r="L194" s="127" t="n"/>
      <c r="M194" s="127" t="n"/>
      <c r="N194" s="649" t="n"/>
      <c r="O194" s="649" t="n"/>
      <c r="P194" s="649" t="n"/>
      <c r="Q194" s="127" t="n"/>
      <c r="R194" s="127" t="n"/>
      <c r="S194" s="127" t="n"/>
      <c r="T194" s="127" t="n"/>
      <c r="U194" s="127" t="n"/>
      <c r="V194" s="127" t="n"/>
      <c r="W194" s="127" t="n"/>
      <c r="X194" s="127" t="n"/>
      <c r="Y194" s="127" t="n"/>
      <c r="Z194" s="127" t="n"/>
      <c r="AA194" s="127" t="n"/>
      <c r="AB194" s="127" t="n"/>
      <c r="AC194" s="127" t="n"/>
      <c r="AD194" s="127" t="n"/>
      <c r="AE194" s="127" t="n"/>
      <c r="AF194" s="127" t="n"/>
      <c r="AG194" s="127" t="n"/>
      <c r="AH194" s="127" t="n"/>
      <c r="AI194" s="127" t="n"/>
      <c r="AJ194" s="127" t="n"/>
      <c r="AK194" s="127" t="n"/>
      <c r="AL194" s="127" t="n"/>
      <c r="AM194" s="127" t="n"/>
      <c r="AN194" s="127" t="n"/>
      <c r="AO194" s="127" t="n"/>
      <c r="AP194" s="127" t="n"/>
      <c r="AQ194" s="649" t="n"/>
      <c r="AR194" s="649" t="n"/>
      <c r="AS194" s="649" t="n"/>
      <c r="AT194" s="649" t="n"/>
      <c r="AU194" s="649" t="n"/>
      <c r="AV194" s="649" t="n"/>
      <c r="AW194" s="649" t="n"/>
      <c r="AX194" s="649" t="n"/>
      <c r="AY194" s="649" t="n"/>
      <c r="AZ194" s="649" t="n"/>
      <c r="BA194" s="649" t="n"/>
      <c r="BB194" s="649" t="n"/>
      <c r="BC194" s="649" t="n"/>
      <c r="BD194" s="649" t="n"/>
      <c r="BE194" s="649" t="n"/>
      <c r="BF194" s="649" t="n"/>
      <c r="BG194" s="127" t="n"/>
      <c r="BH194" s="127" t="n"/>
      <c r="BI194" s="127" t="n"/>
      <c r="BJ194" s="127" t="n"/>
      <c r="BK194" s="127" t="n"/>
      <c r="BL194" s="127" t="n"/>
      <c r="BM194" s="127" t="n"/>
      <c r="BN194" s="127" t="n"/>
      <c r="BO194" s="127" t="n"/>
      <c r="BP194" s="127" t="n"/>
      <c r="BQ194" s="127" t="n"/>
      <c r="BR194" s="127" t="n"/>
      <c r="BS194" s="127" t="n"/>
      <c r="BT194" s="127" t="n"/>
      <c r="BU194" s="127" t="n"/>
      <c r="BV194" s="127" t="n"/>
      <c r="BW194" s="127" t="n"/>
      <c r="BX194" s="127" t="n"/>
      <c r="BY194" s="127" t="n"/>
      <c r="BZ194" s="127" t="n"/>
      <c r="CA194" s="127" t="n"/>
    </row>
    <row r="195" ht="13.65" customHeight="1" s="621">
      <c r="A195" s="127" t="n"/>
      <c r="B195" s="127" t="n"/>
      <c r="C195" s="127" t="n"/>
      <c r="D195" s="127" t="n"/>
      <c r="E195" s="127" t="n"/>
      <c r="F195" s="127" t="n"/>
      <c r="G195" s="127" t="n"/>
      <c r="H195" s="127" t="n"/>
      <c r="I195" s="127" t="n"/>
      <c r="J195" s="127" t="n"/>
      <c r="K195" s="127" t="n"/>
      <c r="L195" s="127" t="n"/>
      <c r="M195" s="127" t="n"/>
      <c r="N195" s="649" t="n"/>
      <c r="O195" s="649" t="n"/>
      <c r="P195" s="649" t="n"/>
      <c r="Q195" s="127" t="n"/>
      <c r="R195" s="127" t="n"/>
      <c r="S195" s="127" t="n"/>
      <c r="T195" s="127" t="n"/>
      <c r="U195" s="127" t="n"/>
      <c r="V195" s="127" t="n"/>
      <c r="W195" s="127" t="n"/>
      <c r="X195" s="127" t="n"/>
      <c r="Y195" s="127" t="n"/>
      <c r="Z195" s="127" t="n"/>
      <c r="AA195" s="127" t="n"/>
      <c r="AB195" s="127" t="n"/>
      <c r="AC195" s="127" t="n"/>
      <c r="AD195" s="127" t="n"/>
      <c r="AE195" s="127" t="n"/>
      <c r="AF195" s="127" t="n"/>
      <c r="AG195" s="127" t="n"/>
      <c r="AH195" s="127" t="n"/>
      <c r="AI195" s="127" t="n"/>
      <c r="AJ195" s="127" t="n"/>
      <c r="AK195" s="127" t="n"/>
      <c r="AL195" s="127" t="n"/>
      <c r="AM195" s="127" t="n"/>
      <c r="AN195" s="127" t="n"/>
      <c r="AO195" s="127" t="n"/>
      <c r="AP195" s="127" t="n"/>
      <c r="AQ195" s="649" t="n"/>
      <c r="AR195" s="649" t="n"/>
      <c r="AS195" s="649" t="n"/>
      <c r="AT195" s="649" t="n"/>
      <c r="AU195" s="649" t="n"/>
      <c r="AV195" s="649" t="n"/>
      <c r="AW195" s="649" t="n"/>
      <c r="AX195" s="649" t="n"/>
      <c r="AY195" s="649" t="n"/>
      <c r="AZ195" s="649" t="n"/>
      <c r="BA195" s="649" t="n"/>
      <c r="BB195" s="649" t="n"/>
      <c r="BC195" s="649" t="n"/>
      <c r="BD195" s="649" t="n"/>
      <c r="BE195" s="649" t="n"/>
      <c r="BF195" s="649" t="n"/>
      <c r="BG195" s="127" t="n"/>
      <c r="BH195" s="127" t="n"/>
      <c r="BI195" s="127" t="n"/>
      <c r="BJ195" s="127" t="n"/>
      <c r="BK195" s="127" t="n"/>
      <c r="BL195" s="127" t="n"/>
      <c r="BM195" s="127" t="n"/>
      <c r="BN195" s="127" t="n"/>
      <c r="BO195" s="127" t="n"/>
      <c r="BP195" s="127" t="n"/>
      <c r="BQ195" s="127" t="n"/>
      <c r="BR195" s="127" t="n"/>
      <c r="BS195" s="127" t="n"/>
      <c r="BT195" s="127" t="n"/>
      <c r="BU195" s="127" t="n"/>
      <c r="BV195" s="127" t="n"/>
      <c r="BW195" s="127" t="n"/>
      <c r="BX195" s="127" t="n"/>
      <c r="BY195" s="127" t="n"/>
      <c r="BZ195" s="127" t="n"/>
      <c r="CA195" s="127" t="n"/>
    </row>
    <row r="196" ht="13.65" customHeight="1" s="621">
      <c r="A196" s="127" t="n"/>
      <c r="B196" s="127" t="n"/>
      <c r="C196" s="127" t="n"/>
      <c r="D196" s="127" t="n"/>
      <c r="E196" s="127" t="n"/>
      <c r="F196" s="127" t="n"/>
      <c r="G196" s="127" t="n"/>
      <c r="H196" s="127" t="n"/>
      <c r="I196" s="127" t="n"/>
      <c r="J196" s="127" t="n"/>
      <c r="K196" s="127" t="n"/>
      <c r="L196" s="127" t="n"/>
      <c r="M196" s="127" t="n"/>
      <c r="N196" s="649" t="n"/>
      <c r="O196" s="649" t="n"/>
      <c r="P196" s="649" t="n"/>
      <c r="Q196" s="127" t="n"/>
      <c r="R196" s="127" t="n"/>
      <c r="S196" s="127" t="n"/>
      <c r="T196" s="127" t="n"/>
      <c r="U196" s="127" t="n"/>
      <c r="V196" s="127" t="n"/>
      <c r="W196" s="127" t="n"/>
      <c r="X196" s="127" t="n"/>
      <c r="Y196" s="127" t="n"/>
      <c r="Z196" s="127" t="n"/>
      <c r="AA196" s="127" t="n"/>
      <c r="AB196" s="127" t="n"/>
      <c r="AC196" s="127" t="n"/>
      <c r="AD196" s="127" t="n"/>
      <c r="AE196" s="127" t="n"/>
      <c r="AF196" s="127" t="n"/>
      <c r="AG196" s="127" t="n"/>
      <c r="AH196" s="127" t="n"/>
      <c r="AI196" s="127" t="n"/>
      <c r="AJ196" s="127" t="n"/>
      <c r="AK196" s="127" t="n"/>
      <c r="AL196" s="127" t="n"/>
      <c r="AM196" s="127" t="n"/>
      <c r="AN196" s="127" t="n"/>
      <c r="AO196" s="127" t="n"/>
      <c r="AP196" s="127" t="n"/>
      <c r="AQ196" s="649" t="n"/>
      <c r="AR196" s="649" t="n"/>
      <c r="AS196" s="649" t="n"/>
      <c r="AT196" s="649" t="n"/>
      <c r="AU196" s="649" t="n"/>
      <c r="AV196" s="649" t="n"/>
      <c r="AW196" s="649" t="n"/>
      <c r="AX196" s="649" t="n"/>
      <c r="AY196" s="649" t="n"/>
      <c r="AZ196" s="649" t="n"/>
      <c r="BA196" s="649" t="n"/>
      <c r="BB196" s="649" t="n"/>
      <c r="BC196" s="649" t="n"/>
      <c r="BD196" s="649" t="n"/>
      <c r="BE196" s="649" t="n"/>
      <c r="BF196" s="649" t="n"/>
      <c r="BG196" s="127" t="n"/>
      <c r="BH196" s="127" t="n"/>
      <c r="BI196" s="127" t="n"/>
      <c r="BJ196" s="127" t="n"/>
      <c r="BK196" s="127" t="n"/>
      <c r="BL196" s="127" t="n"/>
      <c r="BM196" s="127" t="n"/>
      <c r="BN196" s="127" t="n"/>
      <c r="BO196" s="127" t="n"/>
      <c r="BP196" s="127" t="n"/>
      <c r="BQ196" s="127" t="n"/>
      <c r="BR196" s="127" t="n"/>
      <c r="BS196" s="127" t="n"/>
      <c r="BT196" s="127" t="n"/>
      <c r="BU196" s="127" t="n"/>
      <c r="BV196" s="127" t="n"/>
      <c r="BW196" s="127" t="n"/>
      <c r="BX196" s="127" t="n"/>
      <c r="BY196" s="127" t="n"/>
      <c r="BZ196" s="127" t="n"/>
      <c r="CA196" s="127" t="n"/>
    </row>
    <row r="197" ht="13.65" customHeight="1" s="621">
      <c r="A197" s="127" t="n"/>
      <c r="B197" s="127" t="n"/>
      <c r="C197" s="127" t="n"/>
      <c r="D197" s="127" t="n"/>
      <c r="E197" s="127" t="n"/>
      <c r="F197" s="127" t="n"/>
      <c r="G197" s="127" t="n"/>
      <c r="H197" s="127" t="n"/>
      <c r="I197" s="127" t="n"/>
      <c r="J197" s="127" t="n"/>
      <c r="K197" s="127" t="n"/>
      <c r="L197" s="127" t="n"/>
      <c r="M197" s="127" t="n"/>
      <c r="N197" s="649" t="n"/>
      <c r="O197" s="649" t="n"/>
      <c r="P197" s="649" t="n"/>
      <c r="Q197" s="127" t="n"/>
      <c r="R197" s="127" t="n"/>
      <c r="S197" s="127" t="n"/>
      <c r="T197" s="127" t="n"/>
      <c r="U197" s="127" t="n"/>
      <c r="V197" s="127" t="n"/>
      <c r="W197" s="127" t="n"/>
      <c r="X197" s="127" t="n"/>
      <c r="Y197" s="127" t="n"/>
      <c r="Z197" s="127" t="n"/>
      <c r="AA197" s="127" t="n"/>
      <c r="AB197" s="127" t="n"/>
      <c r="AC197" s="127" t="n"/>
      <c r="AD197" s="127" t="n"/>
      <c r="AE197" s="127" t="n"/>
      <c r="AF197" s="127" t="n"/>
      <c r="AG197" s="127" t="n"/>
      <c r="AH197" s="127" t="n"/>
      <c r="AI197" s="127" t="n"/>
      <c r="AJ197" s="127" t="n"/>
      <c r="AK197" s="127" t="n"/>
      <c r="AL197" s="127" t="n"/>
      <c r="AM197" s="127" t="n"/>
      <c r="AN197" s="127" t="n"/>
      <c r="AO197" s="127" t="n"/>
      <c r="AP197" s="127" t="n"/>
      <c r="AQ197" s="649" t="n"/>
      <c r="AR197" s="649" t="n"/>
      <c r="AS197" s="649" t="n"/>
      <c r="AT197" s="649" t="n"/>
      <c r="AU197" s="649" t="n"/>
      <c r="AV197" s="649" t="n"/>
      <c r="AW197" s="649" t="n"/>
      <c r="AX197" s="649" t="n"/>
      <c r="AY197" s="649" t="n"/>
      <c r="AZ197" s="649" t="n"/>
      <c r="BA197" s="649" t="n"/>
      <c r="BB197" s="649" t="n"/>
      <c r="BC197" s="649" t="n"/>
      <c r="BD197" s="649" t="n"/>
      <c r="BE197" s="649" t="n"/>
      <c r="BF197" s="649" t="n"/>
      <c r="BG197" s="127" t="n"/>
      <c r="BH197" s="127" t="n"/>
      <c r="BI197" s="127" t="n"/>
      <c r="BJ197" s="127" t="n"/>
      <c r="BK197" s="127" t="n"/>
      <c r="BL197" s="127" t="n"/>
      <c r="BM197" s="127" t="n"/>
      <c r="BN197" s="127" t="n"/>
      <c r="BO197" s="127" t="n"/>
      <c r="BP197" s="127" t="n"/>
      <c r="BQ197" s="127" t="n"/>
      <c r="BR197" s="127" t="n"/>
      <c r="BS197" s="127" t="n"/>
      <c r="BT197" s="127" t="n"/>
      <c r="BU197" s="127" t="n"/>
      <c r="BV197" s="127" t="n"/>
      <c r="BW197" s="127" t="n"/>
      <c r="BX197" s="127" t="n"/>
      <c r="BY197" s="127" t="n"/>
      <c r="BZ197" s="127" t="n"/>
      <c r="CA197" s="127" t="n"/>
    </row>
    <row r="198" ht="13.65" customHeight="1" s="621">
      <c r="A198" s="127" t="n"/>
      <c r="B198" s="127" t="n"/>
      <c r="C198" s="127" t="n"/>
      <c r="D198" s="127" t="n"/>
      <c r="E198" s="127" t="n"/>
      <c r="F198" s="127" t="n"/>
      <c r="G198" s="127" t="n"/>
      <c r="H198" s="127" t="n"/>
      <c r="I198" s="127" t="n"/>
      <c r="J198" s="127" t="n"/>
      <c r="K198" s="127" t="n"/>
      <c r="L198" s="127" t="n"/>
      <c r="M198" s="127" t="n"/>
      <c r="N198" s="649" t="n"/>
      <c r="O198" s="649" t="n"/>
      <c r="P198" s="649" t="n"/>
      <c r="Q198" s="127" t="n"/>
      <c r="R198" s="127" t="n"/>
      <c r="S198" s="127" t="n"/>
      <c r="T198" s="127" t="n"/>
      <c r="U198" s="127" t="n"/>
      <c r="V198" s="127" t="n"/>
      <c r="W198" s="127" t="n"/>
      <c r="X198" s="127" t="n"/>
      <c r="Y198" s="127" t="n"/>
      <c r="Z198" s="127" t="n"/>
      <c r="AA198" s="127" t="n"/>
      <c r="AB198" s="127" t="n"/>
      <c r="AC198" s="127" t="n"/>
      <c r="AD198" s="127" t="n"/>
      <c r="AE198" s="127" t="n"/>
      <c r="AF198" s="127" t="n"/>
      <c r="AG198" s="127" t="n"/>
      <c r="AH198" s="127" t="n"/>
      <c r="AI198" s="127" t="n"/>
      <c r="AJ198" s="127" t="n"/>
      <c r="AK198" s="127" t="n"/>
      <c r="AL198" s="127" t="n"/>
      <c r="AM198" s="127" t="n"/>
      <c r="AN198" s="127" t="n"/>
      <c r="AO198" s="127" t="n"/>
      <c r="AP198" s="127" t="n"/>
      <c r="AQ198" s="649" t="n"/>
      <c r="AR198" s="649" t="n"/>
      <c r="AS198" s="649" t="n"/>
      <c r="AT198" s="649" t="n"/>
      <c r="AU198" s="649" t="n"/>
      <c r="AV198" s="649" t="n"/>
      <c r="AW198" s="649" t="n"/>
      <c r="AX198" s="649" t="n"/>
      <c r="AY198" s="649" t="n"/>
      <c r="AZ198" s="649" t="n"/>
      <c r="BA198" s="649" t="n"/>
      <c r="BB198" s="649" t="n"/>
      <c r="BC198" s="649" t="n"/>
      <c r="BD198" s="649" t="n"/>
      <c r="BE198" s="649" t="n"/>
      <c r="BF198" s="649" t="n"/>
      <c r="BG198" s="127" t="n"/>
      <c r="BH198" s="127" t="n"/>
      <c r="BI198" s="127" t="n"/>
      <c r="BJ198" s="127" t="n"/>
      <c r="BK198" s="127" t="n"/>
      <c r="BL198" s="127" t="n"/>
      <c r="BM198" s="127" t="n"/>
      <c r="BN198" s="127" t="n"/>
      <c r="BO198" s="127" t="n"/>
      <c r="BP198" s="127" t="n"/>
      <c r="BQ198" s="127" t="n"/>
      <c r="BR198" s="127" t="n"/>
      <c r="BS198" s="127" t="n"/>
      <c r="BT198" s="127" t="n"/>
      <c r="BU198" s="127" t="n"/>
      <c r="BV198" s="127" t="n"/>
      <c r="BW198" s="127" t="n"/>
      <c r="BX198" s="127" t="n"/>
      <c r="BY198" s="127" t="n"/>
      <c r="BZ198" s="127" t="n"/>
      <c r="CA198" s="127" t="n"/>
    </row>
    <row r="199" ht="13.65" customHeight="1" s="621">
      <c r="A199" s="127" t="n"/>
      <c r="B199" s="127" t="n"/>
      <c r="C199" s="127" t="n"/>
      <c r="D199" s="127" t="n"/>
      <c r="E199" s="127" t="n"/>
      <c r="F199" s="127" t="n"/>
      <c r="G199" s="127" t="n"/>
      <c r="H199" s="127" t="n"/>
      <c r="I199" s="127" t="n"/>
      <c r="J199" s="127" t="n"/>
      <c r="K199" s="127" t="n"/>
      <c r="L199" s="127" t="n"/>
      <c r="M199" s="127" t="n"/>
      <c r="N199" s="649" t="n"/>
      <c r="O199" s="649" t="n"/>
      <c r="P199" s="649" t="n"/>
      <c r="Q199" s="127" t="n"/>
      <c r="R199" s="127" t="n"/>
      <c r="S199" s="127" t="n"/>
      <c r="T199" s="127" t="n"/>
      <c r="U199" s="127" t="n"/>
      <c r="V199" s="127" t="n"/>
      <c r="W199" s="127" t="n"/>
      <c r="X199" s="127" t="n"/>
      <c r="Y199" s="127" t="n"/>
      <c r="Z199" s="127" t="n"/>
      <c r="AA199" s="127" t="n"/>
      <c r="AB199" s="127" t="n"/>
      <c r="AC199" s="127" t="n"/>
      <c r="AD199" s="127" t="n"/>
      <c r="AE199" s="127" t="n"/>
      <c r="AF199" s="127" t="n"/>
      <c r="AG199" s="127" t="n"/>
      <c r="AH199" s="127" t="n"/>
      <c r="AI199" s="127" t="n"/>
      <c r="AJ199" s="127" t="n"/>
      <c r="AK199" s="127" t="n"/>
      <c r="AL199" s="127" t="n"/>
      <c r="AM199" s="127" t="n"/>
      <c r="AN199" s="127" t="n"/>
      <c r="AO199" s="127" t="n"/>
      <c r="AP199" s="127" t="n"/>
      <c r="AQ199" s="649" t="n"/>
      <c r="AR199" s="649" t="n"/>
      <c r="AS199" s="649" t="n"/>
      <c r="AT199" s="649" t="n"/>
      <c r="AU199" s="649" t="n"/>
      <c r="AV199" s="649" t="n"/>
      <c r="AW199" s="649" t="n"/>
      <c r="AX199" s="649" t="n"/>
      <c r="AY199" s="649" t="n"/>
      <c r="AZ199" s="649" t="n"/>
      <c r="BA199" s="649" t="n"/>
      <c r="BB199" s="649" t="n"/>
      <c r="BC199" s="649" t="n"/>
      <c r="BD199" s="649" t="n"/>
      <c r="BE199" s="649" t="n"/>
      <c r="BF199" s="649" t="n"/>
      <c r="BG199" s="127" t="n"/>
      <c r="BH199" s="127" t="n"/>
      <c r="BI199" s="127" t="n"/>
      <c r="BJ199" s="127" t="n"/>
      <c r="BK199" s="127" t="n"/>
      <c r="BL199" s="127" t="n"/>
      <c r="BM199" s="127" t="n"/>
      <c r="BN199" s="127" t="n"/>
      <c r="BO199" s="127" t="n"/>
      <c r="BP199" s="127" t="n"/>
      <c r="BQ199" s="127" t="n"/>
      <c r="BR199" s="127" t="n"/>
      <c r="BS199" s="127" t="n"/>
      <c r="BT199" s="127" t="n"/>
      <c r="BU199" s="127" t="n"/>
      <c r="BV199" s="127" t="n"/>
      <c r="BW199" s="127" t="n"/>
      <c r="BX199" s="127" t="n"/>
      <c r="BY199" s="127" t="n"/>
      <c r="BZ199" s="127" t="n"/>
      <c r="CA199" s="127" t="n"/>
    </row>
    <row r="200" ht="13.65" customHeight="1" s="621">
      <c r="A200" s="127" t="n"/>
      <c r="B200" s="127" t="n"/>
      <c r="C200" s="127" t="n"/>
      <c r="D200" s="127" t="n"/>
      <c r="E200" s="127" t="n"/>
      <c r="F200" s="127" t="n"/>
      <c r="G200" s="127" t="n"/>
      <c r="H200" s="127" t="n"/>
      <c r="I200" s="127" t="n"/>
      <c r="J200" s="127" t="n"/>
      <c r="K200" s="127" t="n"/>
      <c r="L200" s="127" t="n"/>
      <c r="M200" s="127" t="n"/>
      <c r="N200" s="649" t="n"/>
      <c r="O200" s="649" t="n"/>
      <c r="P200" s="649" t="n"/>
      <c r="Q200" s="127" t="n"/>
      <c r="R200" s="127" t="n"/>
      <c r="S200" s="127" t="n"/>
      <c r="T200" s="127" t="n"/>
      <c r="U200" s="127" t="n"/>
      <c r="V200" s="127" t="n"/>
      <c r="W200" s="127" t="n"/>
      <c r="X200" s="127" t="n"/>
      <c r="Y200" s="127" t="n"/>
      <c r="Z200" s="127" t="n"/>
      <c r="AA200" s="127" t="n"/>
      <c r="AB200" s="127" t="n"/>
      <c r="AC200" s="127" t="n"/>
      <c r="AD200" s="127" t="n"/>
      <c r="AE200" s="127" t="n"/>
      <c r="AF200" s="127" t="n"/>
      <c r="AG200" s="127" t="n"/>
      <c r="AH200" s="127" t="n"/>
      <c r="AI200" s="127" t="n"/>
      <c r="AJ200" s="127" t="n"/>
      <c r="AK200" s="127" t="n"/>
      <c r="AL200" s="127" t="n"/>
      <c r="AM200" s="127" t="n"/>
      <c r="AN200" s="127" t="n"/>
      <c r="AO200" s="127" t="n"/>
      <c r="AP200" s="127" t="n"/>
      <c r="AQ200" s="649" t="n"/>
      <c r="AR200" s="649" t="n"/>
      <c r="AS200" s="649" t="n"/>
      <c r="AT200" s="649" t="n"/>
      <c r="AU200" s="649" t="n"/>
      <c r="AV200" s="649" t="n"/>
      <c r="AW200" s="649" t="n"/>
      <c r="AX200" s="649" t="n"/>
      <c r="AY200" s="649" t="n"/>
      <c r="AZ200" s="649" t="n"/>
      <c r="BA200" s="649" t="n"/>
      <c r="BB200" s="649" t="n"/>
      <c r="BC200" s="649" t="n"/>
      <c r="BD200" s="649" t="n"/>
      <c r="BE200" s="649" t="n"/>
      <c r="BF200" s="649" t="n"/>
      <c r="BG200" s="127" t="n"/>
      <c r="BH200" s="127" t="n"/>
      <c r="BI200" s="127" t="n"/>
      <c r="BJ200" s="127" t="n"/>
      <c r="BK200" s="127" t="n"/>
      <c r="BL200" s="127" t="n"/>
      <c r="BM200" s="127" t="n"/>
      <c r="BN200" s="127" t="n"/>
      <c r="BO200" s="127" t="n"/>
      <c r="BP200" s="127" t="n"/>
      <c r="BQ200" s="127" t="n"/>
      <c r="BR200" s="127" t="n"/>
      <c r="BS200" s="127" t="n"/>
      <c r="BT200" s="127" t="n"/>
      <c r="BU200" s="127" t="n"/>
      <c r="BV200" s="127" t="n"/>
      <c r="BW200" s="127" t="n"/>
      <c r="BX200" s="127" t="n"/>
      <c r="BY200" s="127" t="n"/>
      <c r="BZ200" s="127" t="n"/>
      <c r="CA200" s="127" t="n"/>
    </row>
    <row r="201" ht="13.65" customHeight="1" s="621">
      <c r="A201" s="127" t="n"/>
      <c r="B201" s="127" t="n"/>
      <c r="C201" s="127" t="n"/>
      <c r="D201" s="127" t="n"/>
      <c r="E201" s="127" t="n"/>
      <c r="F201" s="127" t="n"/>
      <c r="G201" s="127" t="n"/>
      <c r="H201" s="127" t="n"/>
      <c r="I201" s="127" t="n"/>
      <c r="J201" s="127" t="n"/>
      <c r="K201" s="127" t="n"/>
      <c r="L201" s="127" t="n"/>
      <c r="M201" s="127" t="n"/>
      <c r="N201" s="649" t="n"/>
      <c r="O201" s="649" t="n"/>
      <c r="P201" s="649" t="n"/>
      <c r="Q201" s="127" t="n"/>
      <c r="R201" s="127" t="n"/>
      <c r="S201" s="127" t="n"/>
      <c r="T201" s="127" t="n"/>
      <c r="U201" s="127" t="n"/>
      <c r="V201" s="127" t="n"/>
      <c r="W201" s="127" t="n"/>
      <c r="X201" s="127" t="n"/>
      <c r="Y201" s="127" t="n"/>
      <c r="Z201" s="127" t="n"/>
      <c r="AA201" s="127" t="n"/>
      <c r="AB201" s="127" t="n"/>
      <c r="AC201" s="127" t="n"/>
      <c r="AD201" s="127" t="n"/>
      <c r="AE201" s="127" t="n"/>
      <c r="AF201" s="127" t="n"/>
      <c r="AG201" s="127" t="n"/>
      <c r="AH201" s="127" t="n"/>
      <c r="AI201" s="127" t="n"/>
      <c r="AJ201" s="127" t="n"/>
      <c r="AK201" s="127" t="n"/>
      <c r="AL201" s="127" t="n"/>
      <c r="AM201" s="127" t="n"/>
      <c r="AN201" s="127" t="n"/>
      <c r="AO201" s="127" t="n"/>
      <c r="AP201" s="127" t="n"/>
      <c r="AQ201" s="649" t="n"/>
      <c r="AR201" s="649" t="n"/>
      <c r="AS201" s="649" t="n"/>
      <c r="AT201" s="649" t="n"/>
      <c r="AU201" s="649" t="n"/>
      <c r="AV201" s="649" t="n"/>
      <c r="AW201" s="649" t="n"/>
      <c r="AX201" s="649" t="n"/>
      <c r="AY201" s="649" t="n"/>
      <c r="AZ201" s="649" t="n"/>
      <c r="BA201" s="649" t="n"/>
      <c r="BB201" s="649" t="n"/>
      <c r="BC201" s="649" t="n"/>
      <c r="BD201" s="649" t="n"/>
      <c r="BE201" s="649" t="n"/>
      <c r="BF201" s="649" t="n"/>
      <c r="BG201" s="127" t="n"/>
      <c r="BH201" s="127" t="n"/>
      <c r="BI201" s="127" t="n"/>
      <c r="BJ201" s="127" t="n"/>
      <c r="BK201" s="127" t="n"/>
      <c r="BL201" s="127" t="n"/>
      <c r="BM201" s="127" t="n"/>
      <c r="BN201" s="127" t="n"/>
      <c r="BO201" s="127" t="n"/>
      <c r="BP201" s="127" t="n"/>
      <c r="BQ201" s="127" t="n"/>
      <c r="BR201" s="127" t="n"/>
      <c r="BS201" s="127" t="n"/>
      <c r="BT201" s="127" t="n"/>
      <c r="BU201" s="127" t="n"/>
      <c r="BV201" s="127" t="n"/>
      <c r="BW201" s="127" t="n"/>
      <c r="BX201" s="127" t="n"/>
      <c r="BY201" s="127" t="n"/>
      <c r="BZ201" s="127" t="n"/>
      <c r="CA201" s="127" t="n"/>
    </row>
    <row r="202" ht="13.65" customHeight="1" s="621">
      <c r="A202" s="127" t="n"/>
      <c r="B202" s="127" t="n"/>
      <c r="C202" s="127" t="n"/>
      <c r="D202" s="127" t="n"/>
      <c r="E202" s="127" t="n"/>
      <c r="F202" s="127" t="n"/>
      <c r="G202" s="127" t="n"/>
      <c r="H202" s="127" t="n"/>
      <c r="I202" s="127" t="n"/>
      <c r="J202" s="127" t="n"/>
      <c r="K202" s="127" t="n"/>
      <c r="L202" s="127" t="n"/>
      <c r="M202" s="127" t="n"/>
      <c r="N202" s="649" t="n"/>
      <c r="O202" s="649" t="n"/>
      <c r="P202" s="649" t="n"/>
      <c r="Q202" s="127" t="n"/>
      <c r="R202" s="127" t="n"/>
      <c r="S202" s="127" t="n"/>
      <c r="T202" s="127" t="n"/>
      <c r="U202" s="127" t="n"/>
      <c r="V202" s="127" t="n"/>
      <c r="W202" s="127" t="n"/>
      <c r="X202" s="127" t="n"/>
      <c r="Y202" s="127" t="n"/>
      <c r="Z202" s="127" t="n"/>
      <c r="AA202" s="127" t="n"/>
      <c r="AB202" s="127" t="n"/>
      <c r="AC202" s="127" t="n"/>
      <c r="AD202" s="127" t="n"/>
      <c r="AE202" s="127" t="n"/>
      <c r="AF202" s="127" t="n"/>
      <c r="AG202" s="127" t="n"/>
      <c r="AH202" s="127" t="n"/>
      <c r="AI202" s="127" t="n"/>
      <c r="AJ202" s="127" t="n"/>
      <c r="AK202" s="127" t="n"/>
      <c r="AL202" s="127" t="n"/>
      <c r="AM202" s="127" t="n"/>
      <c r="AN202" s="127" t="n"/>
      <c r="AO202" s="127" t="n"/>
      <c r="AP202" s="127" t="n"/>
      <c r="AQ202" s="649" t="n"/>
      <c r="AR202" s="649" t="n"/>
      <c r="AS202" s="649" t="n"/>
      <c r="AT202" s="649" t="n"/>
      <c r="AU202" s="649" t="n"/>
      <c r="AV202" s="649" t="n"/>
      <c r="AW202" s="649" t="n"/>
      <c r="AX202" s="649" t="n"/>
      <c r="AY202" s="649" t="n"/>
      <c r="AZ202" s="649" t="n"/>
      <c r="BA202" s="649" t="n"/>
      <c r="BB202" s="649" t="n"/>
      <c r="BC202" s="649" t="n"/>
      <c r="BD202" s="649" t="n"/>
      <c r="BE202" s="649" t="n"/>
      <c r="BF202" s="649" t="n"/>
      <c r="BG202" s="127" t="n"/>
      <c r="BH202" s="127" t="n"/>
      <c r="BI202" s="127" t="n"/>
      <c r="BJ202" s="127" t="n"/>
      <c r="BK202" s="127" t="n"/>
      <c r="BL202" s="127" t="n"/>
      <c r="BM202" s="127" t="n"/>
      <c r="BN202" s="127" t="n"/>
      <c r="BO202" s="127" t="n"/>
      <c r="BP202" s="127" t="n"/>
      <c r="BQ202" s="127" t="n"/>
      <c r="BR202" s="127" t="n"/>
      <c r="BS202" s="127" t="n"/>
      <c r="BT202" s="127" t="n"/>
      <c r="BU202" s="127" t="n"/>
      <c r="BV202" s="127" t="n"/>
      <c r="BW202" s="127" t="n"/>
      <c r="BX202" s="127" t="n"/>
      <c r="BY202" s="127" t="n"/>
      <c r="BZ202" s="127" t="n"/>
      <c r="CA202" s="127" t="n"/>
    </row>
  </sheetData>
  <mergeCells count="27">
    <mergeCell ref="B3:B4"/>
    <mergeCell ref="AA3:AD3"/>
    <mergeCell ref="N3:N4"/>
    <mergeCell ref="F3:F4"/>
    <mergeCell ref="AI3:AL3"/>
    <mergeCell ref="AM3:AP3"/>
    <mergeCell ref="AQ3:AQ4"/>
    <mergeCell ref="C1:AD2"/>
    <mergeCell ref="A3:A4"/>
    <mergeCell ref="G3:G4"/>
    <mergeCell ref="D3:D4"/>
    <mergeCell ref="AU1:BF2"/>
    <mergeCell ref="P3:P4"/>
    <mergeCell ref="AE3:AH3"/>
    <mergeCell ref="H3:H4"/>
    <mergeCell ref="AS3:AS4"/>
    <mergeCell ref="Q3:V3"/>
    <mergeCell ref="BG3:BL3"/>
    <mergeCell ref="W3:Z3"/>
    <mergeCell ref="BU3:BZ3"/>
    <mergeCell ref="BM3:BR3"/>
    <mergeCell ref="I3:L3"/>
    <mergeCell ref="C3:C4"/>
    <mergeCell ref="O3:O4"/>
    <mergeCell ref="E3:E4"/>
    <mergeCell ref="AR3:AR4"/>
    <mergeCell ref="AT3:AT4"/>
  </mergeCells>
  <conditionalFormatting sqref="AV6:AV184 BB6:BB184">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onditionalFormatting>
  <conditionalFormatting sqref="AW6:AX6 AW7:AX7 AW8:AX8 AW9:AX9 AW10:AX10 AW11:AX11 AW12:AX12 AW13:AX13 AW14:AX14 AW15:AX15 AW16:AX16 AW17:AX17 AW18:AX18 AW19:AX19 AW20:AX20 AW21:AX21 AW22:AX22 AW23:AX23 AW24:AX24 AW25:AX25 AW26:AX26 AW27:AX27 AW28:AX28 AW29:AX29 AW30:AX30 AW31:AX31 AW32:AX32 AW33:AX33 AW34:AX34 AW35:AX35 AW36:AX36 AW37:AX37 AW38:AX38 AW39:AX39 AW40:AX40 AW41:AX41 AW42:AX42 AW43:AX43 AW44:AX44 AW45:AX45 AW46:AX46 AW47:AX47 AW48:AX48 AW49:AX49 AW50:AX50 AW51:AX51 AW52:AX52 AW53:AX53 AW54:AX54 AW55:AX55 AW56:AX56 AW57:AX57 AW58:AX58 AW59:AX59 AW60:AX60 AW61:AX61 AW62:AX62 AW63:AX63 AW64:AX64 AW65:AX65 AW66:AX66 AW67:AX67 AW68:AX68 AW69:AX69 AW70:AX70 AW71:AX71 AW72:AX72 AW73:AX73 AW74:AX74 AW75:AX75 AW76:AX76 AW77:AX77 AW78:AX78 AW79:AX79 AW80:AX80 AW81:AX81 AW82:AX82 AW83:AX83 AW84:AX84 AW85:AX85 AW86:AX86 AW87:AX87 AW88:AX88 AW89:AX89 AW90:AX90 AW91:AX91 AW92:AX92 AW93:AX93 AW94:AX94 AW95:AX95 AW96:AX96 AW97:AX97 AW98:AX98 AW99:AX99 AW100:AX100 AW101:AX101 AW102:AX102 AW103:AX103 AW104:AX104 AW105:AX105 AW106:AX106 AW107:AX107 AW108:AX108 AW109:AX109 AW110:AX110 AW111:AX111 AW112:AX112 AW113:AX113 AW114:AX114 AW115:AX115 AW116:AX116 AW117:AX117 AW118:AX118 AW119:AX119 AW120:AX120 AW121:AX121 AW122:AX122 AW123:AX123 AW124:AX124 AW125:AX125 AW126:AX126 AW127:AX127 AW128:AX128 AW129:AX129 AW130:AX130 AW131:AX131 AW132:AX132 AW133:AX133 AW134:AX134 AW135:AX135 AW136:AX136 AW137:AX137 AW138:AX138 AW139:AX139 AW140:AX140 AW141:AX141 AW142:AX142 AW143:AX143 AW144:AX144 AW145:AX145 AW146:AX146 AW147:AX147 AW148:AX148 AW149:AX149 AW150:AX150 AW151:AX151 AW152:AX152 AW153:AX153 AW154:AX154 AW155:AX155 AW156:AX156 AW157:AX157 AW158:AX158 AW159:AX159 AW160:AX160 AW161:AX161 AW162:AX162 AW163:AX163 AW164:AX164 AW165:AX165 AW166:AX166 AW167:AX167 AW168:AX168 AW169:AX169 AW170:AX170 AW171:AX171 AW172:AX172 AW173:AX173 AW174:AX174 AW175:AX175 AW176:AX176 AW177:AX177 AW178:AX178 AW179:AX179 AW180:AX180 AW181:AX181 AW182:AX182 AW183:AX183 AW184:AX184 AZ6 AZ7 AZ8 AZ9 AZ10 AZ11 AZ12 AZ13 AZ14 AZ15 AZ16 AZ17 AZ18 AZ19 AZ20 AZ21 AZ22 AZ23 AZ24 AZ25 AZ26 AZ27 AZ28 AZ29 AZ30 AZ31 AZ32 AZ33 AZ34 AZ35 AZ36 AZ37 AZ38 AZ39 AZ40 AZ41 AZ42 AZ43 AZ44 AZ45 AZ46 AZ47 AZ48 AZ49 AZ50 AZ51 AZ52 AZ53 AZ54 AZ55 AZ56 AZ57 AZ58 AZ59 AZ60 AZ61 AZ62 AZ63 AZ64 AZ65 AZ66 AZ67 AZ68 AZ69 AZ70 AZ71 AZ72 AZ73 AZ74 AZ75 AZ76 AZ77 AZ78 AZ79 AZ80 AZ81 AZ82 AZ83 AZ84 AZ85 AZ86 AZ87 AZ88 AZ89 AZ90 AZ91 AZ92 AZ93 AZ94 AZ95 AZ96 AZ97 AZ98 AZ99 AZ100 AZ101 AZ102 AZ103 AZ104 AZ105 AZ106 AZ107 AZ108 AZ109 AZ110 AZ111 AZ112 AZ113 AZ114 AZ115 AZ116 AZ117 AZ118 AZ119 AZ120 AZ121 AZ122 AZ123 AZ124 AZ125 AZ126 AZ127 AZ128 AZ129 AZ130 AZ131 AZ132 AZ133 AZ134 AZ135 AZ136 AZ137 AZ138 AZ139 AZ140 AZ141 AZ142 AZ143 AZ144 AZ145 AZ146 AZ147 AZ148 AZ149 AZ150 AZ151 AZ152 AZ153 AZ154 AZ155 AZ156 AZ157 AZ158 AZ159 AZ160 AZ161 AZ162 AZ163 AZ164 AZ165 AZ166 AZ167 AZ168 AZ169 AZ170 AZ171 AZ172 AZ173 AZ174 AZ175 AZ176 AZ177 AZ178 AZ179 AZ180 AZ181 AZ182 AZ183 AZ184 BC6:BD6 BC7:BD7 BC8:BD8 BC9:BD9 BC10:BD10 BC11:BD11 BC12:BD12 BC13:BD13 BC14:BD14 BC15:BD15 BC16:BD16 BC17:BD17 BC18:BD18 BC19:BD19 BC20:BD20 BC21:BD21 BC22:BD22 BC23:BD23 BC24:BD24 BC25:BD25 BC26:BD26 BC27:BD27 BC28:BD28 BC29:BD29 BC30:BD30 BC31:BD31 BC32:BD32 BC33:BD33 BC34:BD34 BC35:BD35 BC36:BD36 BC37:BD37 BC38:BD38 BC39:BD39 BC40:BD40 BC41:BD41 BC42:BD42 BC43:BD43 BC44:BD44 BC45:BD45 BC46:BD46 BC47:BD47 BC48:BD48 BC49:BD49 BC50:BD50 BC51:BD51 BC52:BD52 BC53:BD53 BC54:BD54 BC55:BD55 BC56:BD56 BC57:BD57 BC58:BD58 BC59:BD59 BC60:BD60 BC61:BD61 BC62:BD62 BC63:BD63 BC64:BD64 BC65:BD65 BC66:BD66 BC67:BD67 BC68:BD68 BC69:BD69 BC70:BD70 BC71:BD71 BC72:BD72 BC73:BD73 BC74:BD74 BC75:BD75 BC76:BD76 BC77:BD77 BC78:BD78 BC79:BD79 BC80:BD80 BC81:BD81 BC82:BD82 BC83:BD83 BC84:BD84 BC85:BD85 BC86:BD86 BC87:BD87 BC88:BD88 BC89:BD89 BC90:BD90 BC91:BD91 BC92:BD92 BC93:BD93 BC94:BD94 BC95:BD95 BC96:BD96 BC97:BD97 BC98:BD98 BC99:BD99 BC100:BD100 BC101:BD101 BC102:BD102 BC103:BD103 BC104:BD104 BC105:BD105 BC106:BD106 BC107:BD107 BC108:BD108 BC109:BD109 BC110:BD110 BC111:BD111 BC112:BD112 BC113:BD113 BC114:BD114 BC115:BD115 BC116:BD116 BC117:BD117 BC118:BD118 BC119:BD119 BC120:BD120 BC121:BD121 BC122:BD122 BC123:BD123 BC124:BD124 BC125:BD125 BC126:BD126 BC127:BD127 BC128:BD128 BC129:BD129 BC130:BD130 BC131:BD131 BC132:BD132 BC133:BD133 BC134:BD134 BC135:BD135 BC136:BD136 BC137:BD137 BC138:BD138 BC139:BD139 BC140:BD140 BC141:BD141 BC142:BD142 BC143:BD143 BC144:BD144 BC145:BD145 BC146:BD146 BC147:BD147 BC148:BD148 BC149:BD149 BC150:BD150 BC151:BD151 BC152:BD152 BC153:BD153 BC154:BD154 BC155:BD155 BC156:BD156 BC157:BD157 BC158:BD158 BC159:BD159 BC160:BD160 BC161:BD161 BC162:BD162 BC163:BD163 BC164:BD164 BC165:BD165 BC166:BD166 BC167:BD167 BC168:BD168 BC169:BD169 BC170:BD170 BC171:BD171 BC172:BD172 BC173:BD173 BC174:BD174 BC175:BD175 BC176:BD176 BC177:BD177 BC178:BD178 BC179:BD179 BC180:BD180 BC181:BD181 BC182:BD182 BC183:BD183 BC184:BD184 BF6 BF7 BF8 BF9 BF10 BF11 BF12 BF13 BF14 BF15 BF16 BF17 BF18 BF19 BF20 BF21 BF22 BF23 BF24 BF25 BF26 BF27 BF28 BF29 BF30 BF31 BF32 BF33 BF34 BF35 BF36 BF37 BF38 BF39 BF40 BF41 BF42 BF43 BF44 BF45 BF46 BF47 BF48 BF49 BF50 BF51 BF52 BF53 BF54 BF55 BF56 BF57 BF58 BF59 BF60 BF61 BF62 BF63 BF64 BF65 BF66 BF67 BF68 BF69 BF70 BF71 BF72 BF73 BF74 BF75 BF76 BF77 BF78 BF79 BF80 BF81 BF82 BF83 BF84 BF85 BF86 BF87 BF88 BF89 BF90 BF91 BF92 BF93 BF94 BF95 BF96 BF97 BF98 BF99 BF100 BF101 BF102 BF103 BF104 BF105 BF106 BF107 BF108 BF109 BF110 BF111 BF112 BF113 BF114 BF115 BF116 BF117 BF118 BF119 BF120 BF121 BF122 BF123 BF124 BF125 BF126 BF127 BF128 BF129 BF130 BF131 BF132 BF133 BF134 BF135 BF136 BF137 BF138 BF139 BF140 BF141 BF142 BF143 BF144 BF145 BF146 BF147 BF148 BF149 BF150 BF151 BF152 BF153 BF154 BF155 BF156 BF157 BF158 BF159 BF160 BF161 BF162 BF163 BF164 BF165 BF166 BF167 BF168 BF169 BF170 BF171 BF172 BF173 BF174 BF175 BF176 BF177 BF178 BF179 BF180 BF181 BF182 BF183 BF184">
    <cfRule type="cellIs" priority="1" operator="equal" dxfId="5" stopIfTrue="1">
      <formula>0</formula>
    </cfRule>
  </conditionalFormatting>
  <conditionalFormatting sqref="AY6:AY184">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0" stopIfTrue="1">
      <formula>65</formula>
    </cfRule>
    <cfRule type="cellIs" priority="6" operator="equal" dxfId="5" stopIfTrue="1">
      <formula>0</formula>
    </cfRule>
  </conditionalFormatting>
  <conditionalFormatting sqref="BE6:BE184">
    <cfRule type="cellIs" priority="1" operator="equal" dxfId="5" stopIfTrue="1">
      <formula>0</formula>
    </cfRule>
    <cfRule type="cellIs" priority="2" operator="lessThan" dxfId="0" stopIfTrue="1">
      <formula>65</formula>
    </cfRule>
    <cfRule type="cellIs" priority="3" operator="between" dxfId="1" stopIfTrue="1">
      <formula>75.0000001</formula>
      <formula>79.99999999999</formula>
    </cfRule>
    <cfRule type="cellIs" priority="4" operator="between" dxfId="1" stopIfTrue="1">
      <formula>65.00000001</formula>
      <formula>69.999999</formula>
    </cfRule>
    <cfRule type="cellIs" priority="5" operator="between" dxfId="3" stopIfTrue="1">
      <formula>70</formula>
      <formula>75</formula>
    </cfRule>
    <cfRule type="cellIs" priority="6" operator="greaterThan" dxfId="4" stopIfTrue="1">
      <formula>80</formula>
    </cfRule>
  </conditionalFormatting>
  <pageMargins left="0.354331" right="0.393701" top="0.787402" bottom="0.984252" header="0.511811" footer="0.511811"/>
  <pageSetup orientation="landscape"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J238"/>
  <sheetViews>
    <sheetView showGridLines="0" defaultGridColor="1" workbookViewId="0">
      <selection activeCell="A1" sqref="A1"/>
    </sheetView>
  </sheetViews>
  <sheetFormatPr baseColWidth="8" defaultColWidth="8.83333" defaultRowHeight="12.75" customHeight="1" outlineLevelRow="0"/>
  <cols>
    <col width="17.3516" customWidth="1" style="620" min="1" max="1"/>
    <col width="7.67188" customWidth="1" style="620" min="2" max="2"/>
    <col width="30.3516" customWidth="1" style="620" min="3" max="3"/>
    <col width="15.5" customWidth="1" style="620" min="4" max="4"/>
    <col width="15" customWidth="1" style="620" min="5" max="5"/>
    <col width="31.8516" customWidth="1" style="620" min="6" max="6"/>
    <col width="12.3516" customWidth="1" style="620" min="7" max="7"/>
    <col width="13.5" customWidth="1" style="620" min="8" max="8"/>
    <col width="3.17188" customWidth="1" style="620" min="9" max="10"/>
    <col width="3.5" customWidth="1" style="620" min="11" max="11"/>
    <col width="3" customWidth="1" style="620" min="12" max="12"/>
    <col width="9.17188" customWidth="1" style="620" min="13" max="13"/>
    <col width="9.5" customWidth="1" style="620" min="14" max="14"/>
    <col width="11.5" customWidth="1" style="620" min="15" max="15"/>
    <col width="12.3516" customWidth="1" style="620" min="16" max="16"/>
    <col width="6.35156" customWidth="1" style="620" min="17" max="17"/>
    <col width="7.5" customWidth="1" style="620" min="18" max="18"/>
    <col width="7.85156" customWidth="1" style="620" min="19" max="19"/>
    <col width="6.85156" customWidth="1" style="620" min="20" max="22"/>
    <col width="6.35156" customWidth="1" style="620" min="23" max="23"/>
    <col width="7.5" customWidth="1" style="620" min="24" max="26"/>
    <col width="6.67188" customWidth="1" style="620" min="27" max="27"/>
    <col width="7" customWidth="1" style="620" min="28" max="30"/>
    <col width="6.35156" customWidth="1" style="620" min="31" max="31"/>
    <col width="7.5" customWidth="1" style="620" min="32" max="32"/>
    <col width="7.85156" customWidth="1" style="620" min="33" max="33"/>
    <col width="6.85156" customWidth="1" style="620" min="34" max="34"/>
    <col width="6.35156" customWidth="1" style="620" min="35" max="35"/>
    <col width="7.5" customWidth="1" style="620" min="36" max="38"/>
    <col width="6.67188" customWidth="1" style="620" min="39" max="39"/>
    <col width="7" customWidth="1" style="620" min="40" max="42"/>
    <col width="14.1719" customWidth="1" style="620" min="43" max="43"/>
    <col width="6.5" customWidth="1" style="620" min="44" max="44"/>
    <col width="7" customWidth="1" style="620" min="45" max="45"/>
    <col width="6.17188" customWidth="1" style="620" min="46" max="46"/>
    <col width="17.5" customWidth="1" style="620" min="47" max="47"/>
    <col width="13.6719" customWidth="1" style="620" min="48" max="48"/>
    <col width="15.8516" customWidth="1" style="620" min="49" max="49"/>
    <col width="18.6719" customWidth="1" style="620" min="50" max="50"/>
    <col width="14.1719" customWidth="1" style="620" min="51" max="51"/>
    <col width="16.6719" customWidth="1" style="620" min="52" max="52"/>
    <col width="16.1719" customWidth="1" style="620" min="53" max="53"/>
    <col width="12" customWidth="1" style="620" min="54" max="54"/>
    <col width="14.5" customWidth="1" style="620" min="55" max="55"/>
    <col width="18.6719" customWidth="1" style="620" min="56" max="56"/>
    <col width="14.1719" customWidth="1" style="620" min="57" max="57"/>
    <col width="16.6719" customWidth="1" style="620" min="58" max="58"/>
    <col width="17.5" customWidth="1" style="620" min="59" max="59"/>
    <col width="13.6719" customWidth="1" style="620" min="60" max="60"/>
    <col width="10.6719" customWidth="1" style="620" min="61" max="61"/>
    <col width="18.6719" customWidth="1" style="620" min="62" max="62"/>
    <col width="14.1719" customWidth="1" style="620" min="63" max="63"/>
    <col width="16.6719" customWidth="1" style="620" min="64" max="64"/>
    <col width="16.1719" customWidth="1" style="620" min="65" max="65"/>
    <col width="12" customWidth="1" style="620" min="66" max="66"/>
    <col width="14.5" customWidth="1" style="620" min="67" max="67"/>
    <col width="12.5" customWidth="1" style="620" min="68" max="70"/>
    <col width="9.351559999999999" customWidth="1" style="620" min="71" max="74"/>
    <col width="15.1719" customWidth="1" style="620" min="75" max="75"/>
    <col width="9.351559999999999" customWidth="1" style="620" min="76" max="79"/>
    <col width="14.5" customWidth="1" style="620" min="80" max="80"/>
    <col width="12.5" customWidth="1" style="620" min="81" max="81"/>
    <col width="9.351559999999999" customWidth="1" style="620" min="82" max="82"/>
    <col width="10.1719" customWidth="1" style="620" min="83" max="83"/>
    <col width="9.351559999999999" customWidth="1" style="620" min="84" max="87"/>
    <col width="9.17188" customWidth="1" style="620" min="88" max="88"/>
    <col width="8.851559999999999" customWidth="1" style="620" min="89" max="16384"/>
  </cols>
  <sheetData>
    <row r="1" ht="24.95" customHeight="1" s="621">
      <c r="A1" s="32" t="inlineStr">
        <is>
          <t>TITOLO VIII - Capo II del D.Lgs 81/2008
-- VALUTAZIONE DELL'ESPOSIZIONE AD AGENTI FISICI (RUMORE) --
"ALLEGATO 1 - TABELLA MISURE"</t>
        </is>
      </c>
      <c r="B1" s="33" t="n"/>
      <c r="C1" s="34" t="inlineStr">
        <is>
          <t>TITOLO VIII - Capo II del D.Lgs 81/2008
-- VALUTAZIONE DELL'ESPOSIZIONE AD AGENTI FISICI (RUMORE) --
ALLEGATO 1 - TABELLA MISURE (UNI EN ISO 9612:2011 e UNI 9432:2011)</t>
        </is>
      </c>
      <c r="D1" s="623" t="n"/>
      <c r="E1" s="623" t="n"/>
      <c r="F1" s="623" t="n"/>
      <c r="G1" s="623" t="n"/>
      <c r="H1" s="623" t="n"/>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4" t="n"/>
      <c r="AE1" s="33" t="n"/>
      <c r="AF1" s="33" t="n"/>
      <c r="AG1" s="33" t="n"/>
      <c r="AH1" s="33" t="n"/>
      <c r="AI1" s="33" t="n"/>
      <c r="AJ1" s="33" t="n"/>
      <c r="AK1" s="33" t="n"/>
      <c r="AL1" s="33" t="n"/>
      <c r="AM1" s="33" t="n"/>
      <c r="AN1" s="33" t="n"/>
      <c r="AO1" s="33" t="n"/>
      <c r="AP1" s="33" t="n"/>
      <c r="AQ1" s="33" t="n"/>
      <c r="AR1" s="33" t="n"/>
      <c r="AS1" s="33" t="n"/>
      <c r="AT1" s="35" t="n"/>
      <c r="AU1" s="36" t="inlineStr">
        <is>
          <t>Verifica idoneità D.P.I. per sorgente sonora
(anche in conformità all'art. 191. c.1 D.Lgs 81/08)</t>
        </is>
      </c>
      <c r="AV1" s="623" t="n"/>
      <c r="AW1" s="623" t="n"/>
      <c r="AX1" s="623" t="n"/>
      <c r="AY1" s="623" t="n"/>
      <c r="AZ1" s="623" t="n"/>
      <c r="BA1" s="623" t="n"/>
      <c r="BB1" s="623" t="n"/>
      <c r="BC1" s="623" t="n"/>
      <c r="BD1" s="623" t="n"/>
      <c r="BE1" s="623" t="n"/>
      <c r="BF1" s="625" t="n"/>
      <c r="BG1" s="130" t="n"/>
      <c r="BH1" s="131" t="n"/>
      <c r="BI1" s="131" t="n"/>
      <c r="BJ1" s="131" t="n"/>
      <c r="BK1" s="131" t="n"/>
      <c r="BL1" s="131" t="n"/>
      <c r="BM1" s="131" t="n"/>
      <c r="BN1" s="131" t="n"/>
      <c r="BO1" s="131" t="n"/>
      <c r="BP1" s="40" t="n"/>
      <c r="BQ1" s="40" t="n"/>
      <c r="BR1" s="40" t="n"/>
      <c r="BS1" s="40" t="n"/>
      <c r="BT1" s="40" t="n"/>
      <c r="BU1" s="40" t="n"/>
      <c r="BV1" s="40" t="n"/>
      <c r="BW1" s="40" t="n"/>
      <c r="BX1" s="40" t="n"/>
      <c r="BY1" s="40" t="n"/>
      <c r="BZ1" s="40" t="n"/>
      <c r="CA1" s="40" t="n"/>
      <c r="CB1" s="40" t="n"/>
      <c r="CC1" s="40" t="n"/>
      <c r="CD1" s="40" t="n"/>
      <c r="CE1" s="40" t="n"/>
      <c r="CF1" s="40" t="n"/>
      <c r="CG1" s="40" t="n"/>
      <c r="CH1" s="40" t="n"/>
      <c r="CI1" s="40" t="n"/>
      <c r="CJ1" s="40" t="n"/>
    </row>
    <row r="2" hidden="1" ht="65.09999999999999" customHeight="1" s="621">
      <c r="A2" s="41" t="n"/>
      <c r="B2" s="42" t="n"/>
      <c r="C2" s="626" t="n"/>
      <c r="D2" s="627" t="n"/>
      <c r="E2" s="627" t="n"/>
      <c r="F2" s="627" t="n"/>
      <c r="G2" s="627" t="n"/>
      <c r="H2" s="627"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8" t="n"/>
      <c r="AE2" s="42" t="n"/>
      <c r="AF2" s="42" t="n"/>
      <c r="AG2" s="42" t="n"/>
      <c r="AH2" s="42" t="n"/>
      <c r="AI2" s="42" t="n"/>
      <c r="AJ2" s="42" t="n"/>
      <c r="AK2" s="42" t="n"/>
      <c r="AL2" s="42" t="n"/>
      <c r="AM2" s="42" t="n"/>
      <c r="AN2" s="42" t="n"/>
      <c r="AO2" s="42" t="n"/>
      <c r="AP2" s="42" t="n"/>
      <c r="AQ2" s="42" t="n"/>
      <c r="AR2" s="42" t="n"/>
      <c r="AS2" s="42" t="n"/>
      <c r="AT2" s="43" t="n"/>
      <c r="AU2" s="629" t="n"/>
      <c r="AV2" s="627" t="n"/>
      <c r="AW2" s="627" t="n"/>
      <c r="AX2" s="627" t="n"/>
      <c r="AY2" s="627" t="n"/>
      <c r="AZ2" s="627" t="n"/>
      <c r="BA2" s="627" t="n"/>
      <c r="BB2" s="627" t="n"/>
      <c r="BC2" s="627" t="n"/>
      <c r="BD2" s="627" t="n"/>
      <c r="BE2" s="627" t="n"/>
      <c r="BF2" s="630" t="n"/>
      <c r="BG2" s="132" t="n"/>
      <c r="BH2" s="133" t="n"/>
      <c r="BI2" s="133" t="n"/>
      <c r="BJ2" s="133" t="n"/>
      <c r="BK2" s="133" t="n"/>
      <c r="BL2" s="133" t="n"/>
      <c r="BM2" s="133" t="n"/>
      <c r="BN2" s="133" t="n"/>
      <c r="BO2" s="133" t="n"/>
      <c r="BP2" s="46" t="n"/>
      <c r="BQ2" s="46" t="n"/>
      <c r="BR2" s="46" t="n"/>
      <c r="BS2" s="46" t="n"/>
      <c r="BT2" s="46" t="n"/>
      <c r="BU2" s="46" t="n"/>
      <c r="BV2" s="46" t="n"/>
      <c r="BW2" s="46" t="n"/>
      <c r="BX2" s="46" t="n"/>
      <c r="BY2" s="46" t="n"/>
      <c r="BZ2" s="46" t="n"/>
      <c r="CA2" s="46" t="n"/>
      <c r="CB2" s="46" t="n"/>
      <c r="CC2" s="46" t="n"/>
      <c r="CD2" s="46" t="n"/>
      <c r="CE2" s="46" t="n"/>
      <c r="CF2" s="46" t="n"/>
      <c r="CG2" s="46" t="n"/>
      <c r="CH2" s="46" t="n"/>
      <c r="CI2" s="46" t="n"/>
      <c r="CJ2" s="46" t="n"/>
    </row>
    <row r="3" hidden="1" ht="57.75" customHeight="1" s="621">
      <c r="A3" s="47" t="inlineStr">
        <is>
          <t>Cod. PKL.</t>
        </is>
      </c>
      <c r="B3" s="47" t="inlineStr">
        <is>
          <t>ID</t>
        </is>
      </c>
      <c r="C3" s="47" t="inlineStr">
        <is>
          <t>Categoria</t>
        </is>
      </c>
      <c r="D3" s="47" t="inlineStr">
        <is>
          <t>Marca</t>
        </is>
      </c>
      <c r="E3" s="47" t="inlineStr">
        <is>
          <t>Modello</t>
        </is>
      </c>
      <c r="F3" s="47" t="inlineStr">
        <is>
          <t>Lavorazione e caratterisitche macchina attrezzatura</t>
        </is>
      </c>
      <c r="G3" s="47" t="inlineStr">
        <is>
          <t>Data Misurazioni</t>
        </is>
      </c>
      <c r="H3" s="47" t="inlineStr">
        <is>
          <t>Strategia di misura
COMPITO
MANSIONI
GIORNATA</t>
        </is>
      </c>
      <c r="I3" s="47" t="inlineStr">
        <is>
          <t>Tipo di rumore</t>
        </is>
      </c>
      <c r="J3" s="631" t="n"/>
      <c r="K3" s="631" t="n"/>
      <c r="L3" s="632" t="n"/>
      <c r="M3" s="49" t="n"/>
      <c r="N3" s="50" t="inlineStr">
        <is>
          <t>PPEAK(C)
+
U(Lpicco,C)</t>
        </is>
      </c>
      <c r="O3" s="51" t="inlineStr">
        <is>
          <t>LAEQ,Tp</t>
        </is>
      </c>
      <c r="P3" s="52" t="inlineStr">
        <is>
          <t>LCEQ,TP</t>
        </is>
      </c>
      <c r="Q3" s="53" t="inlineStr">
        <is>
          <t>MISURA n°1</t>
        </is>
      </c>
      <c r="R3" s="631" t="n"/>
      <c r="S3" s="631" t="n"/>
      <c r="T3" s="631" t="n"/>
      <c r="U3" s="631" t="n"/>
      <c r="V3" s="632" t="n"/>
      <c r="W3" s="53" t="inlineStr">
        <is>
          <t>MISURA n°2</t>
        </is>
      </c>
      <c r="X3" s="631" t="n"/>
      <c r="Y3" s="631" t="n"/>
      <c r="Z3" s="632" t="n"/>
      <c r="AA3" s="53" t="inlineStr">
        <is>
          <t>MISURA n°3</t>
        </is>
      </c>
      <c r="AB3" s="631" t="n"/>
      <c r="AC3" s="631" t="n"/>
      <c r="AD3" s="632" t="n"/>
      <c r="AE3" s="53" t="inlineStr">
        <is>
          <t>MISURA n°4</t>
        </is>
      </c>
      <c r="AF3" s="631" t="n"/>
      <c r="AG3" s="631" t="n"/>
      <c r="AH3" s="632" t="n"/>
      <c r="AI3" s="53" t="inlineStr">
        <is>
          <t>MISURA n°5</t>
        </is>
      </c>
      <c r="AJ3" s="631" t="n"/>
      <c r="AK3" s="631" t="n"/>
      <c r="AL3" s="632" t="n"/>
      <c r="AM3" s="53" t="inlineStr">
        <is>
          <t>MISURA n°6</t>
        </is>
      </c>
      <c r="AN3" s="631" t="n"/>
      <c r="AO3" s="631" t="n"/>
      <c r="AP3" s="632" t="n"/>
      <c r="AQ3" s="54" t="inlineStr">
        <is>
          <t>Necessità di perimetrazione dell'area</t>
        </is>
      </c>
      <c r="AR3" s="55" t="inlineStr">
        <is>
          <t>T max
Inf.</t>
        </is>
      </c>
      <c r="AS3" s="56" t="inlineStr">
        <is>
          <t>T max
Sup.</t>
        </is>
      </c>
      <c r="AT3" s="57" t="inlineStr">
        <is>
          <t>T max
Lim.</t>
        </is>
      </c>
      <c r="AU3" s="58">
        <f t="array" ref="AU3">'DPI art.191'!B2</f>
        <v/>
      </c>
      <c r="AV3" s="59">
        <f t="array" ref="AV3">'DPI art.191'!C2</f>
        <v/>
      </c>
      <c r="AW3" s="60">
        <f t="array" ref="AW3">'DPI art.191'!D2</f>
        <v/>
      </c>
      <c r="AX3" s="58">
        <f t="array" ref="AX3">'DPI art.191'!B4</f>
        <v/>
      </c>
      <c r="AY3" s="59">
        <f t="array" ref="AY3">'DPI art.191'!C4</f>
        <v/>
      </c>
      <c r="AZ3" s="60">
        <f t="array" ref="AZ3">'DPI art.191'!D4</f>
        <v/>
      </c>
      <c r="BA3" s="58">
        <f t="array" ref="BA3">'DPI art.191'!B6</f>
        <v/>
      </c>
      <c r="BB3" s="59">
        <f t="array" ref="BB3">'DPI art.191'!C6</f>
        <v/>
      </c>
      <c r="BC3" s="60">
        <f t="array" ref="BC3">'DPI art.191'!D6</f>
        <v/>
      </c>
      <c r="BD3" s="58">
        <f t="array" ref="BD3">'DPI art.191'!B8</f>
        <v/>
      </c>
      <c r="BE3" s="59">
        <f t="array" ref="BE3">'DPI art.191'!C8</f>
        <v/>
      </c>
      <c r="BF3" s="60">
        <f t="array" ref="BF3">'DPI art.191'!D8</f>
        <v/>
      </c>
      <c r="BG3" s="58">
        <f t="array" ref="BG3">'DPI art.191'!B10</f>
        <v/>
      </c>
      <c r="BH3" s="59">
        <f t="array" ref="BH3">'DPI art.191'!C10</f>
        <v/>
      </c>
      <c r="BI3" s="60">
        <f t="array" ref="BI3">'DPI art.191'!D10</f>
        <v/>
      </c>
      <c r="BJ3" s="58">
        <f t="array" ref="BJ3">'DPI art.191'!B12</f>
        <v/>
      </c>
      <c r="BK3" s="59">
        <f t="array" ref="BK3">'DPI art.191'!C12</f>
        <v/>
      </c>
      <c r="BL3" s="60">
        <f t="array" ref="BL3">'DPI art.191'!D12</f>
        <v/>
      </c>
      <c r="BM3" s="58">
        <f t="array" ref="BM3">'DPI art.191'!B14</f>
        <v/>
      </c>
      <c r="BN3" s="59">
        <f t="array" ref="BN3">'DPI art.191'!D14</f>
        <v/>
      </c>
      <c r="BO3" s="60">
        <f t="array" ref="BO3">'DPI art.191'!C14</f>
        <v/>
      </c>
      <c r="BP3" s="61" t="inlineStr">
        <is>
          <t>Esponenziale Lp,A,eq,tm</t>
        </is>
      </c>
      <c r="BQ3" s="631" t="n"/>
      <c r="BR3" s="631" t="n"/>
      <c r="BS3" s="631" t="n"/>
      <c r="BT3" s="631" t="n"/>
      <c r="BU3" s="632" t="n"/>
      <c r="BV3" s="62" t="inlineStr">
        <is>
          <t>Differenza
Leq medio - Leq,i</t>
        </is>
      </c>
      <c r="BW3" s="631" t="n"/>
      <c r="BX3" s="631" t="n"/>
      <c r="BY3" s="631" t="n"/>
      <c r="BZ3" s="631" t="n"/>
      <c r="CA3" s="632" t="n"/>
      <c r="CB3" s="219" t="n"/>
      <c r="CC3" s="219" t="n"/>
      <c r="CD3" s="62" t="inlineStr">
        <is>
          <t>Quadrati degli scarti Leq medio  - Leq,i</t>
        </is>
      </c>
      <c r="CE3" s="631" t="n"/>
      <c r="CF3" s="631" t="n"/>
      <c r="CG3" s="631" t="n"/>
      <c r="CH3" s="631" t="n"/>
      <c r="CI3" s="632" t="n"/>
      <c r="CJ3" s="64" t="n"/>
    </row>
    <row r="4" hidden="1" ht="22.5" customHeight="1" s="621">
      <c r="A4" s="633" t="n"/>
      <c r="B4" s="633" t="n"/>
      <c r="C4" s="633" t="n"/>
      <c r="D4" s="633" t="n"/>
      <c r="E4" s="633" t="n"/>
      <c r="F4" s="633" t="n"/>
      <c r="G4" s="633" t="n"/>
      <c r="H4" s="633" t="n"/>
      <c r="I4" s="47" t="inlineStr">
        <is>
          <t>I</t>
        </is>
      </c>
      <c r="J4" s="47" t="inlineStr">
        <is>
          <t>F</t>
        </is>
      </c>
      <c r="K4" s="47" t="inlineStr">
        <is>
          <t>S</t>
        </is>
      </c>
      <c r="L4" s="47" t="inlineStr">
        <is>
          <t>C</t>
        </is>
      </c>
      <c r="M4" s="66" t="inlineStr">
        <is>
          <t>U1a,m</t>
        </is>
      </c>
      <c r="N4" s="633" t="n"/>
      <c r="O4" s="633" t="n"/>
      <c r="P4" s="633" t="n"/>
      <c r="Q4" s="67" t="inlineStr">
        <is>
          <t>Sec.</t>
        </is>
      </c>
      <c r="R4" s="68" t="inlineStr">
        <is>
          <t xml:space="preserve">LAeq,T </t>
        </is>
      </c>
      <c r="S4" s="69" t="inlineStr">
        <is>
          <t xml:space="preserve">LCeq,T </t>
        </is>
      </c>
      <c r="T4" s="70" t="inlineStr">
        <is>
          <t>Lpicco,C</t>
        </is>
      </c>
      <c r="U4" s="71" t="inlineStr">
        <is>
          <t>LAS(t)</t>
        </is>
      </c>
      <c r="V4" s="72" t="inlineStr">
        <is>
          <t>LAeq,I,T</t>
        </is>
      </c>
      <c r="W4" s="67" t="inlineStr">
        <is>
          <t>Sec.</t>
        </is>
      </c>
      <c r="X4" s="68" t="inlineStr">
        <is>
          <t xml:space="preserve">LAeq,T </t>
        </is>
      </c>
      <c r="Y4" s="69" t="inlineStr">
        <is>
          <t xml:space="preserve">LCeq,T </t>
        </is>
      </c>
      <c r="Z4" s="70" t="inlineStr">
        <is>
          <t>Lpicco,C</t>
        </is>
      </c>
      <c r="AA4" s="67" t="inlineStr">
        <is>
          <t>Sec.</t>
        </is>
      </c>
      <c r="AB4" s="68" t="inlineStr">
        <is>
          <t xml:space="preserve">LAeq,T </t>
        </is>
      </c>
      <c r="AC4" s="69" t="inlineStr">
        <is>
          <t xml:space="preserve">LCeq,T </t>
        </is>
      </c>
      <c r="AD4" s="70" t="inlineStr">
        <is>
          <t>Lpicco,C</t>
        </is>
      </c>
      <c r="AE4" s="67" t="inlineStr">
        <is>
          <t>Sec.</t>
        </is>
      </c>
      <c r="AF4" s="68" t="inlineStr">
        <is>
          <t xml:space="preserve">LAeq,T </t>
        </is>
      </c>
      <c r="AG4" s="69" t="inlineStr">
        <is>
          <t xml:space="preserve">LCeq,T </t>
        </is>
      </c>
      <c r="AH4" s="70" t="inlineStr">
        <is>
          <t>Lpicco,C</t>
        </is>
      </c>
      <c r="AI4" s="67" t="inlineStr">
        <is>
          <t>Sec.</t>
        </is>
      </c>
      <c r="AJ4" s="68" t="inlineStr">
        <is>
          <t xml:space="preserve">LAeq,T </t>
        </is>
      </c>
      <c r="AK4" s="69" t="inlineStr">
        <is>
          <t xml:space="preserve">LCeq,T </t>
        </is>
      </c>
      <c r="AL4" s="70" t="inlineStr">
        <is>
          <t>Lpicco,C</t>
        </is>
      </c>
      <c r="AM4" s="67" t="inlineStr">
        <is>
          <t>Sec.</t>
        </is>
      </c>
      <c r="AN4" s="68" t="inlineStr">
        <is>
          <t xml:space="preserve">LAeq,T </t>
        </is>
      </c>
      <c r="AO4" s="69" t="inlineStr">
        <is>
          <t xml:space="preserve">LCeq,T </t>
        </is>
      </c>
      <c r="AP4" s="70" t="inlineStr">
        <is>
          <t>Lpicco,C</t>
        </is>
      </c>
      <c r="AQ4" s="633" t="n"/>
      <c r="AR4" s="633" t="n"/>
      <c r="AS4" s="633" t="n"/>
      <c r="AT4" s="634" t="n"/>
      <c r="AU4" s="74" t="inlineStr">
        <is>
          <t>PNR</t>
        </is>
      </c>
      <c r="AV4" s="75" t="inlineStr">
        <is>
          <t>L'Aeq,T</t>
        </is>
      </c>
      <c r="AW4" s="76" t="inlineStr">
        <is>
          <t>Picco</t>
        </is>
      </c>
      <c r="AX4" s="74" t="inlineStr">
        <is>
          <t>PNR</t>
        </is>
      </c>
      <c r="AY4" s="75" t="inlineStr">
        <is>
          <t>L'Aeq,T</t>
        </is>
      </c>
      <c r="AZ4" s="76" t="inlineStr">
        <is>
          <t>Picco</t>
        </is>
      </c>
      <c r="BA4" s="74" t="inlineStr">
        <is>
          <t>PNR</t>
        </is>
      </c>
      <c r="BB4" s="75" t="inlineStr">
        <is>
          <t>L'Aeq,T</t>
        </is>
      </c>
      <c r="BC4" s="76" t="inlineStr">
        <is>
          <t>Picco</t>
        </is>
      </c>
      <c r="BD4" s="74" t="inlineStr">
        <is>
          <t>PNR</t>
        </is>
      </c>
      <c r="BE4" s="75" t="inlineStr">
        <is>
          <t>L'Aeq,T</t>
        </is>
      </c>
      <c r="BF4" s="76" t="inlineStr">
        <is>
          <t>Picco</t>
        </is>
      </c>
      <c r="BG4" s="74" t="inlineStr">
        <is>
          <t>PNR</t>
        </is>
      </c>
      <c r="BH4" s="75" t="inlineStr">
        <is>
          <t>L'Aeq,T</t>
        </is>
      </c>
      <c r="BI4" s="76" t="inlineStr">
        <is>
          <t>Picco</t>
        </is>
      </c>
      <c r="BJ4" s="74" t="inlineStr">
        <is>
          <t>PNR</t>
        </is>
      </c>
      <c r="BK4" s="75" t="inlineStr">
        <is>
          <t>L'Aeq,T</t>
        </is>
      </c>
      <c r="BL4" s="76" t="inlineStr">
        <is>
          <t>Picco</t>
        </is>
      </c>
      <c r="BM4" s="74" t="inlineStr">
        <is>
          <t>PNR</t>
        </is>
      </c>
      <c r="BN4" s="75" t="inlineStr">
        <is>
          <t>L'Aeq,T</t>
        </is>
      </c>
      <c r="BO4" s="77" t="inlineStr">
        <is>
          <t>Picco</t>
        </is>
      </c>
      <c r="BP4" s="95" t="n">
        <v>1</v>
      </c>
      <c r="BQ4" s="96" t="n">
        <v>2</v>
      </c>
      <c r="BR4" s="96" t="n">
        <v>3</v>
      </c>
      <c r="BS4" s="96" t="n">
        <v>4</v>
      </c>
      <c r="BT4" s="96" t="n">
        <v>5</v>
      </c>
      <c r="BU4" s="96" t="n">
        <v>6</v>
      </c>
      <c r="BV4" s="96" t="n">
        <v>1</v>
      </c>
      <c r="BW4" s="96" t="n">
        <v>2</v>
      </c>
      <c r="BX4" s="96" t="n">
        <v>3</v>
      </c>
      <c r="BY4" s="96" t="n">
        <v>4</v>
      </c>
      <c r="BZ4" s="96" t="n">
        <v>5</v>
      </c>
      <c r="CA4" s="96" t="n">
        <v>6</v>
      </c>
      <c r="CB4" s="80" t="inlineStr">
        <is>
          <t>N°campioni</t>
        </is>
      </c>
      <c r="CC4" s="80" t="inlineStr">
        <is>
          <t>U1a (I terrm.)</t>
        </is>
      </c>
      <c r="CD4" s="96" t="n">
        <v>1</v>
      </c>
      <c r="CE4" s="96" t="n">
        <v>2</v>
      </c>
      <c r="CF4" s="96" t="n">
        <v>3</v>
      </c>
      <c r="CG4" s="96" t="n">
        <v>4</v>
      </c>
      <c r="CH4" s="96" t="n">
        <v>5</v>
      </c>
      <c r="CI4" s="96" t="n">
        <v>6</v>
      </c>
      <c r="CJ4" s="219" t="n"/>
    </row>
    <row r="5" hidden="1" ht="8" customHeight="1" s="621">
      <c r="A5" s="81" t="n"/>
      <c r="B5" s="82" t="inlineStr">
        <is>
          <t>⌂</t>
        </is>
      </c>
      <c r="C5" s="83" t="n"/>
      <c r="D5" s="83" t="n"/>
      <c r="E5" s="83" t="n"/>
      <c r="F5" s="83" t="n"/>
      <c r="G5" s="83" t="n"/>
      <c r="H5" s="83" t="n"/>
      <c r="I5" s="83" t="n"/>
      <c r="J5" s="83" t="n"/>
      <c r="K5" s="83" t="n"/>
      <c r="L5" s="83" t="n"/>
      <c r="M5" s="84" t="n"/>
      <c r="N5" s="84" t="n"/>
      <c r="O5" s="85" t="n"/>
      <c r="P5" s="86" t="n"/>
      <c r="Q5" s="87" t="n"/>
      <c r="R5" s="87" t="n"/>
      <c r="S5" s="87" t="n"/>
      <c r="T5" s="87" t="n"/>
      <c r="U5" s="88" t="n"/>
      <c r="V5" s="88" t="n"/>
      <c r="W5" s="87" t="n"/>
      <c r="X5" s="87" t="n"/>
      <c r="Y5" s="87" t="n"/>
      <c r="Z5" s="87" t="n"/>
      <c r="AA5" s="87" t="n"/>
      <c r="AB5" s="87" t="n"/>
      <c r="AC5" s="87" t="n"/>
      <c r="AD5" s="87" t="n"/>
      <c r="AE5" s="87" t="n"/>
      <c r="AF5" s="87" t="n"/>
      <c r="AG5" s="87" t="n"/>
      <c r="AH5" s="87" t="n"/>
      <c r="AI5" s="87" t="n"/>
      <c r="AJ5" s="87" t="n"/>
      <c r="AK5" s="87" t="n"/>
      <c r="AL5" s="87" t="n"/>
      <c r="AM5" s="87" t="n"/>
      <c r="AN5" s="87" t="n"/>
      <c r="AO5" s="87" t="n"/>
      <c r="AP5" s="87" t="n"/>
      <c r="AQ5" s="89" t="n"/>
      <c r="AR5" s="89" t="n"/>
      <c r="AS5" s="89" t="n"/>
      <c r="AT5" s="90" t="n"/>
      <c r="AU5" s="91" t="n"/>
      <c r="AV5" s="92" t="n"/>
      <c r="AW5" s="93" t="n"/>
      <c r="AX5" s="94" t="n"/>
      <c r="AY5" s="92" t="n"/>
      <c r="AZ5" s="93" t="n"/>
      <c r="BA5" s="94" t="n"/>
      <c r="BB5" s="92" t="n"/>
      <c r="BC5" s="93" t="n"/>
      <c r="BD5" s="94" t="n"/>
      <c r="BE5" s="92" t="n"/>
      <c r="BF5" s="93" t="n"/>
      <c r="BG5" s="94" t="n"/>
      <c r="BH5" s="92" t="n"/>
      <c r="BI5" s="93" t="n"/>
      <c r="BJ5" s="94" t="n"/>
      <c r="BK5" s="92" t="n"/>
      <c r="BL5" s="93" t="n"/>
      <c r="BM5" s="94" t="n"/>
      <c r="BN5" s="92" t="n"/>
      <c r="BO5" s="93" t="n"/>
      <c r="BP5" s="95" t="n"/>
      <c r="BQ5" s="96" t="n"/>
      <c r="BR5" s="96" t="n"/>
      <c r="BS5" s="96" t="n"/>
      <c r="BT5" s="96" t="n"/>
      <c r="BU5" s="96" t="n"/>
      <c r="BV5" s="96" t="n"/>
      <c r="BW5" s="96" t="n"/>
      <c r="BX5" s="96" t="n"/>
      <c r="BY5" s="96" t="n"/>
      <c r="BZ5" s="96" t="n"/>
      <c r="CA5" s="96" t="n"/>
      <c r="CB5" s="134" t="n"/>
      <c r="CC5" s="134" t="n"/>
      <c r="CD5" s="96" t="n"/>
      <c r="CE5" s="96" t="n"/>
      <c r="CF5" s="96" t="n"/>
      <c r="CG5" s="96" t="n"/>
      <c r="CH5" s="96" t="n"/>
      <c r="CI5" s="96" t="n"/>
      <c r="CJ5" s="98" t="n"/>
    </row>
    <row r="6" ht="18.75" customHeight="1" s="621">
      <c r="A6" s="47" t="inlineStr">
        <is>
          <t>Gualdo 1</t>
        </is>
      </c>
      <c r="B6" s="47" t="inlineStr">
        <is>
          <t>W1</t>
        </is>
      </c>
      <c r="C6" s="99" t="inlineStr">
        <is>
          <t>Molatura con mola assiale</t>
        </is>
      </c>
      <c r="D6" s="99" t="inlineStr">
        <is>
          <t>/</t>
        </is>
      </c>
      <c r="E6" s="99" t="inlineStr">
        <is>
          <t>/</t>
        </is>
      </c>
      <c r="F6" s="99" t="inlineStr">
        <is>
          <t>Molatura con mola assiale</t>
        </is>
      </c>
      <c r="G6" s="100" t="n">
        <v>45996</v>
      </c>
      <c r="H6" s="99" t="inlineStr">
        <is>
          <t>Compito</t>
        </is>
      </c>
      <c r="I6" s="101">
        <f t="array" ref="I6">IF((V6-R6)&gt;3,"SI","")</f>
        <v/>
      </c>
      <c r="J6" s="99" t="inlineStr">
        <is>
          <t>SI</t>
        </is>
      </c>
      <c r="K6" s="100" t="n"/>
      <c r="L6" s="100" t="n"/>
      <c r="M6" s="635">
        <f t="array" ref="M6">IF(R6&gt;0,(SQRT(CC6*(SUM(CD6:CI6)))),"")</f>
        <v/>
      </c>
      <c r="N6" s="636">
        <f t="array" ref="N6">IF(T6&gt;0,(MAX(T6,Z6,AD6,AH6,AL6,AP6))+SQRT(1.2^2+1^2),"")</f>
        <v/>
      </c>
      <c r="O6" s="637">
        <f t="array" ref="O6">IF(R6="",0,10*LOG10(SUM(BP6:BU6)/(COUNT(R6,X6,AB6,AF6,AJ6,AN6))))</f>
        <v/>
      </c>
      <c r="P6" s="638">
        <f t="array" ref="P6">IF(AND(Y6="",AC6="",AG6="",AK6="",AO6=""),S6,AVERAGE(S6,Y6,AC6,AG6,AK6,AO6)+STDEV(S6,Y6,AC6,AG6,AK6,AO6))</f>
        <v/>
      </c>
      <c r="Q6" s="106" t="n">
        <v>300</v>
      </c>
      <c r="R6" s="639" t="n">
        <v>98.59999999999999</v>
      </c>
      <c r="S6" s="640" t="n">
        <v>98.3</v>
      </c>
      <c r="T6" s="641" t="n">
        <v>120.7</v>
      </c>
      <c r="U6" s="642" t="n"/>
      <c r="V6" s="642" t="n"/>
      <c r="W6" s="106" t="n">
        <v>300</v>
      </c>
      <c r="X6" s="639" t="n">
        <v>98.59999999999999</v>
      </c>
      <c r="Y6" s="640" t="n">
        <v>97.8</v>
      </c>
      <c r="Z6" s="641" t="n">
        <v>119.4</v>
      </c>
      <c r="AA6" s="106" t="n">
        <v>300</v>
      </c>
      <c r="AB6" s="639" t="n">
        <v>98.09999999999999</v>
      </c>
      <c r="AC6" s="640" t="n">
        <v>96.90000000000001</v>
      </c>
      <c r="AD6" s="641" t="n">
        <v>117.8</v>
      </c>
      <c r="AE6" s="106" t="n">
        <v>300</v>
      </c>
      <c r="AF6" s="639" t="n">
        <v>93.7</v>
      </c>
      <c r="AG6" s="640" t="n">
        <v>93.09999999999999</v>
      </c>
      <c r="AH6" s="641" t="n">
        <v>117.2</v>
      </c>
      <c r="AI6" s="106" t="n">
        <v>300</v>
      </c>
      <c r="AJ6" s="639" t="n">
        <v>100.3</v>
      </c>
      <c r="AK6" s="640" t="n">
        <v>99.2</v>
      </c>
      <c r="AL6" s="641" t="n">
        <v>116</v>
      </c>
      <c r="AM6" s="106" t="n">
        <v>300</v>
      </c>
      <c r="AN6" s="639" t="n">
        <v>96.8</v>
      </c>
      <c r="AO6" s="640" t="n">
        <v>95.59999999999999</v>
      </c>
      <c r="AP6" s="641" t="n">
        <v>120.8</v>
      </c>
      <c r="AQ6" s="111">
        <f t="array" ref="AQ6">IF(AND((O6)&lt;85,N6&lt;137),"NO","SI")</f>
        <v/>
      </c>
      <c r="AR6" s="112">
        <f t="array" ref="AR6">IF((480*(10^(7.95-(O6/10))))&lt;480,480*(10^(7.95-(O6/10))),480)</f>
        <v/>
      </c>
      <c r="AS6" s="113">
        <f t="array" ref="AS6">IF((480*(10^(8.45-(O6/10))))&lt;480,480*(10^(8.45-(O6/10))),480)</f>
        <v/>
      </c>
      <c r="AT6" s="114">
        <f t="array" ref="AT6">IF((480*(10^(8.65-(O6/10))))&lt;480,480*(10^(8.65-(O6/10))),480)</f>
        <v/>
      </c>
      <c r="AU6" s="643">
        <f t="array" ref="AU6">IF(O6&lt;80,"0",IF((P6-O6)&lt;=2,('DPI art.191'!$G$3-(('DPI art.191'!$F$3-'DPI art.191'!$G$3)/4)*(P6-O6-2)),('DPI art.191'!$G$3-(('DPI art.191'!$F$3-'DPI art.191'!$H$3)/8)*(P6-O6-2))))</f>
        <v/>
      </c>
      <c r="AV6" s="643">
        <f t="array" ref="AV6">O6-AU6</f>
        <v/>
      </c>
      <c r="AW6" s="643">
        <f t="array" ref="AW6">IF(N6&lt;135,N6,N6-'DPI art.191'!$I$3)</f>
        <v/>
      </c>
      <c r="AX6" s="644">
        <f t="array" ref="AX6">IF(O6&lt;80,"0",IF((P6-O6)&lt;=2,('DPI art.191'!$G$5-(('DPI art.191'!$F$5-'DPI art.191'!$G$5)/4)*(P6-O6-2)),('DPI art.191'!$G$5-(('DPI art.191'!$G$5-'DPI art.191'!$H$5)/8)*(P6-O6-2))))</f>
        <v/>
      </c>
      <c r="AY6" s="643">
        <f t="array" ref="AY6">O6-AX6</f>
        <v/>
      </c>
      <c r="AZ6" s="643">
        <f t="array" ref="AZ6">IF(N6&lt;135,N6,N6-'DPI art.191'!$I$5)</f>
        <v/>
      </c>
      <c r="BA6" s="644">
        <f t="array" ref="BA6">IF(O6&lt;80,"0",IF((P6-O6)&lt;=2,('DPI art.191'!$G$7-(('DPI art.191'!$F$7-'DPI art.191'!$G$7)/4)*(P6-O6-2)),('DPI art.191'!$G$7-(('DPI art.191'!$G$7-'DPI art.191'!$H$7)/8)*(P6-O6-2))))</f>
        <v/>
      </c>
      <c r="BB6" s="643">
        <f t="array" ref="BB6">O6-BA6</f>
        <v/>
      </c>
      <c r="BC6" s="643">
        <f t="array" ref="BC6">IF(N6&lt;135,N6,N6-'DPI art.191'!$I$7)</f>
        <v/>
      </c>
      <c r="BD6" s="644">
        <f t="array" ref="BD6">IF(O6&lt;80,"0",IF((P6-O6)&lt;=2,('DPI art.191'!$G$9-(('DPI art.191'!$F$9-'DPI art.191'!$G$9)/4)*(O6-P6-2)),('DPI art.191'!$G$9-(('DPI art.191'!$G$9-'DPI art.191'!$H$9)/8)*(P6-O6-2))))</f>
        <v/>
      </c>
      <c r="BE6" s="643">
        <f t="array" ref="BE6">O6-BD6</f>
        <v/>
      </c>
      <c r="BF6" s="643">
        <f t="array" ref="BF6">IF(N6&lt;135,N6,N6-'DPI art.191'!$I$9)</f>
        <v/>
      </c>
      <c r="BG6" s="644">
        <f t="array" ref="BG6">IF(O6&lt;80,"0",IF((P6-O6)&lt;=2,('DPI art.191'!$G$11-(('DPI art.191'!$F$11-'DPI art.191'!$G$11)/4)*(P6-O6-2)),('DPI art.191'!$G$11-(('DPI art.191'!$G$11-'DPI art.191'!$H$11)/8)*(P6-O6-2))))</f>
        <v/>
      </c>
      <c r="BH6" s="643">
        <f t="array" ref="BH6">O6-BG6</f>
        <v/>
      </c>
      <c r="BI6" s="643">
        <f t="array" ref="BI6">IF(T6&lt;135,T6,T6-'DPI art.191'!$I$11)</f>
        <v/>
      </c>
      <c r="BJ6" s="644">
        <f t="array" ref="BJ6">IF(O6&lt;80,"0",IF((P6-O6)&lt;=2,('DPI art.191'!$G$13-(('DPI art.191'!$F$13-'DPI art.191'!$G$13)/4)*(P6-O6-2)),('DPI art.191'!$G$13-(('DPI art.191'!$G$13-'DPI art.191'!$H$13)/8)*(P6-O6-2))))</f>
        <v/>
      </c>
      <c r="BK6" s="643">
        <f t="array" ref="BK6">O6-BJ6</f>
        <v/>
      </c>
      <c r="BL6" s="643">
        <f t="array" ref="BL6">IF(T6&lt;135,T6,T6-'DPI art.191'!$I$13)</f>
        <v/>
      </c>
      <c r="BM6" s="644">
        <f t="array" ref="BM6">IF(O6&lt;80,"0",IF((P6-O6)&lt;=2,('DPI art.191'!$G$15-(('DPI art.191'!$F$15-'DPI art.191'!$G$15)/4)*(P6-O6-2)),('DPI art.191'!$G$15-(('DPI art.191'!$G$15-'DPI art.191'!$H$15)/8)*(P6-O6-2))))</f>
        <v/>
      </c>
      <c r="BN6" s="643">
        <f t="array" ref="BN6">O6-BM6</f>
        <v/>
      </c>
      <c r="BO6" s="643">
        <f t="array" ref="BO6">IF(Z6&lt;135,Z6,Z6-'DPI art.191'!$I$15)</f>
        <v/>
      </c>
      <c r="BP6" s="645">
        <f t="array" ref="BP6">10^(0.1*R6)</f>
        <v/>
      </c>
      <c r="BQ6" s="645">
        <f t="array" ref="BQ6">10^(0.1*X6)</f>
        <v/>
      </c>
      <c r="BR6" s="645">
        <f t="array" ref="BR6">10^(0.1*AB6)</f>
        <v/>
      </c>
      <c r="BS6" s="645">
        <f t="array" ref="BS6">10^(0.1*AF6)</f>
        <v/>
      </c>
      <c r="BT6" s="645">
        <f t="array" ref="BT6">10^(0.1*AJ6)</f>
        <v/>
      </c>
      <c r="BU6" s="645">
        <f t="array" ref="BU6">10^(0.1*AN6)</f>
        <v/>
      </c>
      <c r="BV6" s="645">
        <f t="array" ref="BV6">IF(R6&gt;0,(O6-R6),"")</f>
        <v/>
      </c>
      <c r="BW6" s="645">
        <f t="array" ref="BW6">IF(X6&gt;0,(O6-X6),"")</f>
        <v/>
      </c>
      <c r="BX6" s="645">
        <f t="array" ref="BX6">IF(AB6&gt;0,(O6-AB6),"")</f>
        <v/>
      </c>
      <c r="BY6" s="645">
        <f t="array" ref="BY6">IF(AF6&gt;0,(O6-AF6),"")</f>
        <v/>
      </c>
      <c r="BZ6" s="645">
        <f t="array" ref="BZ6">IF(AJ6&gt;0,(O6-AJ6),"")</f>
        <v/>
      </c>
      <c r="CA6" s="645">
        <f t="array" ref="CA6">IF(AN6&gt;0,(O6-AN6),"")</f>
        <v/>
      </c>
      <c r="CB6" s="645">
        <f t="array" ref="CB6">COUNT(BV6:CA6)</f>
        <v/>
      </c>
      <c r="CC6" s="646">
        <f t="array" ref="CC6">IF(CB6=0,0,IF(CB6=1,0,1/(CB6*(CB6-1))))</f>
        <v/>
      </c>
      <c r="CD6" s="647">
        <f t="array" ref="CD6">IF(R6&gt;0,(BV6^2),"")</f>
        <v/>
      </c>
      <c r="CE6" s="647">
        <f t="array" ref="CE6">IF(X6&gt;0,(BW6^2),"")</f>
        <v/>
      </c>
      <c r="CF6" s="647">
        <f t="array" ref="CF6">IF(AB6&gt;0,(BX6^2),"")</f>
        <v/>
      </c>
      <c r="CG6" s="647">
        <f t="array" ref="CG6">IF(AF6&gt;0,(BY6^2),"")</f>
        <v/>
      </c>
      <c r="CH6" s="647">
        <f t="array" ref="CH6">IF(AJ6&gt;0,(BZ6^2),"")</f>
        <v/>
      </c>
      <c r="CI6" s="647">
        <f t="array" ref="CI6">IF(AN6&gt;0,(CA6^2),"")</f>
        <v/>
      </c>
      <c r="CJ6" s="120" t="n"/>
    </row>
    <row r="7" ht="18.75" customHeight="1" s="621">
      <c r="A7" s="47" t="inlineStr">
        <is>
          <t>024/B/PRS767</t>
        </is>
      </c>
      <c r="B7" s="47" t="inlineStr">
        <is>
          <t>W2</t>
        </is>
      </c>
      <c r="C7" s="99" t="inlineStr">
        <is>
          <t>Saldatura</t>
        </is>
      </c>
      <c r="D7" s="99" t="inlineStr">
        <is>
          <t>/</t>
        </is>
      </c>
      <c r="E7" s="99" t="inlineStr">
        <is>
          <t>/</t>
        </is>
      </c>
      <c r="F7" s="99" t="inlineStr">
        <is>
          <t>Saldatura</t>
        </is>
      </c>
      <c r="G7" s="100" t="n">
        <v>45996</v>
      </c>
      <c r="H7" s="99" t="inlineStr">
        <is>
          <t>Compito</t>
        </is>
      </c>
      <c r="I7" s="101">
        <f t="array" ref="I7">IF((V7-R7)&gt;3,"SI","")</f>
        <v/>
      </c>
      <c r="J7" s="99" t="inlineStr">
        <is>
          <t>SI</t>
        </is>
      </c>
      <c r="K7" s="100" t="n"/>
      <c r="L7" s="100" t="n"/>
      <c r="M7" s="635">
        <f t="array" ref="M7">IF(R7&gt;0,(SQRT(CC7*(SUM(CD7:CI7)))),"")</f>
        <v/>
      </c>
      <c r="N7" s="636">
        <f t="array" ref="N7">IF(T7&gt;0,(MAX(T7,Z7,AD7,AH7,AL7,AP7))+SQRT(1.2^2+1^2),"")</f>
        <v/>
      </c>
      <c r="O7" s="637">
        <f t="array" ref="O7">IF(R7="",0,10*LOG10(SUM(BP7:BU7)/(COUNT(R7,X7,AB7,AF7,AJ7,AN7))))</f>
        <v/>
      </c>
      <c r="P7" s="638">
        <f t="array" ref="P7">IF(AND(Y7="",AC7="",AG7="",AK7="",AO7=""),S7,AVERAGE(S7,Y7,AC7,AG7,AK7,AO7)+STDEV(S7,Y7,AC7,AG7,AK7,AO7))</f>
        <v/>
      </c>
      <c r="Q7" s="106" t="n">
        <v>300</v>
      </c>
      <c r="R7" s="639" t="n">
        <v>88.7</v>
      </c>
      <c r="S7" s="640" t="n">
        <v>87.90000000000001</v>
      </c>
      <c r="T7" s="641" t="n">
        <v>118.3</v>
      </c>
      <c r="U7" s="642" t="n"/>
      <c r="V7" s="642" t="n"/>
      <c r="W7" s="106" t="n">
        <v>300</v>
      </c>
      <c r="X7" s="639" t="n">
        <v>91.90000000000001</v>
      </c>
      <c r="Y7" s="640" t="n">
        <v>91.40000000000001</v>
      </c>
      <c r="Z7" s="641" t="n">
        <v>116.7</v>
      </c>
      <c r="AA7" s="106" t="n">
        <v>300</v>
      </c>
      <c r="AB7" s="639" t="n">
        <v>80.5</v>
      </c>
      <c r="AC7" s="640" t="n">
        <v>82.8</v>
      </c>
      <c r="AD7" s="641" t="n">
        <v>113.7</v>
      </c>
      <c r="AE7" s="106" t="n">
        <v>300</v>
      </c>
      <c r="AF7" s="639" t="n">
        <v>90.3</v>
      </c>
      <c r="AG7" s="640" t="n">
        <v>90.3</v>
      </c>
      <c r="AH7" s="641" t="n">
        <v>117.7</v>
      </c>
      <c r="AI7" s="106" t="n">
        <v>300</v>
      </c>
      <c r="AJ7" s="639" t="n">
        <v>93.40000000000001</v>
      </c>
      <c r="AK7" s="640" t="n">
        <v>92.7</v>
      </c>
      <c r="AL7" s="641" t="n">
        <v>117.5</v>
      </c>
      <c r="AM7" s="106" t="n">
        <v>300</v>
      </c>
      <c r="AN7" s="639" t="n">
        <v>98</v>
      </c>
      <c r="AO7" s="640" t="n">
        <v>96.59999999999999</v>
      </c>
      <c r="AP7" s="641" t="n">
        <v>122.9</v>
      </c>
      <c r="AQ7" s="111">
        <f t="array" ref="AQ7">IF(AND((O7)&lt;85,N7&lt;137),"NO","SI")</f>
        <v/>
      </c>
      <c r="AR7" s="112">
        <f t="array" ref="AR7">IF((480*(10^(7.95-(O7/10))))&lt;480,480*(10^(7.95-(O7/10))),480)</f>
        <v/>
      </c>
      <c r="AS7" s="113">
        <f t="array" ref="AS7">IF((480*(10^(8.45-(O7/10))))&lt;480,480*(10^(8.45-(O7/10))),480)</f>
        <v/>
      </c>
      <c r="AT7" s="114">
        <f t="array" ref="AT7">IF((480*(10^(8.65-(O7/10))))&lt;480,480*(10^(8.65-(O7/10))),480)</f>
        <v/>
      </c>
      <c r="AU7" s="644">
        <f t="array" ref="AU7">IF(O7&lt;80,"0",IF((P7-O7)&lt;=2,('DPI art.191'!$G$3-(('DPI art.191'!$F$3-'DPI art.191'!$G$3)/4)*(P7-O7-2)),('DPI art.191'!$G$3-(('DPI art.191'!$F$3-'DPI art.191'!$H$3)/8)*(P7-O7-2))))</f>
        <v/>
      </c>
      <c r="AV7" s="644">
        <f t="array" ref="AV7">O7-AU7</f>
        <v/>
      </c>
      <c r="AW7" s="644">
        <f t="array" ref="AW7">IF(N7&lt;135,N7,N7-'DPI art.191'!$I$3)</f>
        <v/>
      </c>
      <c r="AX7" s="644">
        <f t="array" ref="AX7">IF(O7&lt;80,"0",IF((P7-O7)&lt;=2,('DPI art.191'!$G$5-(('DPI art.191'!$F$5-'DPI art.191'!$G$5)/4)*(P7-O7-2)),('DPI art.191'!$G$5-(('DPI art.191'!$G$5-'DPI art.191'!$H$5)/8)*(P7-O7-2))))</f>
        <v/>
      </c>
      <c r="AY7" s="644">
        <f t="array" ref="AY7">O7-AX7</f>
        <v/>
      </c>
      <c r="AZ7" s="644">
        <f t="array" ref="AZ7">IF(N7&lt;135,N7,N7-'DPI art.191'!$I$5)</f>
        <v/>
      </c>
      <c r="BA7" s="644">
        <f t="array" ref="BA7">IF(O7&lt;80,"0",IF((P7-O7)&lt;=2,('DPI art.191'!$G$7-(('DPI art.191'!$F$7-'DPI art.191'!$G$7)/4)*(P7-O7-2)),('DPI art.191'!$G$7-(('DPI art.191'!$G$7-'DPI art.191'!$H$7)/8)*(P7-O7-2))))</f>
        <v/>
      </c>
      <c r="BB7" s="644">
        <f t="array" ref="BB7">O7-BA7</f>
        <v/>
      </c>
      <c r="BC7" s="644">
        <f t="array" ref="BC7">IF(N7&lt;135,N7,N7-'DPI art.191'!$I$7)</f>
        <v/>
      </c>
      <c r="BD7" s="644">
        <f t="array" ref="BD7">IF(O7&lt;80,"0",IF((P7-O7)&lt;=2,('DPI art.191'!$G$9-(('DPI art.191'!$F$9-'DPI art.191'!$G$9)/4)*(O7-P7-2)),('DPI art.191'!$G$9-(('DPI art.191'!$G$9-'DPI art.191'!$H$9)/8)*(P7-O7-2))))</f>
        <v/>
      </c>
      <c r="BE7" s="644">
        <f t="array" ref="BE7">O7-BD7</f>
        <v/>
      </c>
      <c r="BF7" s="644">
        <f t="array" ref="BF7">IF(N7&lt;135,N7,N7-'DPI art.191'!$I$9)</f>
        <v/>
      </c>
      <c r="BG7" s="644">
        <f t="array" ref="BG7">IF(O7&lt;80,"0",IF((P7-O7)&lt;=2,('DPI art.191'!$G$11-(('DPI art.191'!$F$11-'DPI art.191'!$G$11)/4)*(P7-O7-2)),('DPI art.191'!$G$11-(('DPI art.191'!$G$11-'DPI art.191'!$H$11)/8)*(P7-O7-2))))</f>
        <v/>
      </c>
      <c r="BH7" s="644">
        <f t="array" ref="BH7">O7-BG7</f>
        <v/>
      </c>
      <c r="BI7" s="644">
        <f t="array" ref="BI7">IF(T7&lt;135,T7,T7-'DPI art.191'!$I$11)</f>
        <v/>
      </c>
      <c r="BJ7" s="644">
        <f t="array" ref="BJ7">IF(O7&lt;80,"0",IF((P7-O7)&lt;=2,('DPI art.191'!$G$13-(('DPI art.191'!$F$13-'DPI art.191'!$G$13)/4)*(P7-O7-2)),('DPI art.191'!$G$13-(('DPI art.191'!$G$13-'DPI art.191'!$H$13)/8)*(P7-O7-2))))</f>
        <v/>
      </c>
      <c r="BK7" s="644">
        <f t="array" ref="BK7">O7-BJ7</f>
        <v/>
      </c>
      <c r="BL7" s="644">
        <f t="array" ref="BL7">IF(T7&lt;135,T7,T7-'DPI art.191'!$I$13)</f>
        <v/>
      </c>
      <c r="BM7" s="644">
        <f t="array" ref="BM7">IF(O7&lt;80,"0",IF((P7-O7)&lt;=2,('DPI art.191'!$G$15-(('DPI art.191'!$F$15-'DPI art.191'!$G$15)/4)*(P7-O7-2)),('DPI art.191'!$G$15-(('DPI art.191'!$G$15-'DPI art.191'!$H$15)/8)*(P7-O7-2))))</f>
        <v/>
      </c>
      <c r="BN7" s="644">
        <f t="array" ref="BN7">O7-BM7</f>
        <v/>
      </c>
      <c r="BO7" s="644">
        <f t="array" ref="BO7">IF(Z7&lt;135,Z7,Z7-'DPI art.191'!$I$15)</f>
        <v/>
      </c>
      <c r="BP7" s="645">
        <f t="array" ref="BP7">10^(0.1*R7)</f>
        <v/>
      </c>
      <c r="BQ7" s="645">
        <f t="array" ref="BQ7">10^(0.1*X7)</f>
        <v/>
      </c>
      <c r="BR7" s="645">
        <f t="array" ref="BR7">10^(0.1*AB7)</f>
        <v/>
      </c>
      <c r="BS7" s="645">
        <f t="array" ref="BS7">10^(0.1*AF7)</f>
        <v/>
      </c>
      <c r="BT7" s="645">
        <f t="array" ref="BT7">10^(0.1*AJ7)</f>
        <v/>
      </c>
      <c r="BU7" s="645">
        <f t="array" ref="BU7">10^(0.1*AN7)</f>
        <v/>
      </c>
      <c r="BV7" s="645">
        <f t="array" ref="BV7">IF(R7&gt;0,(O7-R7),"")</f>
        <v/>
      </c>
      <c r="BW7" s="645">
        <f t="array" ref="BW7">IF(X7&gt;0,(O7-X7),"")</f>
        <v/>
      </c>
      <c r="BX7" s="645">
        <f t="array" ref="BX7">IF(AB7&gt;0,(O7-AB7),"")</f>
        <v/>
      </c>
      <c r="BY7" s="645">
        <f t="array" ref="BY7">IF(AF7&gt;0,(O7-AF7),"")</f>
        <v/>
      </c>
      <c r="BZ7" s="645">
        <f t="array" ref="BZ7">IF(AJ7&gt;0,(O7-AJ7),"")</f>
        <v/>
      </c>
      <c r="CA7" s="645">
        <f t="array" ref="CA7">IF(AN7&gt;0,(O7-AN7),"")</f>
        <v/>
      </c>
      <c r="CB7" s="645">
        <f t="array" ref="CB7">COUNT(BV7:CA7)</f>
        <v/>
      </c>
      <c r="CC7" s="646">
        <f t="array" ref="CC7">IF(CB7=0,0,IF(CB7=1,0,1/(CB7*(CB7-1))))</f>
        <v/>
      </c>
      <c r="CD7" s="647">
        <f t="array" ref="CD7">IF(R7&gt;0,(BV7^2),"")</f>
        <v/>
      </c>
      <c r="CE7" s="647">
        <f t="array" ref="CE7">IF(X7&gt;0,(BW7^2),"")</f>
        <v/>
      </c>
      <c r="CF7" s="647">
        <f t="array" ref="CF7">IF(AB7&gt;0,(BX7^2),"")</f>
        <v/>
      </c>
      <c r="CG7" s="647">
        <f t="array" ref="CG7">IF(AF7&gt;0,(BY7^2),"")</f>
        <v/>
      </c>
      <c r="CH7" s="647">
        <f t="array" ref="CH7">IF(AJ7&gt;0,(BZ7^2),"")</f>
        <v/>
      </c>
      <c r="CI7" s="647">
        <f t="array" ref="CI7">IF(AN7&gt;0,(CA7^2),"")</f>
        <v/>
      </c>
      <c r="CJ7" s="121" t="n"/>
    </row>
    <row r="8" ht="18.75" customHeight="1" s="621">
      <c r="A8" s="47" t="inlineStr">
        <is>
          <t>017/1241</t>
        </is>
      </c>
      <c r="B8" s="47" t="inlineStr">
        <is>
          <t>W3</t>
        </is>
      </c>
      <c r="C8" s="99" t="inlineStr">
        <is>
          <t>Molatura con mola piccola</t>
        </is>
      </c>
      <c r="D8" s="99" t="inlineStr">
        <is>
          <t>/</t>
        </is>
      </c>
      <c r="E8" s="99" t="inlineStr">
        <is>
          <t>/</t>
        </is>
      </c>
      <c r="F8" s="99" t="inlineStr">
        <is>
          <t>Molatura con mola piccola</t>
        </is>
      </c>
      <c r="G8" s="100" t="n">
        <v>45996</v>
      </c>
      <c r="H8" s="99" t="inlineStr">
        <is>
          <t>Compito</t>
        </is>
      </c>
      <c r="I8" s="101">
        <f t="array" ref="I8">IF((V8-R8)&gt;3,"SI","")</f>
        <v/>
      </c>
      <c r="J8" s="99" t="inlineStr">
        <is>
          <t>SI</t>
        </is>
      </c>
      <c r="K8" s="100" t="n"/>
      <c r="L8" s="100" t="n"/>
      <c r="M8" s="635">
        <f t="array" ref="M8">IF(R8&gt;0,(SQRT(CC8*(SUM(CD8:CI8)))),"")</f>
        <v/>
      </c>
      <c r="N8" s="636">
        <f t="array" ref="N8">IF(T8&gt;0,(MAX(T8,Z8,AD8,AH8,AL8,AP8))+SQRT(1.2^2+1^2),"")</f>
        <v/>
      </c>
      <c r="O8" s="637">
        <f t="array" ref="O8">IF(R8="",0,10*LOG10(SUM(BP8:BU8)/(COUNT(R8,X8,AB8,AF8,AJ8,AN8))))</f>
        <v/>
      </c>
      <c r="P8" s="638">
        <f t="array" ref="P8">IF(AND(Y8="",AC8="",AG8="",AK8="",AO8=""),S8,AVERAGE(S8,Y8,AC8,AG8,AK8,AO8)+STDEV(S8,Y8,AC8,AG8,AK8,AO8))</f>
        <v/>
      </c>
      <c r="Q8" s="106" t="n">
        <v>300</v>
      </c>
      <c r="R8" s="639" t="n">
        <v>93.90000000000001</v>
      </c>
      <c r="S8" s="640" t="n">
        <v>93.90000000000001</v>
      </c>
      <c r="T8" s="641" t="n">
        <v>121.1</v>
      </c>
      <c r="U8" s="642" t="n"/>
      <c r="V8" s="642" t="n"/>
      <c r="W8" s="106" t="n">
        <v>300</v>
      </c>
      <c r="X8" s="639" t="n">
        <v>92.90000000000001</v>
      </c>
      <c r="Y8" s="640" t="n">
        <v>92.59999999999999</v>
      </c>
      <c r="Z8" s="641" t="n">
        <v>119.6</v>
      </c>
      <c r="AA8" s="106" t="n">
        <v>300</v>
      </c>
      <c r="AB8" s="639" t="n">
        <v>98.3</v>
      </c>
      <c r="AC8" s="640" t="n">
        <v>98.40000000000001</v>
      </c>
      <c r="AD8" s="641" t="n">
        <v>124.2</v>
      </c>
      <c r="AE8" s="106" t="n">
        <v>300</v>
      </c>
      <c r="AF8" s="639" t="n">
        <v>97.7</v>
      </c>
      <c r="AG8" s="640" t="n">
        <v>96.5</v>
      </c>
      <c r="AH8" s="641" t="n">
        <v>126.1</v>
      </c>
      <c r="AI8" s="106" t="n">
        <v>300</v>
      </c>
      <c r="AJ8" s="639" t="n">
        <v>102.7</v>
      </c>
      <c r="AK8" s="640" t="n">
        <v>101.2</v>
      </c>
      <c r="AL8" s="641" t="n">
        <v>120.5</v>
      </c>
      <c r="AM8" s="106" t="n">
        <v>300</v>
      </c>
      <c r="AN8" s="639" t="n">
        <v>98.5</v>
      </c>
      <c r="AO8" s="640" t="n">
        <v>97</v>
      </c>
      <c r="AP8" s="641" t="n">
        <v>120.3</v>
      </c>
      <c r="AQ8" s="111">
        <f t="array" ref="AQ8">IF(AND((O8)&lt;85,N8&lt;137),"NO","SI")</f>
        <v/>
      </c>
      <c r="AR8" s="112">
        <f t="array" ref="AR8">IF((480*(10^(7.95-(O8/10))))&lt;480,480*(10^(7.95-(O8/10))),480)</f>
        <v/>
      </c>
      <c r="AS8" s="113">
        <f t="array" ref="AS8">IF((480*(10^(8.45-(O8/10))))&lt;480,480*(10^(8.45-(O8/10))),480)</f>
        <v/>
      </c>
      <c r="AT8" s="114">
        <f t="array" ref="AT8">IF((480*(10^(8.65-(O8/10))))&lt;480,480*(10^(8.65-(O8/10))),480)</f>
        <v/>
      </c>
      <c r="AU8" s="644">
        <f t="array" ref="AU8">IF(O8&lt;80,"0",IF((P8-O8)&lt;=2,('DPI art.191'!$G$3-(('DPI art.191'!$F$3-'DPI art.191'!$G$3)/4)*(P8-O8-2)),('DPI art.191'!$G$3-(('DPI art.191'!$F$3-'DPI art.191'!$H$3)/8)*(P8-O8-2))))</f>
        <v/>
      </c>
      <c r="AV8" s="644">
        <f t="array" ref="AV8">O8-AU8</f>
        <v/>
      </c>
      <c r="AW8" s="644">
        <f t="array" ref="AW8">IF(N8&lt;135,N8,N8-'DPI art.191'!$I$3)</f>
        <v/>
      </c>
      <c r="AX8" s="644">
        <f t="array" ref="AX8">IF(O8&lt;80,"0",IF((P8-O8)&lt;=2,('DPI art.191'!$G$5-(('DPI art.191'!$F$5-'DPI art.191'!$G$5)/4)*(P8-O8-2)),('DPI art.191'!$G$5-(('DPI art.191'!$G$5-'DPI art.191'!$H$5)/8)*(P8-O8-2))))</f>
        <v/>
      </c>
      <c r="AY8" s="644">
        <f t="array" ref="AY8">O8-AX8</f>
        <v/>
      </c>
      <c r="AZ8" s="644">
        <f t="array" ref="AZ8">IF(N8&lt;135,N8,N8-'DPI art.191'!$I$5)</f>
        <v/>
      </c>
      <c r="BA8" s="644">
        <f t="array" ref="BA8">IF(O8&lt;80,"0",IF((P8-O8)&lt;=2,('DPI art.191'!$G$7-(('DPI art.191'!$F$7-'DPI art.191'!$G$7)/4)*(P8-O8-2)),('DPI art.191'!$G$7-(('DPI art.191'!$G$7-'DPI art.191'!$H$7)/8)*(P8-O8-2))))</f>
        <v/>
      </c>
      <c r="BB8" s="644">
        <f t="array" ref="BB8">O8-BA8</f>
        <v/>
      </c>
      <c r="BC8" s="644">
        <f t="array" ref="BC8">IF(N8&lt;135,N8,N8-'DPI art.191'!$I$7)</f>
        <v/>
      </c>
      <c r="BD8" s="644">
        <f t="array" ref="BD8">IF(O8&lt;80,"0",IF((P8-O8)&lt;=2,('DPI art.191'!$G$9-(('DPI art.191'!$F$9-'DPI art.191'!$G$9)/4)*(O8-P8-2)),('DPI art.191'!$G$9-(('DPI art.191'!$G$9-'DPI art.191'!$H$9)/8)*(P8-O8-2))))</f>
        <v/>
      </c>
      <c r="BE8" s="644">
        <f t="array" ref="BE8">O8-BD8</f>
        <v/>
      </c>
      <c r="BF8" s="644">
        <f t="array" ref="BF8">IF(N8&lt;135,N8,N8-'DPI art.191'!$I$9)</f>
        <v/>
      </c>
      <c r="BG8" s="644">
        <f t="array" ref="BG8">IF(O8&lt;80,"0",IF((P8-O8)&lt;=2,('DPI art.191'!$G$11-(('DPI art.191'!$F$11-'DPI art.191'!$G$11)/4)*(P8-O8-2)),('DPI art.191'!$G$11-(('DPI art.191'!$G$11-'DPI art.191'!$H$11)/8)*(P8-O8-2))))</f>
        <v/>
      </c>
      <c r="BH8" s="644">
        <f t="array" ref="BH8">O8-BG8</f>
        <v/>
      </c>
      <c r="BI8" s="644">
        <f t="array" ref="BI8">IF(T8&lt;135,T8,T8-'DPI art.191'!$I$11)</f>
        <v/>
      </c>
      <c r="BJ8" s="644">
        <f t="array" ref="BJ8">IF(O8&lt;80,"0",IF((P8-O8)&lt;=2,('DPI art.191'!$G$13-(('DPI art.191'!$F$13-'DPI art.191'!$G$13)/4)*(P8-O8-2)),('DPI art.191'!$G$13-(('DPI art.191'!$G$13-'DPI art.191'!$H$13)/8)*(P8-O8-2))))</f>
        <v/>
      </c>
      <c r="BK8" s="644">
        <f t="array" ref="BK8">O8-BJ8</f>
        <v/>
      </c>
      <c r="BL8" s="644">
        <f t="array" ref="BL8">IF(T8&lt;135,T8,T8-'DPI art.191'!$I$13)</f>
        <v/>
      </c>
      <c r="BM8" s="644">
        <f t="array" ref="BM8">IF(O8&lt;80,"0",IF((P8-O8)&lt;=2,('DPI art.191'!$G$15-(('DPI art.191'!$F$15-'DPI art.191'!$G$15)/4)*(P8-O8-2)),('DPI art.191'!$G$15-(('DPI art.191'!$G$15-'DPI art.191'!$H$15)/8)*(P8-O8-2))))</f>
        <v/>
      </c>
      <c r="BN8" s="644">
        <f t="array" ref="BN8">O8-BM8</f>
        <v/>
      </c>
      <c r="BO8" s="644">
        <f t="array" ref="BO8">IF(Z8&lt;135,Z8,Z8-'DPI art.191'!$I$15)</f>
        <v/>
      </c>
      <c r="BP8" s="645">
        <f t="array" ref="BP8">10^(0.1*R8)</f>
        <v/>
      </c>
      <c r="BQ8" s="645">
        <f t="array" ref="BQ8">10^(0.1*X8)</f>
        <v/>
      </c>
      <c r="BR8" s="645">
        <f t="array" ref="BR8">10^(0.1*AB8)</f>
        <v/>
      </c>
      <c r="BS8" s="645">
        <f t="array" ref="BS8">10^(0.1*AF8)</f>
        <v/>
      </c>
      <c r="BT8" s="645">
        <f t="array" ref="BT8">10^(0.1*AJ8)</f>
        <v/>
      </c>
      <c r="BU8" s="645">
        <f t="array" ref="BU8">10^(0.1*AN8)</f>
        <v/>
      </c>
      <c r="BV8" s="645">
        <f t="array" ref="BV8">IF(R8&gt;0,(O8-R8),"")</f>
        <v/>
      </c>
      <c r="BW8" s="645">
        <f t="array" ref="BW8">IF(X8&gt;0,(O8-X8),"")</f>
        <v/>
      </c>
      <c r="BX8" s="645">
        <f t="array" ref="BX8">IF(AB8&gt;0,(O8-AB8),"")</f>
        <v/>
      </c>
      <c r="BY8" s="645">
        <f t="array" ref="BY8">IF(AF8&gt;0,(O8-AF8),"")</f>
        <v/>
      </c>
      <c r="BZ8" s="645">
        <f t="array" ref="BZ8">IF(AJ8&gt;0,(O8-AJ8),"")</f>
        <v/>
      </c>
      <c r="CA8" s="645">
        <f t="array" ref="CA8">IF(AN8&gt;0,(O8-AN8),"")</f>
        <v/>
      </c>
      <c r="CB8" s="645">
        <f t="array" ref="CB8">COUNT(BV8:CA8)</f>
        <v/>
      </c>
      <c r="CC8" s="646">
        <f t="array" ref="CC8">IF(CB8=0,0,IF(CB8=1,0,1/(CB8*(CB8-1))))</f>
        <v/>
      </c>
      <c r="CD8" s="647">
        <f t="array" ref="CD8">IF(R8&gt;0,(BV8^2),"")</f>
        <v/>
      </c>
      <c r="CE8" s="647">
        <f t="array" ref="CE8">IF(X8&gt;0,(BW8^2),"")</f>
        <v/>
      </c>
      <c r="CF8" s="647">
        <f t="array" ref="CF8">IF(AB8&gt;0,(BX8^2),"")</f>
        <v/>
      </c>
      <c r="CG8" s="647">
        <f t="array" ref="CG8">IF(AF8&gt;0,(BY8^2),"")</f>
        <v/>
      </c>
      <c r="CH8" s="647">
        <f t="array" ref="CH8">IF(AJ8&gt;0,(BZ8^2),"")</f>
        <v/>
      </c>
      <c r="CI8" s="647">
        <f t="array" ref="CI8">IF(AN8&gt;0,(CA8^2),"")</f>
        <v/>
      </c>
      <c r="CJ8" s="121" t="n"/>
    </row>
    <row r="9" ht="18.75" customHeight="1" s="621">
      <c r="A9" s="47" t="inlineStr">
        <is>
          <t>275/07</t>
        </is>
      </c>
      <c r="B9" s="47" t="inlineStr">
        <is>
          <t>W4</t>
        </is>
      </c>
      <c r="C9" s="99" t="inlineStr">
        <is>
          <t>Smussatura</t>
        </is>
      </c>
      <c r="D9" s="99" t="inlineStr">
        <is>
          <t>/</t>
        </is>
      </c>
      <c r="E9" s="99" t="inlineStr">
        <is>
          <t>/</t>
        </is>
      </c>
      <c r="F9" s="99" t="inlineStr">
        <is>
          <t>Smussatura</t>
        </is>
      </c>
      <c r="G9" s="100" t="n">
        <v>45996</v>
      </c>
      <c r="H9" s="99" t="inlineStr">
        <is>
          <t>Compito</t>
        </is>
      </c>
      <c r="I9" s="101">
        <f t="array" ref="I9">IF((V9-R9)&gt;3,"SI","")</f>
        <v/>
      </c>
      <c r="J9" s="99" t="inlineStr">
        <is>
          <t>SI</t>
        </is>
      </c>
      <c r="K9" s="100" t="n"/>
      <c r="L9" s="100" t="n"/>
      <c r="M9" s="635">
        <f t="array" ref="M9">IF(R9&gt;0,(SQRT(CC9*(SUM(CD9:CI9)))),"")</f>
        <v/>
      </c>
      <c r="N9" s="636">
        <f t="array" ref="N9">IF(T9&gt;0,(MAX(T9,Z9,AD9,AH9,AL9,AP9))+SQRT(1.2^2+1^2),"")</f>
        <v/>
      </c>
      <c r="O9" s="637">
        <f t="array" ref="O9">IF(R9="",0,10*LOG10(SUM(BP9:BU9)/(COUNT(R9,X9,AB9,AF9,AJ9,AN9))))</f>
        <v/>
      </c>
      <c r="P9" s="638">
        <f t="array" ref="P9">IF(AND(Y9="",AC9="",AG9="",AK9="",AO9=""),S9,AVERAGE(S9,Y9,AC9,AG9,AK9,AO9)+STDEV(S9,Y9,AC9,AG9,AK9,AO9))</f>
        <v/>
      </c>
      <c r="Q9" s="106" t="n">
        <v>300</v>
      </c>
      <c r="R9" s="639" t="n">
        <v>94.5</v>
      </c>
      <c r="S9" s="640" t="n">
        <v>95</v>
      </c>
      <c r="T9" s="641" t="n">
        <v>121.2</v>
      </c>
      <c r="U9" s="642" t="n"/>
      <c r="V9" s="642" t="n"/>
      <c r="W9" s="106" t="n">
        <v>300</v>
      </c>
      <c r="X9" s="639" t="n">
        <v>91.8</v>
      </c>
      <c r="Y9" s="640" t="n">
        <v>92.59999999999999</v>
      </c>
      <c r="Z9" s="641" t="n">
        <v>115.9</v>
      </c>
      <c r="AA9" s="106" t="n">
        <v>300</v>
      </c>
      <c r="AB9" s="639" t="n">
        <v>92.3</v>
      </c>
      <c r="AC9" s="640" t="n">
        <v>92.90000000000001</v>
      </c>
      <c r="AD9" s="641" t="n">
        <v>117.4</v>
      </c>
      <c r="AE9" s="106" t="n">
        <v>300</v>
      </c>
      <c r="AF9" s="639" t="n">
        <v>94.5</v>
      </c>
      <c r="AG9" s="640" t="n">
        <v>94</v>
      </c>
      <c r="AH9" s="641" t="n">
        <v>121.1</v>
      </c>
      <c r="AI9" s="106" t="n">
        <v>300</v>
      </c>
      <c r="AJ9" s="639" t="n">
        <v>93.5</v>
      </c>
      <c r="AK9" s="640" t="n">
        <v>95</v>
      </c>
      <c r="AL9" s="641" t="n">
        <v>121.4</v>
      </c>
      <c r="AM9" s="106" t="n">
        <v>300</v>
      </c>
      <c r="AN9" s="639" t="n">
        <v>94.59999999999999</v>
      </c>
      <c r="AO9" s="640" t="n">
        <v>94.2</v>
      </c>
      <c r="AP9" s="641" t="n">
        <v>121.2</v>
      </c>
      <c r="AQ9" s="111">
        <f t="array" ref="AQ9">IF(AND((O9)&lt;85,N9&lt;137),"NO","SI")</f>
        <v/>
      </c>
      <c r="AR9" s="112">
        <f t="array" ref="AR9">IF((480*(10^(7.95-(O9/10))))&lt;480,480*(10^(7.95-(O9/10))),480)</f>
        <v/>
      </c>
      <c r="AS9" s="113">
        <f t="array" ref="AS9">IF((480*(10^(8.45-(O9/10))))&lt;480,480*(10^(8.45-(O9/10))),480)</f>
        <v/>
      </c>
      <c r="AT9" s="114">
        <f t="array" ref="AT9">IF((480*(10^(8.65-(O9/10))))&lt;480,480*(10^(8.65-(O9/10))),480)</f>
        <v/>
      </c>
      <c r="AU9" s="644">
        <f t="array" ref="AU9">IF(O9&lt;80,"0",IF((P9-O9)&lt;=2,('DPI art.191'!$G$3-(('DPI art.191'!$F$3-'DPI art.191'!$G$3)/4)*(P9-O9-2)),('DPI art.191'!$G$3-(('DPI art.191'!$F$3-'DPI art.191'!$H$3)/8)*(P9-O9-2))))</f>
        <v/>
      </c>
      <c r="AV9" s="644">
        <f t="array" ref="AV9">O9-AU9</f>
        <v/>
      </c>
      <c r="AW9" s="644">
        <f t="array" ref="AW9">IF(N9&lt;135,N9,N9-'DPI art.191'!$I$3)</f>
        <v/>
      </c>
      <c r="AX9" s="644">
        <f t="array" ref="AX9">IF(O9&lt;80,"0",IF((P9-O9)&lt;=2,('DPI art.191'!$G$5-(('DPI art.191'!$F$5-'DPI art.191'!$G$5)/4)*(P9-O9-2)),('DPI art.191'!$G$5-(('DPI art.191'!$G$5-'DPI art.191'!$H$5)/8)*(P9-O9-2))))</f>
        <v/>
      </c>
      <c r="AY9" s="644">
        <f t="array" ref="AY9">O9-AX9</f>
        <v/>
      </c>
      <c r="AZ9" s="644">
        <f t="array" ref="AZ9">IF(N9&lt;135,N9,N9-'DPI art.191'!$I$5)</f>
        <v/>
      </c>
      <c r="BA9" s="644">
        <f t="array" ref="BA9">IF(O9&lt;80,"0",IF((P9-O9)&lt;=2,('DPI art.191'!$G$7-(('DPI art.191'!$F$7-'DPI art.191'!$G$7)/4)*(P9-O9-2)),('DPI art.191'!$G$7-(('DPI art.191'!$G$7-'DPI art.191'!$H$7)/8)*(P9-O9-2))))</f>
        <v/>
      </c>
      <c r="BB9" s="644">
        <f t="array" ref="BB9">O9-BA9</f>
        <v/>
      </c>
      <c r="BC9" s="644">
        <f t="array" ref="BC9">IF(N9&lt;135,N9,N9-'DPI art.191'!$I$7)</f>
        <v/>
      </c>
      <c r="BD9" s="644">
        <f t="array" ref="BD9">IF(O9&lt;80,"0",IF((P9-O9)&lt;=2,('DPI art.191'!$G$9-(('DPI art.191'!$F$9-'DPI art.191'!$G$9)/4)*(O9-P9-2)),('DPI art.191'!$G$9-(('DPI art.191'!$G$9-'DPI art.191'!$H$9)/8)*(P9-O9-2))))</f>
        <v/>
      </c>
      <c r="BE9" s="644">
        <f t="array" ref="BE9">O9-BD9</f>
        <v/>
      </c>
      <c r="BF9" s="644">
        <f t="array" ref="BF9">IF(N9&lt;135,N9,N9-'DPI art.191'!$I$9)</f>
        <v/>
      </c>
      <c r="BG9" s="644">
        <f t="array" ref="BG9">IF(O9&lt;80,"0",IF((P9-O9)&lt;=2,('DPI art.191'!$G$11-(('DPI art.191'!$F$11-'DPI art.191'!$G$11)/4)*(P9-O9-2)),('DPI art.191'!$G$11-(('DPI art.191'!$G$11-'DPI art.191'!$H$11)/8)*(P9-O9-2))))</f>
        <v/>
      </c>
      <c r="BH9" s="644">
        <f t="array" ref="BH9">O9-BG9</f>
        <v/>
      </c>
      <c r="BI9" s="644">
        <f t="array" ref="BI9">IF(T9&lt;135,T9,T9-'DPI art.191'!$I$11)</f>
        <v/>
      </c>
      <c r="BJ9" s="644">
        <f t="array" ref="BJ9">IF(O9&lt;80,"0",IF((P9-O9)&lt;=2,('DPI art.191'!$G$13-(('DPI art.191'!$F$13-'DPI art.191'!$G$13)/4)*(P9-O9-2)),('DPI art.191'!$G$13-(('DPI art.191'!$G$13-'DPI art.191'!$H$13)/8)*(P9-O9-2))))</f>
        <v/>
      </c>
      <c r="BK9" s="644">
        <f t="array" ref="BK9">O9-BJ9</f>
        <v/>
      </c>
      <c r="BL9" s="644">
        <f t="array" ref="BL9">IF(T9&lt;135,T9,T9-'DPI art.191'!$I$13)</f>
        <v/>
      </c>
      <c r="BM9" s="644">
        <f t="array" ref="BM9">IF(O9&lt;80,"0",IF((P9-O9)&lt;=2,('DPI art.191'!$G$15-(('DPI art.191'!$F$15-'DPI art.191'!$G$15)/4)*(P9-O9-2)),('DPI art.191'!$G$15-(('DPI art.191'!$G$15-'DPI art.191'!$H$15)/8)*(P9-O9-2))))</f>
        <v/>
      </c>
      <c r="BN9" s="644">
        <f t="array" ref="BN9">O9-BM9</f>
        <v/>
      </c>
      <c r="BO9" s="644">
        <f t="array" ref="BO9">IF(Z9&lt;135,Z9,Z9-'DPI art.191'!$I$15)</f>
        <v/>
      </c>
      <c r="BP9" s="645">
        <f t="array" ref="BP9">10^(0.1*R9)</f>
        <v/>
      </c>
      <c r="BQ9" s="645">
        <f t="array" ref="BQ9">10^(0.1*X9)</f>
        <v/>
      </c>
      <c r="BR9" s="645">
        <f t="array" ref="BR9">10^(0.1*AB9)</f>
        <v/>
      </c>
      <c r="BS9" s="645">
        <f t="array" ref="BS9">10^(0.1*AF9)</f>
        <v/>
      </c>
      <c r="BT9" s="645">
        <f t="array" ref="BT9">10^(0.1*AJ9)</f>
        <v/>
      </c>
      <c r="BU9" s="645">
        <f t="array" ref="BU9">10^(0.1*AN9)</f>
        <v/>
      </c>
      <c r="BV9" s="645">
        <f t="array" ref="BV9">IF(R9&gt;0,(O9-R9),"")</f>
        <v/>
      </c>
      <c r="BW9" s="645">
        <f t="array" ref="BW9">IF(X9&gt;0,(O9-X9),"")</f>
        <v/>
      </c>
      <c r="BX9" s="645">
        <f t="array" ref="BX9">IF(AB9&gt;0,(O9-AB9),"")</f>
        <v/>
      </c>
      <c r="BY9" s="645">
        <f t="array" ref="BY9">IF(AF9&gt;0,(O9-AF9),"")</f>
        <v/>
      </c>
      <c r="BZ9" s="645">
        <f t="array" ref="BZ9">IF(AJ9&gt;0,(O9-AJ9),"")</f>
        <v/>
      </c>
      <c r="CA9" s="645">
        <f t="array" ref="CA9">IF(AN9&gt;0,(O9-AN9),"")</f>
        <v/>
      </c>
      <c r="CB9" s="645">
        <f t="array" ref="CB9">COUNT(BV9:CA9)</f>
        <v/>
      </c>
      <c r="CC9" s="646">
        <f t="array" ref="CC9">IF(CB9=0,0,IF(CB9=1,0,1/(CB9*(CB9-1))))</f>
        <v/>
      </c>
      <c r="CD9" s="647">
        <f t="array" ref="CD9">IF(R9&gt;0,(BV9^2),"")</f>
        <v/>
      </c>
      <c r="CE9" s="647">
        <f t="array" ref="CE9">IF(X9&gt;0,(BW9^2),"")</f>
        <v/>
      </c>
      <c r="CF9" s="647">
        <f t="array" ref="CF9">IF(AB9&gt;0,(BX9^2),"")</f>
        <v/>
      </c>
      <c r="CG9" s="647">
        <f t="array" ref="CG9">IF(AF9&gt;0,(BY9^2),"")</f>
        <v/>
      </c>
      <c r="CH9" s="647">
        <f t="array" ref="CH9">IF(AJ9&gt;0,(BZ9^2),"")</f>
        <v/>
      </c>
      <c r="CI9" s="647">
        <f t="array" ref="CI9">IF(AN9&gt;0,(CA9^2),"")</f>
        <v/>
      </c>
      <c r="CJ9" s="121" t="n"/>
    </row>
    <row r="10" hidden="1" ht="18.75" customHeight="1" s="621">
      <c r="A10" s="47" t="inlineStr">
        <is>
          <t>017/1419</t>
        </is>
      </c>
      <c r="B10" s="47" t="inlineStr">
        <is>
          <t>W5</t>
        </is>
      </c>
      <c r="C10" s="99" t="inlineStr">
        <is>
          <t>Molatura con mola piccola</t>
        </is>
      </c>
      <c r="D10" s="99" t="inlineStr">
        <is>
          <t>/</t>
        </is>
      </c>
      <c r="E10" s="99" t="inlineStr">
        <is>
          <t>/</t>
        </is>
      </c>
      <c r="F10" s="99" t="inlineStr">
        <is>
          <t>Molatura con mola piccola</t>
        </is>
      </c>
      <c r="G10" s="100" t="n">
        <v>45996</v>
      </c>
      <c r="H10" s="99" t="inlineStr">
        <is>
          <t>Compito</t>
        </is>
      </c>
      <c r="I10" s="101">
        <f t="array" ref="I10">IF((V10-R10)&gt;3,"SI","")</f>
        <v/>
      </c>
      <c r="J10" s="99" t="inlineStr">
        <is>
          <t>SI</t>
        </is>
      </c>
      <c r="K10" s="100" t="n"/>
      <c r="L10" s="100" t="n"/>
      <c r="M10" s="635">
        <f t="array" ref="M10">IF(R10&gt;0,(SQRT(CC10*(SUM(CD10:CI10)))),"")</f>
        <v/>
      </c>
      <c r="N10" s="636">
        <f t="array" ref="N10">IF(T10&gt;0,(MAX(T10,Z10,AD10,AH10,AL10,AP10))+SQRT(1.2^2+1^2),"")</f>
        <v/>
      </c>
      <c r="O10" s="637">
        <f t="array" ref="O10">IF(R10="",0,10*LOG10(SUM(BP10:BU10)/(COUNT(R10,X10,AB10,AF10,AJ10,AN10))))</f>
        <v/>
      </c>
      <c r="P10" s="638">
        <f t="array" ref="P10">IF(AND(Y10="",AC10="",AG10="",AK10="",AO10=""),S10,AVERAGE(S10,Y10,AC10,AG10,AK10,AO10)+STDEV(S10,Y10,AC10,AG10,AK10,AO10))</f>
        <v/>
      </c>
      <c r="Q10" s="106" t="n">
        <v>300</v>
      </c>
      <c r="R10" s="639" t="n">
        <v>103</v>
      </c>
      <c r="S10" s="640" t="n">
        <v>101.5</v>
      </c>
      <c r="T10" s="641" t="n">
        <v>125.9</v>
      </c>
      <c r="U10" s="642" t="n"/>
      <c r="V10" s="642" t="n"/>
      <c r="W10" s="106" t="n">
        <v>300</v>
      </c>
      <c r="X10" s="639" t="n">
        <v>101.8</v>
      </c>
      <c r="Y10" s="640" t="n">
        <v>100.2</v>
      </c>
      <c r="Z10" s="641" t="n">
        <v>130.5</v>
      </c>
      <c r="AA10" s="106" t="n">
        <v>300</v>
      </c>
      <c r="AB10" s="639" t="n">
        <v>98.3</v>
      </c>
      <c r="AC10" s="640" t="n">
        <v>96.8</v>
      </c>
      <c r="AD10" s="641" t="n">
        <v>125.9</v>
      </c>
      <c r="AE10" s="106" t="n">
        <v>300</v>
      </c>
      <c r="AF10" s="639" t="n">
        <v>106.3</v>
      </c>
      <c r="AG10" s="640" t="n">
        <v>104.7</v>
      </c>
      <c r="AH10" s="641" t="n">
        <v>125.3</v>
      </c>
      <c r="AI10" s="106" t="n">
        <v>300</v>
      </c>
      <c r="AJ10" s="639" t="n">
        <v>105.5</v>
      </c>
      <c r="AK10" s="640" t="n">
        <v>104</v>
      </c>
      <c r="AL10" s="641" t="n">
        <v>128.3</v>
      </c>
      <c r="AM10" s="106" t="n">
        <v>300</v>
      </c>
      <c r="AN10" s="639" t="n">
        <v>95.59999999999999</v>
      </c>
      <c r="AO10" s="640" t="n">
        <v>94.5</v>
      </c>
      <c r="AP10" s="641" t="n">
        <v>124.3</v>
      </c>
      <c r="AQ10" s="111">
        <f t="array" ref="AQ10">IF(AND((O10)&lt;85,N10&lt;137),"NO","SI")</f>
        <v/>
      </c>
      <c r="AR10" s="112">
        <f t="array" ref="AR10">IF((480*(10^(7.95-(O10/10))))&lt;480,480*(10^(7.95-(O10/10))),480)</f>
        <v/>
      </c>
      <c r="AS10" s="113">
        <f t="array" ref="AS10">IF((480*(10^(8.45-(O10/10))))&lt;480,480*(10^(8.45-(O10/10))),480)</f>
        <v/>
      </c>
      <c r="AT10" s="114">
        <f t="array" ref="AT10">IF((480*(10^(8.65-(O10/10))))&lt;480,480*(10^(8.65-(O10/10))),480)</f>
        <v/>
      </c>
      <c r="AU10" s="644">
        <f t="array" ref="AU10">IF(O10&lt;80,"0",IF((P10-O10)&lt;=2,('DPI art.191'!$G$3-(('DPI art.191'!$F$3-'DPI art.191'!$G$3)/4)*(P10-O10-2)),('DPI art.191'!$G$3-(('DPI art.191'!$F$3-'DPI art.191'!$H$3)/8)*(P10-O10-2))))</f>
        <v/>
      </c>
      <c r="AV10" s="644">
        <f t="array" ref="AV10">O10-AU10</f>
        <v/>
      </c>
      <c r="AW10" s="644">
        <f t="array" ref="AW10">IF(N10&lt;135,N10,N10-'DPI art.191'!$I$3)</f>
        <v/>
      </c>
      <c r="AX10" s="644">
        <f t="array" ref="AX10">IF(O10&lt;80,"0",IF((P10-O10)&lt;=2,('DPI art.191'!$G$5-(('DPI art.191'!$F$5-'DPI art.191'!$G$5)/4)*(P10-O10-2)),('DPI art.191'!$G$5-(('DPI art.191'!$G$5-'DPI art.191'!$H$5)/8)*(P10-O10-2))))</f>
        <v/>
      </c>
      <c r="AY10" s="644">
        <f t="array" ref="AY10">O10-AX10</f>
        <v/>
      </c>
      <c r="AZ10" s="644">
        <f t="array" ref="AZ10">IF(N10&lt;135,N10,N10-'DPI art.191'!$I$5)</f>
        <v/>
      </c>
      <c r="BA10" s="644">
        <f t="array" ref="BA10">IF(O10&lt;80,"0",IF((P10-O10)&lt;=2,('DPI art.191'!$G$7-(('DPI art.191'!$F$7-'DPI art.191'!$G$7)/4)*(P10-O10-2)),('DPI art.191'!$G$7-(('DPI art.191'!$G$7-'DPI art.191'!$H$7)/8)*(P10-O10-2))))</f>
        <v/>
      </c>
      <c r="BB10" s="644">
        <f t="array" ref="BB10">O10-BA10</f>
        <v/>
      </c>
      <c r="BC10" s="644">
        <f t="array" ref="BC10">IF(N10&lt;135,N10,N10-'DPI art.191'!$I$7)</f>
        <v/>
      </c>
      <c r="BD10" s="644">
        <f t="array" ref="BD10">IF(O10&lt;80,"0",IF((P10-O10)&lt;=2,('DPI art.191'!$G$9-(('DPI art.191'!$F$9-'DPI art.191'!$G$9)/4)*(O10-P10-2)),('DPI art.191'!$G$9-(('DPI art.191'!$G$9-'DPI art.191'!$H$9)/8)*(P10-O10-2))))</f>
        <v/>
      </c>
      <c r="BE10" s="644">
        <f t="array" ref="BE10">O10-BD10</f>
        <v/>
      </c>
      <c r="BF10" s="644">
        <f t="array" ref="BF10">IF(N10&lt;135,N10,N10-'DPI art.191'!$I$9)</f>
        <v/>
      </c>
      <c r="BG10" s="644">
        <f t="array" ref="BG10">IF(O10&lt;80,"0",IF((P10-O10)&lt;=2,('DPI art.191'!$G$11-(('DPI art.191'!$F$11-'DPI art.191'!$G$11)/4)*(P10-O10-2)),('DPI art.191'!$G$11-(('DPI art.191'!$G$11-'DPI art.191'!$H$11)/8)*(P10-O10-2))))</f>
        <v/>
      </c>
      <c r="BH10" s="644">
        <f t="array" ref="BH10">O10-BG10</f>
        <v/>
      </c>
      <c r="BI10" s="644">
        <f t="array" ref="BI10">IF(T10&lt;135,T10,T10-'DPI art.191'!$I$11)</f>
        <v/>
      </c>
      <c r="BJ10" s="644">
        <f t="array" ref="BJ10">IF(O10&lt;80,"0",IF((P10-O10)&lt;=2,('DPI art.191'!$G$13-(('DPI art.191'!$F$13-'DPI art.191'!$G$13)/4)*(P10-O10-2)),('DPI art.191'!$G$13-(('DPI art.191'!$G$13-'DPI art.191'!$H$13)/8)*(P10-O10-2))))</f>
        <v/>
      </c>
      <c r="BK10" s="644">
        <f t="array" ref="BK10">O10-BJ10</f>
        <v/>
      </c>
      <c r="BL10" s="644">
        <f t="array" ref="BL10">IF(T10&lt;135,T10,T10-'DPI art.191'!$I$13)</f>
        <v/>
      </c>
      <c r="BM10" s="644">
        <f t="array" ref="BM10">IF(O10&lt;80,"0",IF((P10-O10)&lt;=2,('DPI art.191'!$G$15-(('DPI art.191'!$F$15-'DPI art.191'!$G$15)/4)*(P10-O10-2)),('DPI art.191'!$G$15-(('DPI art.191'!$G$15-'DPI art.191'!$H$15)/8)*(P10-O10-2))))</f>
        <v/>
      </c>
      <c r="BN10" s="644">
        <f t="array" ref="BN10">O10-BM10</f>
        <v/>
      </c>
      <c r="BO10" s="644">
        <f t="array" ref="BO10">IF(Z10&lt;135,Z10,Z10-'DPI art.191'!$I$15)</f>
        <v/>
      </c>
      <c r="BP10" s="645">
        <f t="array" ref="BP10">10^(0.1*R10)</f>
        <v/>
      </c>
      <c r="BQ10" s="645">
        <f t="array" ref="BQ10">10^(0.1*X10)</f>
        <v/>
      </c>
      <c r="BR10" s="645">
        <f t="array" ref="BR10">10^(0.1*AB10)</f>
        <v/>
      </c>
      <c r="BS10" s="645">
        <f t="array" ref="BS10">10^(0.1*AF10)</f>
        <v/>
      </c>
      <c r="BT10" s="645">
        <f t="array" ref="BT10">10^(0.1*AJ10)</f>
        <v/>
      </c>
      <c r="BU10" s="645">
        <f t="array" ref="BU10">10^(0.1*AN10)</f>
        <v/>
      </c>
      <c r="BV10" s="645">
        <f t="array" ref="BV10">IF(R10&gt;0,(O10-R10),"")</f>
        <v/>
      </c>
      <c r="BW10" s="645">
        <f t="array" ref="BW10">IF(X10&gt;0,(O10-X10),"")</f>
        <v/>
      </c>
      <c r="BX10" s="645">
        <f t="array" ref="BX10">IF(AB10&gt;0,(O10-AB10),"")</f>
        <v/>
      </c>
      <c r="BY10" s="645">
        <f t="array" ref="BY10">IF(AF10&gt;0,(O10-AF10),"")</f>
        <v/>
      </c>
      <c r="BZ10" s="645">
        <f t="array" ref="BZ10">IF(AJ10&gt;0,(O10-AJ10),"")</f>
        <v/>
      </c>
      <c r="CA10" s="645">
        <f t="array" ref="CA10">IF(AN10&gt;0,(O10-AN10),"")</f>
        <v/>
      </c>
      <c r="CB10" s="645">
        <f t="array" ref="CB10">COUNT(BV10:CA10)</f>
        <v/>
      </c>
      <c r="CC10" s="646">
        <f t="array" ref="CC10">IF(CB10=0,0,IF(CB10=1,0,1/(CB10*(CB10-1))))</f>
        <v/>
      </c>
      <c r="CD10" s="647">
        <f t="array" ref="CD10">IF(R10&gt;0,(BV10^2),"")</f>
        <v/>
      </c>
      <c r="CE10" s="647">
        <f t="array" ref="CE10">IF(X10&gt;0,(BW10^2),"")</f>
        <v/>
      </c>
      <c r="CF10" s="647">
        <f t="array" ref="CF10">IF(AB10&gt;0,(BX10^2),"")</f>
        <v/>
      </c>
      <c r="CG10" s="647">
        <f t="array" ref="CG10">IF(AF10&gt;0,(BY10^2),"")</f>
        <v/>
      </c>
      <c r="CH10" s="647">
        <f t="array" ref="CH10">IF(AJ10&gt;0,(BZ10^2),"")</f>
        <v/>
      </c>
      <c r="CI10" s="647">
        <f t="array" ref="CI10">IF(AN10&gt;0,(CA10^2),"")</f>
        <v/>
      </c>
      <c r="CJ10" s="121" t="n"/>
    </row>
    <row r="11" ht="25.5" customHeight="1" s="621">
      <c r="A11" s="47" t="inlineStr">
        <is>
          <t>024/B/PRS809</t>
        </is>
      </c>
      <c r="B11" s="47" t="inlineStr">
        <is>
          <t>W6</t>
        </is>
      </c>
      <c r="C11" s="99" t="inlineStr">
        <is>
          <t>Saldatura interna gambe in piattaforma</t>
        </is>
      </c>
      <c r="D11" s="99" t="inlineStr">
        <is>
          <t>/</t>
        </is>
      </c>
      <c r="E11" s="99" t="inlineStr">
        <is>
          <t>/</t>
        </is>
      </c>
      <c r="F11" s="99" t="inlineStr">
        <is>
          <t>Saldatura interna gambe in piattaforma</t>
        </is>
      </c>
      <c r="G11" s="100" t="n">
        <v>45996</v>
      </c>
      <c r="H11" s="99" t="inlineStr">
        <is>
          <t>Compito</t>
        </is>
      </c>
      <c r="I11" s="101">
        <f t="array" ref="I11">IF((V11-R11)&gt;3,"SI","")</f>
        <v/>
      </c>
      <c r="J11" s="99" t="inlineStr">
        <is>
          <t>SI</t>
        </is>
      </c>
      <c r="K11" s="100" t="n"/>
      <c r="L11" s="100" t="n"/>
      <c r="M11" s="635">
        <f t="array" ref="M11">IF(R11&gt;0,(SQRT(CC11*(SUM(CD11:CI11)))),"")</f>
        <v/>
      </c>
      <c r="N11" s="636">
        <f t="array" ref="N11">IF(T11&gt;0,(MAX(T11,Z11,AD11,AH11,AL11,AP11))+SQRT(1.2^2+1^2),"")</f>
        <v/>
      </c>
      <c r="O11" s="637">
        <f t="array" ref="O11">IF(R11="",0,10*LOG10(SUM(BP11:BU11)/(COUNT(R11,X11,AB11,AF11,AJ11,AN11))))</f>
        <v/>
      </c>
      <c r="P11" s="638">
        <f t="array" ref="P11">IF(AND(Y11="",AC11="",AG11="",AK11="",AO11=""),S11,AVERAGE(S11,Y11,AC11,AG11,AK11,AO11)+STDEV(S11,Y11,AC11,AG11,AK11,AO11))</f>
        <v/>
      </c>
      <c r="Q11" s="106" t="n">
        <v>300</v>
      </c>
      <c r="R11" s="639" t="n">
        <v>86.09999999999999</v>
      </c>
      <c r="S11" s="640" t="n">
        <v>88.09999999999999</v>
      </c>
      <c r="T11" s="641" t="n">
        <v>125.6</v>
      </c>
      <c r="U11" s="642" t="n"/>
      <c r="V11" s="642" t="n"/>
      <c r="W11" s="106" t="n">
        <v>300</v>
      </c>
      <c r="X11" s="639" t="n">
        <v>84.40000000000001</v>
      </c>
      <c r="Y11" s="640" t="n">
        <v>87.90000000000001</v>
      </c>
      <c r="Z11" s="641" t="n">
        <v>123</v>
      </c>
      <c r="AA11" s="106" t="n">
        <v>300</v>
      </c>
      <c r="AB11" s="639" t="n">
        <v>87.3</v>
      </c>
      <c r="AC11" s="640" t="n">
        <v>89.90000000000001</v>
      </c>
      <c r="AD11" s="641" t="n">
        <v>119.6</v>
      </c>
      <c r="AE11" s="106" t="n">
        <v>300</v>
      </c>
      <c r="AF11" s="639" t="n">
        <v>102.5</v>
      </c>
      <c r="AG11" s="640" t="n">
        <v>101.1</v>
      </c>
      <c r="AH11" s="641" t="n">
        <v>127.5</v>
      </c>
      <c r="AI11" s="106" t="n">
        <v>300</v>
      </c>
      <c r="AJ11" s="639" t="n">
        <v>89.8</v>
      </c>
      <c r="AK11" s="640" t="n">
        <v>90</v>
      </c>
      <c r="AL11" s="641" t="n">
        <v>115.4</v>
      </c>
      <c r="AM11" s="106" t="n">
        <v>300</v>
      </c>
      <c r="AN11" s="639" t="n">
        <v>85.90000000000001</v>
      </c>
      <c r="AO11" s="640" t="n">
        <v>86.09999999999999</v>
      </c>
      <c r="AP11" s="641" t="n">
        <v>121.3</v>
      </c>
      <c r="AQ11" s="111">
        <f t="array" ref="AQ11">IF(AND((O11)&lt;85,N11&lt;137),"NO","SI")</f>
        <v/>
      </c>
      <c r="AR11" s="112">
        <f t="array" ref="AR11">IF((480*(10^(7.95-(O11/10))))&lt;480,480*(10^(7.95-(O11/10))),480)</f>
        <v/>
      </c>
      <c r="AS11" s="113">
        <f t="array" ref="AS11">IF((480*(10^(8.45-(O11/10))))&lt;480,480*(10^(8.45-(O11/10))),480)</f>
        <v/>
      </c>
      <c r="AT11" s="114">
        <f t="array" ref="AT11">IF((480*(10^(8.65-(O11/10))))&lt;480,480*(10^(8.65-(O11/10))),480)</f>
        <v/>
      </c>
      <c r="AU11" s="644">
        <f t="array" ref="AU11">IF(O11&lt;80,"0",IF((P11-O11)&lt;=2,('DPI art.191'!$G$3-(('DPI art.191'!$F$3-'DPI art.191'!$G$3)/4)*(P11-O11-2)),('DPI art.191'!$G$3-(('DPI art.191'!$F$3-'DPI art.191'!$H$3)/8)*(P11-O11-2))))</f>
        <v/>
      </c>
      <c r="AV11" s="644">
        <f t="array" ref="AV11">O11-AU11</f>
        <v/>
      </c>
      <c r="AW11" s="644">
        <f t="array" ref="AW11">IF(N11&lt;135,N11,N11-'DPI art.191'!$I$3)</f>
        <v/>
      </c>
      <c r="AX11" s="644">
        <f t="array" ref="AX11">IF(O11&lt;80,"0",IF((P11-O11)&lt;=2,('DPI art.191'!$G$5-(('DPI art.191'!$F$5-'DPI art.191'!$G$5)/4)*(P11-O11-2)),('DPI art.191'!$G$5-(('DPI art.191'!$G$5-'DPI art.191'!$H$5)/8)*(P11-O11-2))))</f>
        <v/>
      </c>
      <c r="AY11" s="644">
        <f t="array" ref="AY11">O11-AX11</f>
        <v/>
      </c>
      <c r="AZ11" s="644">
        <f t="array" ref="AZ11">IF(N11&lt;135,N11,N11-'DPI art.191'!$I$5)</f>
        <v/>
      </c>
      <c r="BA11" s="644">
        <f t="array" ref="BA11">IF(O11&lt;80,"0",IF((P11-O11)&lt;=2,('DPI art.191'!$G$7-(('DPI art.191'!$F$7-'DPI art.191'!$G$7)/4)*(P11-O11-2)),('DPI art.191'!$G$7-(('DPI art.191'!$G$7-'DPI art.191'!$H$7)/8)*(P11-O11-2))))</f>
        <v/>
      </c>
      <c r="BB11" s="644">
        <f t="array" ref="BB11">O11-BA11</f>
        <v/>
      </c>
      <c r="BC11" s="644">
        <f t="array" ref="BC11">IF(N11&lt;135,N11,N11-'DPI art.191'!$I$7)</f>
        <v/>
      </c>
      <c r="BD11" s="644">
        <f t="array" ref="BD11">IF(O11&lt;80,"0",IF((P11-O11)&lt;=2,('DPI art.191'!$G$9-(('DPI art.191'!$F$9-'DPI art.191'!$G$9)/4)*(O11-P11-2)),('DPI art.191'!$G$9-(('DPI art.191'!$G$9-'DPI art.191'!$H$9)/8)*(P11-O11-2))))</f>
        <v/>
      </c>
      <c r="BE11" s="644">
        <f t="array" ref="BE11">O11-BD11</f>
        <v/>
      </c>
      <c r="BF11" s="644">
        <f t="array" ref="BF11">IF(N11&lt;135,N11,N11-'DPI art.191'!$I$9)</f>
        <v/>
      </c>
      <c r="BG11" s="644">
        <f t="array" ref="BG11">IF(O11&lt;80,"0",IF((P11-O11)&lt;=2,('DPI art.191'!$G$11-(('DPI art.191'!$F$11-'DPI art.191'!$G$11)/4)*(P11-O11-2)),('DPI art.191'!$G$11-(('DPI art.191'!$G$11-'DPI art.191'!$H$11)/8)*(P11-O11-2))))</f>
        <v/>
      </c>
      <c r="BH11" s="644">
        <f t="array" ref="BH11">O11-BG11</f>
        <v/>
      </c>
      <c r="BI11" s="644">
        <f t="array" ref="BI11">IF(T11&lt;135,T11,T11-'DPI art.191'!$I$11)</f>
        <v/>
      </c>
      <c r="BJ11" s="644">
        <f t="array" ref="BJ11">IF(O11&lt;80,"0",IF((P11-O11)&lt;=2,('DPI art.191'!$G$13-(('DPI art.191'!$F$13-'DPI art.191'!$G$13)/4)*(P11-O11-2)),('DPI art.191'!$G$13-(('DPI art.191'!$G$13-'DPI art.191'!$H$13)/8)*(P11-O11-2))))</f>
        <v/>
      </c>
      <c r="BK11" s="644">
        <f t="array" ref="BK11">O11-BJ11</f>
        <v/>
      </c>
      <c r="BL11" s="644">
        <f t="array" ref="BL11">IF(T11&lt;135,T11,T11-'DPI art.191'!$I$13)</f>
        <v/>
      </c>
      <c r="BM11" s="644">
        <f t="array" ref="BM11">IF(O11&lt;80,"0",IF((P11-O11)&lt;=2,('DPI art.191'!$G$15-(('DPI art.191'!$F$15-'DPI art.191'!$G$15)/4)*(P11-O11-2)),('DPI art.191'!$G$15-(('DPI art.191'!$G$15-'DPI art.191'!$H$15)/8)*(P11-O11-2))))</f>
        <v/>
      </c>
      <c r="BN11" s="644">
        <f t="array" ref="BN11">O11-BM11</f>
        <v/>
      </c>
      <c r="BO11" s="644">
        <f t="array" ref="BO11">IF(Z11&lt;135,Z11,Z11-'DPI art.191'!$I$15)</f>
        <v/>
      </c>
      <c r="BP11" s="645">
        <f t="array" ref="BP11">10^(0.1*R11)</f>
        <v/>
      </c>
      <c r="BQ11" s="645">
        <f t="array" ref="BQ11">10^(0.1*X11)</f>
        <v/>
      </c>
      <c r="BR11" s="645">
        <f t="array" ref="BR11">10^(0.1*AB11)</f>
        <v/>
      </c>
      <c r="BS11" s="645">
        <f t="array" ref="BS11">10^(0.1*AF11)</f>
        <v/>
      </c>
      <c r="BT11" s="645">
        <f t="array" ref="BT11">10^(0.1*AJ11)</f>
        <v/>
      </c>
      <c r="BU11" s="645">
        <f t="array" ref="BU11">10^(0.1*AN11)</f>
        <v/>
      </c>
      <c r="BV11" s="645">
        <f t="array" ref="BV11">IF(R11&gt;0,(O11-R11),"")</f>
        <v/>
      </c>
      <c r="BW11" s="645">
        <f t="array" ref="BW11">IF(X11&gt;0,(O11-X11),"")</f>
        <v/>
      </c>
      <c r="BX11" s="645">
        <f t="array" ref="BX11">IF(AB11&gt;0,(O11-AB11),"")</f>
        <v/>
      </c>
      <c r="BY11" s="645">
        <f t="array" ref="BY11">IF(AF11&gt;0,(O11-AF11),"")</f>
        <v/>
      </c>
      <c r="BZ11" s="645">
        <f t="array" ref="BZ11">IF(AJ11&gt;0,(O11-AJ11),"")</f>
        <v/>
      </c>
      <c r="CA11" s="645">
        <f t="array" ref="CA11">IF(AN11&gt;0,(O11-AN11),"")</f>
        <v/>
      </c>
      <c r="CB11" s="645">
        <f t="array" ref="CB11">COUNT(BV11:CA11)</f>
        <v/>
      </c>
      <c r="CC11" s="646">
        <f t="array" ref="CC11">IF(CB11=0,0,IF(CB11=1,0,1/(CB11*(CB11-1))))</f>
        <v/>
      </c>
      <c r="CD11" s="647">
        <f t="array" ref="CD11">IF(R11&gt;0,(BV11^2),"")</f>
        <v/>
      </c>
      <c r="CE11" s="647">
        <f t="array" ref="CE11">IF(X11&gt;0,(BW11^2),"")</f>
        <v/>
      </c>
      <c r="CF11" s="647">
        <f t="array" ref="CF11">IF(AB11&gt;0,(BX11^2),"")</f>
        <v/>
      </c>
      <c r="CG11" s="647">
        <f t="array" ref="CG11">IF(AF11&gt;0,(BY11^2),"")</f>
        <v/>
      </c>
      <c r="CH11" s="647">
        <f t="array" ref="CH11">IF(AJ11&gt;0,(BZ11^2),"")</f>
        <v/>
      </c>
      <c r="CI11" s="647">
        <f t="array" ref="CI11">IF(AN11&gt;0,(CA11^2),"")</f>
        <v/>
      </c>
      <c r="CJ11" s="121" t="n"/>
    </row>
    <row r="12" ht="25.5" customHeight="1" s="621">
      <c r="A12" s="47" t="inlineStr">
        <is>
          <t>458/30</t>
        </is>
      </c>
      <c r="B12" s="47" t="inlineStr">
        <is>
          <t>W7</t>
        </is>
      </c>
      <c r="C12" s="99" t="inlineStr">
        <is>
          <t>Movimentazione con carrello elevatore</t>
        </is>
      </c>
      <c r="D12" s="99" t="inlineStr">
        <is>
          <t>/</t>
        </is>
      </c>
      <c r="E12" s="99" t="inlineStr">
        <is>
          <t>/</t>
        </is>
      </c>
      <c r="F12" s="99" t="inlineStr">
        <is>
          <t>Movimentazione con carrello elevatore</t>
        </is>
      </c>
      <c r="G12" s="100" t="n">
        <v>45996</v>
      </c>
      <c r="H12" s="99" t="inlineStr">
        <is>
          <t>Compito</t>
        </is>
      </c>
      <c r="I12" s="101">
        <f t="array" ref="I12">IF((V12-R12)&gt;3,"SI","")</f>
        <v/>
      </c>
      <c r="J12" s="99" t="inlineStr">
        <is>
          <t>SI</t>
        </is>
      </c>
      <c r="K12" s="100" t="n"/>
      <c r="L12" s="100" t="n"/>
      <c r="M12" s="635">
        <f t="array" ref="M12">IF(R12&gt;0,(SQRT(CC12*(SUM(CD12:CI12)))),"")</f>
        <v/>
      </c>
      <c r="N12" s="636">
        <f t="array" ref="N12">IF(T12&gt;0,(MAX(T12,Z12,AD12,AH12,AL12,AP12))+SQRT(1.2^2+1^2),"")</f>
        <v/>
      </c>
      <c r="O12" s="637">
        <f t="array" ref="O12">IF(R12="",0,10*LOG10(SUM(BP12:BU12)/(COUNT(R12,X12,AB12,AF12,AJ12,AN12))))</f>
        <v/>
      </c>
      <c r="P12" s="638">
        <f t="array" ref="P12">IF(AND(Y12="",AC12="",AG12="",AK12="",AO12=""),S12,AVERAGE(S12,Y12,AC12,AG12,AK12,AO12)+STDEV(S12,Y12,AC12,AG12,AK12,AO12))</f>
        <v/>
      </c>
      <c r="Q12" s="106" t="n">
        <v>300</v>
      </c>
      <c r="R12" s="639" t="n">
        <v>84.5</v>
      </c>
      <c r="S12" s="640" t="n">
        <v>94</v>
      </c>
      <c r="T12" s="641" t="n">
        <v>128</v>
      </c>
      <c r="U12" s="642" t="n"/>
      <c r="V12" s="642" t="n"/>
      <c r="W12" s="106" t="n">
        <v>300</v>
      </c>
      <c r="X12" s="639" t="n">
        <v>74.59999999999999</v>
      </c>
      <c r="Y12" s="640" t="n">
        <v>92.8</v>
      </c>
      <c r="Z12" s="641" t="n">
        <v>109.5</v>
      </c>
      <c r="AA12" s="106" t="n">
        <v>300</v>
      </c>
      <c r="AB12" s="639" t="n">
        <v>72.7</v>
      </c>
      <c r="AC12" s="640" t="n">
        <v>93.90000000000001</v>
      </c>
      <c r="AD12" s="641" t="n">
        <v>111.1</v>
      </c>
      <c r="AE12" s="106" t="n">
        <v>300</v>
      </c>
      <c r="AF12" s="639" t="n">
        <v>77</v>
      </c>
      <c r="AG12" s="640" t="n">
        <v>91.2</v>
      </c>
      <c r="AH12" s="641" t="n">
        <v>121.1</v>
      </c>
      <c r="AI12" s="106" t="n">
        <v>300</v>
      </c>
      <c r="AJ12" s="639" t="n">
        <v>83.3</v>
      </c>
      <c r="AK12" s="640" t="n">
        <v>92.09999999999999</v>
      </c>
      <c r="AL12" s="641" t="n">
        <v>117.1</v>
      </c>
      <c r="AM12" s="106" t="n">
        <v>300</v>
      </c>
      <c r="AN12" s="639" t="n">
        <v>72.2</v>
      </c>
      <c r="AO12" s="640" t="n">
        <v>87.8</v>
      </c>
      <c r="AP12" s="641" t="n">
        <v>116.4</v>
      </c>
      <c r="AQ12" s="111">
        <f t="array" ref="AQ12">IF(AND((O12)&lt;85,N12&lt;137),"NO","SI")</f>
        <v/>
      </c>
      <c r="AR12" s="112">
        <f t="array" ref="AR12">IF((480*(10^(7.95-(O12/10))))&lt;480,480*(10^(7.95-(O12/10))),480)</f>
        <v/>
      </c>
      <c r="AS12" s="113">
        <f t="array" ref="AS12">IF((480*(10^(8.45-(O12/10))))&lt;480,480*(10^(8.45-(O12/10))),480)</f>
        <v/>
      </c>
      <c r="AT12" s="114">
        <f t="array" ref="AT12">IF((480*(10^(8.65-(O12/10))))&lt;480,480*(10^(8.65-(O12/10))),480)</f>
        <v/>
      </c>
      <c r="AU12" s="644">
        <f t="array" ref="AU12">IF(O12&lt;80,"0",IF((P12-O12)&lt;=2,('DPI art.191'!$G$3-(('DPI art.191'!$F$3-'DPI art.191'!$G$3)/4)*(P12-O12-2)),('DPI art.191'!$G$3-(('DPI art.191'!$F$3-'DPI art.191'!$H$3)/8)*(P12-O12-2))))</f>
        <v/>
      </c>
      <c r="AV12" s="644">
        <f t="array" ref="AV12">O12-AU12</f>
        <v/>
      </c>
      <c r="AW12" s="644">
        <f t="array" ref="AW12">IF(N12&lt;135,N12,N12-'DPI art.191'!$I$3)</f>
        <v/>
      </c>
      <c r="AX12" s="644">
        <f t="array" ref="AX12">IF(O12&lt;80,"0",IF((P12-O12)&lt;=2,('DPI art.191'!$G$5-(('DPI art.191'!$F$5-'DPI art.191'!$G$5)/4)*(P12-O12-2)),('DPI art.191'!$G$5-(('DPI art.191'!$G$5-'DPI art.191'!$H$5)/8)*(P12-O12-2))))</f>
        <v/>
      </c>
      <c r="AY12" s="644">
        <f t="array" ref="AY12">O12-AX12</f>
        <v/>
      </c>
      <c r="AZ12" s="644">
        <f t="array" ref="AZ12">IF(N12&lt;135,N12,N12-'DPI art.191'!$I$5)</f>
        <v/>
      </c>
      <c r="BA12" s="644">
        <f t="array" ref="BA12">IF(O12&lt;80,"0",IF((P12-O12)&lt;=2,('DPI art.191'!$G$7-(('DPI art.191'!$F$7-'DPI art.191'!$G$7)/4)*(P12-O12-2)),('DPI art.191'!$G$7-(('DPI art.191'!$G$7-'DPI art.191'!$H$7)/8)*(P12-O12-2))))</f>
        <v/>
      </c>
      <c r="BB12" s="644">
        <f t="array" ref="BB12">O12-BA12</f>
        <v/>
      </c>
      <c r="BC12" s="644">
        <f t="array" ref="BC12">IF(N12&lt;135,N12,N12-'DPI art.191'!$I$7)</f>
        <v/>
      </c>
      <c r="BD12" s="644">
        <f t="array" ref="BD12">IF(O12&lt;80,"0",IF((P12-O12)&lt;=2,('DPI art.191'!$G$9-(('DPI art.191'!$F$9-'DPI art.191'!$G$9)/4)*(O12-P12-2)),('DPI art.191'!$G$9-(('DPI art.191'!$G$9-'DPI art.191'!$H$9)/8)*(P12-O12-2))))</f>
        <v/>
      </c>
      <c r="BE12" s="644">
        <f t="array" ref="BE12">O12-BD12</f>
        <v/>
      </c>
      <c r="BF12" s="644">
        <f t="array" ref="BF12">IF(N12&lt;135,N12,N12-'DPI art.191'!$I$9)</f>
        <v/>
      </c>
      <c r="BG12" s="644">
        <f t="array" ref="BG12">IF(O12&lt;80,"0",IF((P12-O12)&lt;=2,('DPI art.191'!$G$11-(('DPI art.191'!$F$11-'DPI art.191'!$G$11)/4)*(P12-O12-2)),('DPI art.191'!$G$11-(('DPI art.191'!$G$11-'DPI art.191'!$H$11)/8)*(P12-O12-2))))</f>
        <v/>
      </c>
      <c r="BH12" s="644">
        <f t="array" ref="BH12">O12-BG12</f>
        <v/>
      </c>
      <c r="BI12" s="644">
        <f t="array" ref="BI12">IF(T12&lt;135,T12,T12-'DPI art.191'!$I$11)</f>
        <v/>
      </c>
      <c r="BJ12" s="644">
        <f t="array" ref="BJ12">IF(O12&lt;80,"0",IF((P12-O12)&lt;=2,('DPI art.191'!$G$13-(('DPI art.191'!$F$13-'DPI art.191'!$G$13)/4)*(P12-O12-2)),('DPI art.191'!$G$13-(('DPI art.191'!$G$13-'DPI art.191'!$H$13)/8)*(P12-O12-2))))</f>
        <v/>
      </c>
      <c r="BK12" s="644">
        <f t="array" ref="BK12">O12-BJ12</f>
        <v/>
      </c>
      <c r="BL12" s="644">
        <f t="array" ref="BL12">IF(T12&lt;135,T12,T12-'DPI art.191'!$I$13)</f>
        <v/>
      </c>
      <c r="BM12" s="644">
        <f t="array" ref="BM12">IF(O12&lt;80,"0",IF((P12-O12)&lt;=2,('DPI art.191'!$G$15-(('DPI art.191'!$F$15-'DPI art.191'!$G$15)/4)*(P12-O12-2)),('DPI art.191'!$G$15-(('DPI art.191'!$G$15-'DPI art.191'!$H$15)/8)*(P12-O12-2))))</f>
        <v/>
      </c>
      <c r="BN12" s="644">
        <f t="array" ref="BN12">O12-BM12</f>
        <v/>
      </c>
      <c r="BO12" s="644">
        <f t="array" ref="BO12">IF(Z12&lt;135,Z12,Z12-'DPI art.191'!$I$15)</f>
        <v/>
      </c>
      <c r="BP12" s="645">
        <f t="array" ref="BP12">10^(0.1*R12)</f>
        <v/>
      </c>
      <c r="BQ12" s="645">
        <f t="array" ref="BQ12">10^(0.1*X12)</f>
        <v/>
      </c>
      <c r="BR12" s="645">
        <f t="array" ref="BR12">10^(0.1*AB12)</f>
        <v/>
      </c>
      <c r="BS12" s="645">
        <f t="array" ref="BS12">10^(0.1*AF12)</f>
        <v/>
      </c>
      <c r="BT12" s="645">
        <f t="array" ref="BT12">10^(0.1*AJ12)</f>
        <v/>
      </c>
      <c r="BU12" s="645">
        <f t="array" ref="BU12">10^(0.1*AN12)</f>
        <v/>
      </c>
      <c r="BV12" s="645">
        <f t="array" ref="BV12">IF(R12&gt;0,(O12-R12),"")</f>
        <v/>
      </c>
      <c r="BW12" s="645">
        <f t="array" ref="BW12">IF(X12&gt;0,(O12-X12),"")</f>
        <v/>
      </c>
      <c r="BX12" s="645">
        <f t="array" ref="BX12">IF(AB12&gt;0,(O12-AB12),"")</f>
        <v/>
      </c>
      <c r="BY12" s="645">
        <f t="array" ref="BY12">IF(AF12&gt;0,(O12-AF12),"")</f>
        <v/>
      </c>
      <c r="BZ12" s="645">
        <f t="array" ref="BZ12">IF(AJ12&gt;0,(O12-AJ12),"")</f>
        <v/>
      </c>
      <c r="CA12" s="645">
        <f t="array" ref="CA12">IF(AN12&gt;0,(O12-AN12),"")</f>
        <v/>
      </c>
      <c r="CB12" s="645">
        <f t="array" ref="CB12">COUNT(BV12:CA12)</f>
        <v/>
      </c>
      <c r="CC12" s="646">
        <f t="array" ref="CC12">IF(CB12=0,0,IF(CB12=1,0,1/(CB12*(CB12-1))))</f>
        <v/>
      </c>
      <c r="CD12" s="647">
        <f t="array" ref="CD12">IF(R12&gt;0,(BV12^2),"")</f>
        <v/>
      </c>
      <c r="CE12" s="647">
        <f t="array" ref="CE12">IF(X12&gt;0,(BW12^2),"")</f>
        <v/>
      </c>
      <c r="CF12" s="647">
        <f t="array" ref="CF12">IF(AB12&gt;0,(BX12^2),"")</f>
        <v/>
      </c>
      <c r="CG12" s="647">
        <f t="array" ref="CG12">IF(AF12&gt;0,(BY12^2),"")</f>
        <v/>
      </c>
      <c r="CH12" s="647">
        <f t="array" ref="CH12">IF(AJ12&gt;0,(BZ12^2),"")</f>
        <v/>
      </c>
      <c r="CI12" s="647">
        <f t="array" ref="CI12">IF(AN12&gt;0,(CA12^2),"")</f>
        <v/>
      </c>
      <c r="CJ12" s="121" t="n"/>
    </row>
    <row r="13" ht="25.5" customHeight="1" s="621">
      <c r="A13" s="47" t="inlineStr">
        <is>
          <t>458/27</t>
        </is>
      </c>
      <c r="B13" s="47" t="inlineStr">
        <is>
          <t>W8</t>
        </is>
      </c>
      <c r="C13" s="99" t="inlineStr">
        <is>
          <t>Movimentazione con carrello elevatore</t>
        </is>
      </c>
      <c r="D13" s="99" t="inlineStr">
        <is>
          <t>/</t>
        </is>
      </c>
      <c r="E13" s="99" t="inlineStr">
        <is>
          <t>/</t>
        </is>
      </c>
      <c r="F13" s="99" t="inlineStr">
        <is>
          <t>Movimentazione con carrello elevatore</t>
        </is>
      </c>
      <c r="G13" s="100" t="n">
        <v>45996</v>
      </c>
      <c r="H13" s="99" t="inlineStr">
        <is>
          <t>Compito</t>
        </is>
      </c>
      <c r="I13" s="101">
        <f t="array" ref="I13">IF((V13-R13)&gt;3,"SI","")</f>
        <v/>
      </c>
      <c r="J13" s="99" t="inlineStr">
        <is>
          <t>SI</t>
        </is>
      </c>
      <c r="K13" s="100" t="n"/>
      <c r="L13" s="100" t="n"/>
      <c r="M13" s="635">
        <f t="array" ref="M13">IF(R13&gt;0,(SQRT(CC13*(SUM(CD13:CI13)))),"")</f>
        <v/>
      </c>
      <c r="N13" s="636">
        <f t="array" ref="N13">IF(T13&gt;0,(MAX(T13,Z13,AD13,AH13,AL13,AP13))+SQRT(1.2^2+1^2),"")</f>
        <v/>
      </c>
      <c r="O13" s="637">
        <f t="array" ref="O13">IF(R13="",0,10*LOG10(SUM(BP13:BU13)/(COUNT(R13,X13,AB13,AF13,AJ13,AN13))))</f>
        <v/>
      </c>
      <c r="P13" s="638">
        <f t="array" ref="P13">IF(AND(Y13="",AC13="",AG13="",AK13="",AO13=""),S13,AVERAGE(S13,Y13,AC13,AG13,AK13,AO13)+STDEV(S13,Y13,AC13,AG13,AK13,AO13))</f>
        <v/>
      </c>
      <c r="Q13" s="106" t="n">
        <v>300</v>
      </c>
      <c r="R13" s="639" t="n">
        <v>83</v>
      </c>
      <c r="S13" s="640" t="n">
        <v>98.3</v>
      </c>
      <c r="T13" s="641" t="n">
        <v>115.1</v>
      </c>
      <c r="U13" s="642" t="n"/>
      <c r="V13" s="642" t="n"/>
      <c r="W13" s="106" t="n">
        <v>300</v>
      </c>
      <c r="X13" s="639" t="n">
        <v>88</v>
      </c>
      <c r="Y13" s="640" t="n">
        <v>100.3</v>
      </c>
      <c r="Z13" s="641" t="n">
        <v>118.6</v>
      </c>
      <c r="AA13" s="106" t="n">
        <v>300</v>
      </c>
      <c r="AB13" s="639" t="n">
        <v>92.5</v>
      </c>
      <c r="AC13" s="640" t="n">
        <v>96.8</v>
      </c>
      <c r="AD13" s="641" t="n">
        <v>126.4</v>
      </c>
      <c r="AE13" s="106" t="n">
        <v>300</v>
      </c>
      <c r="AF13" s="639" t="n">
        <v>85.7</v>
      </c>
      <c r="AG13" s="640" t="n">
        <v>96.09999999999999</v>
      </c>
      <c r="AH13" s="641" t="n">
        <v>118.1</v>
      </c>
      <c r="AI13" s="106" t="n">
        <v>300</v>
      </c>
      <c r="AJ13" s="639" t="n">
        <v>88.3</v>
      </c>
      <c r="AK13" s="640" t="n">
        <v>96.90000000000001</v>
      </c>
      <c r="AL13" s="641" t="n">
        <v>116.9</v>
      </c>
      <c r="AM13" s="106" t="n">
        <v>300</v>
      </c>
      <c r="AN13" s="639" t="n">
        <v>85.59999999999999</v>
      </c>
      <c r="AO13" s="640" t="n">
        <v>98.8</v>
      </c>
      <c r="AP13" s="641" t="n">
        <v>119.2</v>
      </c>
      <c r="AQ13" s="111">
        <f t="array" ref="AQ13">IF(AND((O13)&lt;85,N13&lt;137),"NO","SI")</f>
        <v/>
      </c>
      <c r="AR13" s="112">
        <f t="array" ref="AR13">IF((480*(10^(7.95-(O13/10))))&lt;480,480*(10^(7.95-(O13/10))),480)</f>
        <v/>
      </c>
      <c r="AS13" s="113">
        <f t="array" ref="AS13">IF((480*(10^(8.45-(O13/10))))&lt;480,480*(10^(8.45-(O13/10))),480)</f>
        <v/>
      </c>
      <c r="AT13" s="114">
        <f t="array" ref="AT13">IF((480*(10^(8.65-(O13/10))))&lt;480,480*(10^(8.65-(O13/10))),480)</f>
        <v/>
      </c>
      <c r="AU13" s="644">
        <f t="array" ref="AU13">IF(O13&lt;80,"0",IF((P13-O13)&lt;=2,('DPI art.191'!$G$3-(('DPI art.191'!$F$3-'DPI art.191'!$G$3)/4)*(P13-O13-2)),('DPI art.191'!$G$3-(('DPI art.191'!$F$3-'DPI art.191'!$H$3)/8)*(P13-O13-2))))</f>
        <v/>
      </c>
      <c r="AV13" s="644">
        <f t="array" ref="AV13">O13-AU13</f>
        <v/>
      </c>
      <c r="AW13" s="644">
        <f t="array" ref="AW13">IF(N13&lt;135,N13,N13-'DPI art.191'!$I$3)</f>
        <v/>
      </c>
      <c r="AX13" s="644">
        <f t="array" ref="AX13">IF(O13&lt;80,"0",IF((P13-O13)&lt;=2,('DPI art.191'!$G$5-(('DPI art.191'!$F$5-'DPI art.191'!$G$5)/4)*(P13-O13-2)),('DPI art.191'!$G$5-(('DPI art.191'!$G$5-'DPI art.191'!$H$5)/8)*(P13-O13-2))))</f>
        <v/>
      </c>
      <c r="AY13" s="644">
        <f t="array" ref="AY13">O13-AX13</f>
        <v/>
      </c>
      <c r="AZ13" s="644">
        <f t="array" ref="AZ13">IF(N13&lt;135,N13,N13-'DPI art.191'!$I$5)</f>
        <v/>
      </c>
      <c r="BA13" s="644">
        <f t="array" ref="BA13">IF(O13&lt;80,"0",IF((P13-O13)&lt;=2,('DPI art.191'!$G$7-(('DPI art.191'!$F$7-'DPI art.191'!$G$7)/4)*(P13-O13-2)),('DPI art.191'!$G$7-(('DPI art.191'!$G$7-'DPI art.191'!$H$7)/8)*(P13-O13-2))))</f>
        <v/>
      </c>
      <c r="BB13" s="644">
        <f t="array" ref="BB13">O13-BA13</f>
        <v/>
      </c>
      <c r="BC13" s="644">
        <f t="array" ref="BC13">IF(N13&lt;135,N13,N13-'DPI art.191'!$I$7)</f>
        <v/>
      </c>
      <c r="BD13" s="644">
        <f t="array" ref="BD13">IF(O13&lt;80,"0",IF((P13-O13)&lt;=2,('DPI art.191'!$G$9-(('DPI art.191'!$F$9-'DPI art.191'!$G$9)/4)*(O13-P13-2)),('DPI art.191'!$G$9-(('DPI art.191'!$G$9-'DPI art.191'!$H$9)/8)*(P13-O13-2))))</f>
        <v/>
      </c>
      <c r="BE13" s="644">
        <f t="array" ref="BE13">O13-BD13</f>
        <v/>
      </c>
      <c r="BF13" s="644">
        <f t="array" ref="BF13">IF(N13&lt;135,N13,N13-'DPI art.191'!$I$9)</f>
        <v/>
      </c>
      <c r="BG13" s="644">
        <f t="array" ref="BG13">IF(O13&lt;80,"0",IF((P13-O13)&lt;=2,('DPI art.191'!$G$11-(('DPI art.191'!$F$11-'DPI art.191'!$G$11)/4)*(P13-O13-2)),('DPI art.191'!$G$11-(('DPI art.191'!$G$11-'DPI art.191'!$H$11)/8)*(P13-O13-2))))</f>
        <v/>
      </c>
      <c r="BH13" s="644">
        <f t="array" ref="BH13">O13-BG13</f>
        <v/>
      </c>
      <c r="BI13" s="644">
        <f t="array" ref="BI13">IF(T13&lt;135,T13,T13-'DPI art.191'!$I$11)</f>
        <v/>
      </c>
      <c r="BJ13" s="644">
        <f t="array" ref="BJ13">IF(O13&lt;80,"0",IF((P13-O13)&lt;=2,('DPI art.191'!$G$13-(('DPI art.191'!$F$13-'DPI art.191'!$G$13)/4)*(P13-O13-2)),('DPI art.191'!$G$13-(('DPI art.191'!$G$13-'DPI art.191'!$H$13)/8)*(P13-O13-2))))</f>
        <v/>
      </c>
      <c r="BK13" s="644">
        <f t="array" ref="BK13">O13-BJ13</f>
        <v/>
      </c>
      <c r="BL13" s="644">
        <f t="array" ref="BL13">IF(T13&lt;135,T13,T13-'DPI art.191'!$I$13)</f>
        <v/>
      </c>
      <c r="BM13" s="644">
        <f t="array" ref="BM13">IF(O13&lt;80,"0",IF((P13-O13)&lt;=2,('DPI art.191'!$G$15-(('DPI art.191'!$F$15-'DPI art.191'!$G$15)/4)*(P13-O13-2)),('DPI art.191'!$G$15-(('DPI art.191'!$G$15-'DPI art.191'!$H$15)/8)*(P13-O13-2))))</f>
        <v/>
      </c>
      <c r="BN13" s="644">
        <f t="array" ref="BN13">O13-BM13</f>
        <v/>
      </c>
      <c r="BO13" s="644">
        <f t="array" ref="BO13">IF(Z13&lt;135,Z13,Z13-'DPI art.191'!$I$15)</f>
        <v/>
      </c>
      <c r="BP13" s="645">
        <f t="array" ref="BP13">10^(0.1*R13)</f>
        <v/>
      </c>
      <c r="BQ13" s="645">
        <f t="array" ref="BQ13">10^(0.1*X13)</f>
        <v/>
      </c>
      <c r="BR13" s="645">
        <f t="array" ref="BR13">10^(0.1*AB13)</f>
        <v/>
      </c>
      <c r="BS13" s="645">
        <f t="array" ref="BS13">10^(0.1*AF13)</f>
        <v/>
      </c>
      <c r="BT13" s="645">
        <f t="array" ref="BT13">10^(0.1*AJ13)</f>
        <v/>
      </c>
      <c r="BU13" s="645">
        <f t="array" ref="BU13">10^(0.1*AN13)</f>
        <v/>
      </c>
      <c r="BV13" s="645">
        <f t="array" ref="BV13">IF(R13&gt;0,(O13-R13),"")</f>
        <v/>
      </c>
      <c r="BW13" s="645">
        <f t="array" ref="BW13">IF(X13&gt;0,(O13-X13),"")</f>
        <v/>
      </c>
      <c r="BX13" s="645">
        <f t="array" ref="BX13">IF(AB13&gt;0,(O13-AB13),"")</f>
        <v/>
      </c>
      <c r="BY13" s="645">
        <f t="array" ref="BY13">IF(AF13&gt;0,(O13-AF13),"")</f>
        <v/>
      </c>
      <c r="BZ13" s="645">
        <f t="array" ref="BZ13">IF(AJ13&gt;0,(O13-AJ13),"")</f>
        <v/>
      </c>
      <c r="CA13" s="645">
        <f t="array" ref="CA13">IF(AN13&gt;0,(O13-AN13),"")</f>
        <v/>
      </c>
      <c r="CB13" s="645">
        <f t="array" ref="CB13">COUNT(BV13:CA13)</f>
        <v/>
      </c>
      <c r="CC13" s="646">
        <f t="array" ref="CC13">IF(CB13=0,0,IF(CB13=1,0,1/(CB13*(CB13-1))))</f>
        <v/>
      </c>
      <c r="CD13" s="647">
        <f t="array" ref="CD13">IF(R13&gt;0,(BV13^2),"")</f>
        <v/>
      </c>
      <c r="CE13" s="647">
        <f t="array" ref="CE13">IF(X13&gt;0,(BW13^2),"")</f>
        <v/>
      </c>
      <c r="CF13" s="647">
        <f t="array" ref="CF13">IF(AB13&gt;0,(BX13^2),"")</f>
        <v/>
      </c>
      <c r="CG13" s="647">
        <f t="array" ref="CG13">IF(AF13&gt;0,(BY13^2),"")</f>
        <v/>
      </c>
      <c r="CH13" s="647">
        <f t="array" ref="CH13">IF(AJ13&gt;0,(BZ13^2),"")</f>
        <v/>
      </c>
      <c r="CI13" s="647">
        <f t="array" ref="CI13">IF(AN13&gt;0,(CA13^2),"")</f>
        <v/>
      </c>
      <c r="CJ13" s="121" t="n"/>
    </row>
    <row r="14" ht="25.5" customHeight="1" s="621">
      <c r="A14" s="47" t="inlineStr">
        <is>
          <t>031/28</t>
        </is>
      </c>
      <c r="B14" s="47" t="inlineStr">
        <is>
          <t>W9</t>
        </is>
      </c>
      <c r="C14" s="99" t="inlineStr">
        <is>
          <t>Movimentazione con autogru in esterno</t>
        </is>
      </c>
      <c r="D14" s="99" t="inlineStr">
        <is>
          <t>/</t>
        </is>
      </c>
      <c r="E14" s="99" t="inlineStr">
        <is>
          <t>/</t>
        </is>
      </c>
      <c r="F14" s="99" t="inlineStr">
        <is>
          <t>Movimentazione con autogru in esterno</t>
        </is>
      </c>
      <c r="G14" s="100" t="n">
        <v>45996</v>
      </c>
      <c r="H14" s="99" t="inlineStr">
        <is>
          <t>Compito</t>
        </is>
      </c>
      <c r="I14" s="101">
        <f t="array" ref="I14">IF((V14-R14)&gt;3,"SI","")</f>
        <v/>
      </c>
      <c r="J14" s="99" t="inlineStr">
        <is>
          <t>SI</t>
        </is>
      </c>
      <c r="K14" s="100" t="n"/>
      <c r="L14" s="100" t="n"/>
      <c r="M14" s="635">
        <f t="array" ref="M14">IF(R14&gt;0,(SQRT(CC14*(SUM(CD14:CI14)))),"")</f>
        <v/>
      </c>
      <c r="N14" s="636">
        <f t="array" ref="N14">IF(T14&gt;0,(MAX(T14,Z14,AD14,AH14,AL14,AP14))+SQRT(1.2^2+1^2),"")</f>
        <v/>
      </c>
      <c r="O14" s="637">
        <f t="array" ref="O14">IF(R14="",0,10*LOG10(SUM(BP14:BU14)/(COUNT(R14,X14,AB14,AF14,AJ14,AN14))))</f>
        <v/>
      </c>
      <c r="P14" s="638">
        <f t="array" ref="P14">IF(AND(Y14="",AC14="",AG14="",AK14="",AO14=""),S14,AVERAGE(S14,Y14,AC14,AG14,AK14,AO14)+STDEV(S14,Y14,AC14,AG14,AK14,AO14))</f>
        <v/>
      </c>
      <c r="Q14" s="106" t="n">
        <v>300</v>
      </c>
      <c r="R14" s="639" t="n">
        <v>75.5</v>
      </c>
      <c r="S14" s="640" t="n">
        <v>89.09999999999999</v>
      </c>
      <c r="T14" s="641" t="n">
        <v>117</v>
      </c>
      <c r="U14" s="642" t="n"/>
      <c r="V14" s="642" t="n"/>
      <c r="W14" s="106" t="n">
        <v>300</v>
      </c>
      <c r="X14" s="639" t="n">
        <v>79.40000000000001</v>
      </c>
      <c r="Y14" s="640" t="n">
        <v>87.5</v>
      </c>
      <c r="Z14" s="641" t="n">
        <v>106</v>
      </c>
      <c r="AA14" s="106" t="n">
        <v>300</v>
      </c>
      <c r="AB14" s="639" t="n">
        <v>75.90000000000001</v>
      </c>
      <c r="AC14" s="640" t="n">
        <v>86.40000000000001</v>
      </c>
      <c r="AD14" s="641" t="n">
        <v>104</v>
      </c>
      <c r="AE14" s="106" t="n">
        <v>300</v>
      </c>
      <c r="AF14" s="639" t="n">
        <v>79.2</v>
      </c>
      <c r="AG14" s="640" t="n">
        <v>87.8</v>
      </c>
      <c r="AH14" s="641" t="n">
        <v>120.3</v>
      </c>
      <c r="AI14" s="106" t="n">
        <v>300</v>
      </c>
      <c r="AJ14" s="639" t="n">
        <v>81.2</v>
      </c>
      <c r="AK14" s="640" t="n">
        <v>90.3</v>
      </c>
      <c r="AL14" s="641" t="n">
        <v>117.4</v>
      </c>
      <c r="AM14" s="106" t="n">
        <v>300</v>
      </c>
      <c r="AN14" s="639" t="n">
        <v>80.90000000000001</v>
      </c>
      <c r="AO14" s="640" t="n">
        <v>92.8</v>
      </c>
      <c r="AP14" s="641" t="n">
        <v>114.5</v>
      </c>
      <c r="AQ14" s="111">
        <f t="array" ref="AQ14">IF(AND((O14)&lt;85,N14&lt;137),"NO","SI")</f>
        <v/>
      </c>
      <c r="AR14" s="112">
        <f t="array" ref="AR14">IF((480*(10^(7.95-(O14/10))))&lt;480,480*(10^(7.95-(O14/10))),480)</f>
        <v/>
      </c>
      <c r="AS14" s="113">
        <f t="array" ref="AS14">IF((480*(10^(8.45-(O14/10))))&lt;480,480*(10^(8.45-(O14/10))),480)</f>
        <v/>
      </c>
      <c r="AT14" s="114">
        <f t="array" ref="AT14">IF((480*(10^(8.65-(O14/10))))&lt;480,480*(10^(8.65-(O14/10))),480)</f>
        <v/>
      </c>
      <c r="AU14" s="137">
        <f t="array" ref="AU14">IF(O14&lt;80,"0",IF((P14-O14)&lt;=2,('DPI art.191'!$G$3-(('DPI art.191'!$F$3-'DPI art.191'!$G$3)/4)*(P14-O14-2)),('DPI art.191'!$G$3-(('DPI art.191'!$F$3-'DPI art.191'!$H$3)/8)*(P14-O14-2))))</f>
        <v/>
      </c>
      <c r="AV14" s="644">
        <f t="array" ref="AV14">O14-AU14</f>
        <v/>
      </c>
      <c r="AW14" s="644">
        <f t="array" ref="AW14">IF(N14&lt;135,N14,N14-'DPI art.191'!$I$3)</f>
        <v/>
      </c>
      <c r="AX14" s="137">
        <f t="array" ref="AX14">IF(O14&lt;80,"0",IF((P14-O14)&lt;=2,('DPI art.191'!$G$5-(('DPI art.191'!$F$5-'DPI art.191'!$G$5)/4)*(P14-O14-2)),('DPI art.191'!$G$5-(('DPI art.191'!$G$5-'DPI art.191'!$H$5)/8)*(P14-O14-2))))</f>
        <v/>
      </c>
      <c r="AY14" s="644">
        <f t="array" ref="AY14">O14-AX14</f>
        <v/>
      </c>
      <c r="AZ14" s="644">
        <f t="array" ref="AZ14">IF(N14&lt;135,N14,N14-'DPI art.191'!$I$5)</f>
        <v/>
      </c>
      <c r="BA14" s="137">
        <f t="array" ref="BA14">IF(O14&lt;80,"0",IF((P14-O14)&lt;=2,('DPI art.191'!$G$7-(('DPI art.191'!$F$7-'DPI art.191'!$G$7)/4)*(P14-O14-2)),('DPI art.191'!$G$7-(('DPI art.191'!$G$7-'DPI art.191'!$H$7)/8)*(P14-O14-2))))</f>
        <v/>
      </c>
      <c r="BB14" s="644">
        <f t="array" ref="BB14">O14-BA14</f>
        <v/>
      </c>
      <c r="BC14" s="644">
        <f t="array" ref="BC14">IF(N14&lt;135,N14,N14-'DPI art.191'!$I$7)</f>
        <v/>
      </c>
      <c r="BD14" s="137">
        <f t="array" ref="BD14">IF(O14&lt;80,"0",IF((P14-O14)&lt;=2,('DPI art.191'!$G$9-(('DPI art.191'!$F$9-'DPI art.191'!$G$9)/4)*(O14-P14-2)),('DPI art.191'!$G$9-(('DPI art.191'!$G$9-'DPI art.191'!$H$9)/8)*(P14-O14-2))))</f>
        <v/>
      </c>
      <c r="BE14" s="644">
        <f t="array" ref="BE14">O14-BD14</f>
        <v/>
      </c>
      <c r="BF14" s="644">
        <f t="array" ref="BF14">IF(N14&lt;135,N14,N14-'DPI art.191'!$I$9)</f>
        <v/>
      </c>
      <c r="BG14" s="137">
        <f t="array" ref="BG14">IF(O14&lt;80,"0",IF((P14-O14)&lt;=2,('DPI art.191'!$G$11-(('DPI art.191'!$F$11-'DPI art.191'!$G$11)/4)*(P14-O14-2)),('DPI art.191'!$G$11-(('DPI art.191'!$G$11-'DPI art.191'!$H$11)/8)*(P14-O14-2))))</f>
        <v/>
      </c>
      <c r="BH14" s="644">
        <f t="array" ref="BH14">O14-BG14</f>
        <v/>
      </c>
      <c r="BI14" s="644">
        <f t="array" ref="BI14">IF(T14&lt;135,T14,T14-'DPI art.191'!$I$11)</f>
        <v/>
      </c>
      <c r="BJ14" s="137">
        <f t="array" ref="BJ14">IF(O14&lt;80,"0",IF((P14-O14)&lt;=2,('DPI art.191'!$G$13-(('DPI art.191'!$F$13-'DPI art.191'!$G$13)/4)*(P14-O14-2)),('DPI art.191'!$G$13-(('DPI art.191'!$G$13-'DPI art.191'!$H$13)/8)*(P14-O14-2))))</f>
        <v/>
      </c>
      <c r="BK14" s="644">
        <f t="array" ref="BK14">O14-BJ14</f>
        <v/>
      </c>
      <c r="BL14" s="644">
        <f t="array" ref="BL14">IF(T14&lt;135,T14,T14-'DPI art.191'!$I$13)</f>
        <v/>
      </c>
      <c r="BM14" s="137">
        <f t="array" ref="BM14">IF(O14&lt;80,"0",IF((P14-O14)&lt;=2,('DPI art.191'!$G$15-(('DPI art.191'!$F$15-'DPI art.191'!$G$15)/4)*(P14-O14-2)),('DPI art.191'!$G$15-(('DPI art.191'!$G$15-'DPI art.191'!$H$15)/8)*(P14-O14-2))))</f>
        <v/>
      </c>
      <c r="BN14" s="644">
        <f t="array" ref="BN14">O14-BM14</f>
        <v/>
      </c>
      <c r="BO14" s="644">
        <f t="array" ref="BO14">IF(Z14&lt;135,Z14,Z14-'DPI art.191'!$I$15)</f>
        <v/>
      </c>
      <c r="BP14" s="645">
        <f t="array" ref="BP14">10^(0.1*R14)</f>
        <v/>
      </c>
      <c r="BQ14" s="645">
        <f t="array" ref="BQ14">10^(0.1*X14)</f>
        <v/>
      </c>
      <c r="BR14" s="645">
        <f t="array" ref="BR14">10^(0.1*AB14)</f>
        <v/>
      </c>
      <c r="BS14" s="645">
        <f t="array" ref="BS14">10^(0.1*AF14)</f>
        <v/>
      </c>
      <c r="BT14" s="645">
        <f t="array" ref="BT14">10^(0.1*AJ14)</f>
        <v/>
      </c>
      <c r="BU14" s="645">
        <f t="array" ref="BU14">10^(0.1*AN14)</f>
        <v/>
      </c>
      <c r="BV14" s="645">
        <f t="array" ref="BV14">IF(R14&gt;0,(O14-R14),"")</f>
        <v/>
      </c>
      <c r="BW14" s="645">
        <f t="array" ref="BW14">IF(X14&gt;0,(O14-X14),"")</f>
        <v/>
      </c>
      <c r="BX14" s="645">
        <f t="array" ref="BX14">IF(AB14&gt;0,(O14-AB14),"")</f>
        <v/>
      </c>
      <c r="BY14" s="645">
        <f t="array" ref="BY14">IF(AF14&gt;0,(O14-AF14),"")</f>
        <v/>
      </c>
      <c r="BZ14" s="645">
        <f t="array" ref="BZ14">IF(AJ14&gt;0,(O14-AJ14),"")</f>
        <v/>
      </c>
      <c r="CA14" s="645">
        <f t="array" ref="CA14">IF(AN14&gt;0,(O14-AN14),"")</f>
        <v/>
      </c>
      <c r="CB14" s="645">
        <f t="array" ref="CB14">COUNT(BV14:CA14)</f>
        <v/>
      </c>
      <c r="CC14" s="646">
        <f t="array" ref="CC14">IF(CB14=0,0,IF(CB14=1,0,1/(CB14*(CB14-1))))</f>
        <v/>
      </c>
      <c r="CD14" s="647">
        <f t="array" ref="CD14">IF(R14&gt;0,(BV14^2),"")</f>
        <v/>
      </c>
      <c r="CE14" s="647">
        <f t="array" ref="CE14">IF(X14&gt;0,(BW14^2),"")</f>
        <v/>
      </c>
      <c r="CF14" s="647">
        <f t="array" ref="CF14">IF(AB14&gt;0,(BX14^2),"")</f>
        <v/>
      </c>
      <c r="CG14" s="647">
        <f t="array" ref="CG14">IF(AF14&gt;0,(BY14^2),"")</f>
        <v/>
      </c>
      <c r="CH14" s="647">
        <f t="array" ref="CH14">IF(AJ14&gt;0,(BZ14^2),"")</f>
        <v/>
      </c>
      <c r="CI14" s="647">
        <f t="array" ref="CI14">IF(AN14&gt;0,(CA14^2),"")</f>
        <v/>
      </c>
      <c r="CJ14" s="121" t="n"/>
    </row>
    <row r="15" ht="25.5" customHeight="1" s="621">
      <c r="A15" s="47" t="inlineStr">
        <is>
          <t>031/33</t>
        </is>
      </c>
      <c r="B15" s="47" t="inlineStr">
        <is>
          <t>W10</t>
        </is>
      </c>
      <c r="C15" s="99" t="inlineStr">
        <is>
          <t>Movimentazione con autogru in esterno</t>
        </is>
      </c>
      <c r="D15" s="99" t="inlineStr">
        <is>
          <t>/</t>
        </is>
      </c>
      <c r="E15" s="99" t="inlineStr">
        <is>
          <t>/</t>
        </is>
      </c>
      <c r="F15" s="99" t="inlineStr">
        <is>
          <t>Movimentazione con autogru in esterno</t>
        </is>
      </c>
      <c r="G15" s="100" t="n">
        <v>45996</v>
      </c>
      <c r="H15" s="99" t="inlineStr">
        <is>
          <t>Compito</t>
        </is>
      </c>
      <c r="I15" s="101">
        <f t="array" ref="I15">IF((V15-R15)&gt;3,"SI","")</f>
        <v/>
      </c>
      <c r="J15" s="99" t="inlineStr">
        <is>
          <t>SI</t>
        </is>
      </c>
      <c r="K15" s="100" t="n"/>
      <c r="L15" s="100" t="n"/>
      <c r="M15" s="635">
        <f t="array" ref="M15">IF(R15&gt;0,(SQRT(CC15*(SUM(CD15:CI15)))),"")</f>
        <v/>
      </c>
      <c r="N15" s="636">
        <f t="array" ref="N15">IF(T15&gt;0,(MAX(T15,Z15,AD15,AH15,AL15,AP15))+SQRT(1.2^2+1^2),"")</f>
        <v/>
      </c>
      <c r="O15" s="637">
        <f t="array" ref="O15">IF(R15="",0,10*LOG10(SUM(BP15:BU15)/(COUNT(R15,X15,AB15,AF15,AJ15,AN15))))</f>
        <v/>
      </c>
      <c r="P15" s="638">
        <f t="array" ref="P15">IF(AND(Y15="",AC15="",AG15="",AK15="",AO15=""),S15,AVERAGE(S15,Y15,AC15,AG15,AK15,AO15)+STDEV(S15,Y15,AC15,AG15,AK15,AO15))</f>
        <v/>
      </c>
      <c r="Q15" s="106" t="n">
        <v>300</v>
      </c>
      <c r="R15" s="639" t="n">
        <v>81.5</v>
      </c>
      <c r="S15" s="640" t="n">
        <v>104.6</v>
      </c>
      <c r="T15" s="641" t="n">
        <v>131.2</v>
      </c>
      <c r="U15" s="642" t="n"/>
      <c r="V15" s="642" t="n"/>
      <c r="W15" s="106" t="n">
        <v>300</v>
      </c>
      <c r="X15" s="639" t="n">
        <v>80.59999999999999</v>
      </c>
      <c r="Y15" s="640" t="n">
        <v>107.5</v>
      </c>
      <c r="Z15" s="641" t="n">
        <v>121.1</v>
      </c>
      <c r="AA15" s="106" t="n">
        <v>300</v>
      </c>
      <c r="AB15" s="639" t="n">
        <v>81.40000000000001</v>
      </c>
      <c r="AC15" s="640" t="n">
        <v>110.3</v>
      </c>
      <c r="AD15" s="641" t="n">
        <v>121.2</v>
      </c>
      <c r="AE15" s="106" t="n">
        <v>300</v>
      </c>
      <c r="AF15" s="639" t="n">
        <v>82.8</v>
      </c>
      <c r="AG15" s="640" t="n">
        <v>106.1</v>
      </c>
      <c r="AH15" s="641" t="n">
        <v>120.7</v>
      </c>
      <c r="AI15" s="106" t="n">
        <v>300</v>
      </c>
      <c r="AJ15" s="639" t="n">
        <v>83</v>
      </c>
      <c r="AK15" s="640" t="n">
        <v>103.3</v>
      </c>
      <c r="AL15" s="641" t="n">
        <v>113.9</v>
      </c>
      <c r="AM15" s="106" t="n">
        <v>300</v>
      </c>
      <c r="AN15" s="639" t="n">
        <v>83.5</v>
      </c>
      <c r="AO15" s="640" t="n">
        <v>104</v>
      </c>
      <c r="AP15" s="641" t="n">
        <v>118.8</v>
      </c>
      <c r="AQ15" s="111">
        <f t="array" ref="AQ15">IF(AND((O15)&lt;85,N15&lt;137),"NO","SI")</f>
        <v/>
      </c>
      <c r="AR15" s="112">
        <f t="array" ref="AR15">IF((480*(10^(7.95-(O15/10))))&lt;480,480*(10^(7.95-(O15/10))),480)</f>
        <v/>
      </c>
      <c r="AS15" s="113">
        <f t="array" ref="AS15">IF((480*(10^(8.45-(O15/10))))&lt;480,480*(10^(8.45-(O15/10))),480)</f>
        <v/>
      </c>
      <c r="AT15" s="114">
        <f t="array" ref="AT15">IF((480*(10^(8.65-(O15/10))))&lt;480,480*(10^(8.65-(O15/10))),480)</f>
        <v/>
      </c>
      <c r="AU15" s="644">
        <f t="array" ref="AU15">IF(O15&lt;80,"0",IF((P15-O15)&lt;=2,('DPI art.191'!$G$3-(('DPI art.191'!$F$3-'DPI art.191'!$G$3)/4)*(P15-O15-2)),('DPI art.191'!$G$3-(('DPI art.191'!$F$3-'DPI art.191'!$H$3)/8)*(P15-O15-2))))</f>
        <v/>
      </c>
      <c r="AV15" s="644">
        <f t="array" ref="AV15">O15-AU15</f>
        <v/>
      </c>
      <c r="AW15" s="644">
        <f t="array" ref="AW15">IF(N15&lt;135,N15,N15-'DPI art.191'!$I$3)</f>
        <v/>
      </c>
      <c r="AX15" s="644">
        <f t="array" ref="AX15">IF(O15&lt;80,"0",IF((P15-O15)&lt;=2,('DPI art.191'!$G$5-(('DPI art.191'!$F$5-'DPI art.191'!$G$5)/4)*(P15-O15-2)),('DPI art.191'!$G$5-(('DPI art.191'!$G$5-'DPI art.191'!$H$5)/8)*(P15-O15-2))))</f>
        <v/>
      </c>
      <c r="AY15" s="644">
        <f t="array" ref="AY15">O15-AX15</f>
        <v/>
      </c>
      <c r="AZ15" s="644">
        <f t="array" ref="AZ15">IF(N15&lt;135,N15,N15-'DPI art.191'!$I$5)</f>
        <v/>
      </c>
      <c r="BA15" s="644">
        <f t="array" ref="BA15">IF(O15&lt;80,"0",IF((P15-O15)&lt;=2,('DPI art.191'!$G$7-(('DPI art.191'!$F$7-'DPI art.191'!$G$7)/4)*(P15-O15-2)),('DPI art.191'!$G$7-(('DPI art.191'!$G$7-'DPI art.191'!$H$7)/8)*(P15-O15-2))))</f>
        <v/>
      </c>
      <c r="BB15" s="644">
        <f t="array" ref="BB15">O15-BA15</f>
        <v/>
      </c>
      <c r="BC15" s="644">
        <f t="array" ref="BC15">IF(N15&lt;135,N15,N15-'DPI art.191'!$I$7)</f>
        <v/>
      </c>
      <c r="BD15" s="644">
        <f t="array" ref="BD15">IF(O15&lt;80,"0",IF((P15-O15)&lt;=2,('DPI art.191'!$G$9-(('DPI art.191'!$F$9-'DPI art.191'!$G$9)/4)*(O15-P15-2)),('DPI art.191'!$G$9-(('DPI art.191'!$G$9-'DPI art.191'!$H$9)/8)*(P15-O15-2))))</f>
        <v/>
      </c>
      <c r="BE15" s="644">
        <f t="array" ref="BE15">O15-BD15</f>
        <v/>
      </c>
      <c r="BF15" s="644">
        <f t="array" ref="BF15">IF(N15&lt;135,N15,N15-'DPI art.191'!$I$9)</f>
        <v/>
      </c>
      <c r="BG15" s="644">
        <f t="array" ref="BG15">IF(O15&lt;80,"0",IF((P15-O15)&lt;=2,('DPI art.191'!$G$11-(('DPI art.191'!$F$11-'DPI art.191'!$G$11)/4)*(P15-O15-2)),('DPI art.191'!$G$11-(('DPI art.191'!$G$11-'DPI art.191'!$H$11)/8)*(P15-O15-2))))</f>
        <v/>
      </c>
      <c r="BH15" s="644">
        <f t="array" ref="BH15">O15-BG15</f>
        <v/>
      </c>
      <c r="BI15" s="644">
        <f t="array" ref="BI15">IF(T15&lt;135,T15,T15-'DPI art.191'!$I$11)</f>
        <v/>
      </c>
      <c r="BJ15" s="644">
        <f t="array" ref="BJ15">IF(O15&lt;80,"0",IF((P15-O15)&lt;=2,('DPI art.191'!$G$13-(('DPI art.191'!$F$13-'DPI art.191'!$G$13)/4)*(P15-O15-2)),('DPI art.191'!$G$13-(('DPI art.191'!$G$13-'DPI art.191'!$H$13)/8)*(P15-O15-2))))</f>
        <v/>
      </c>
      <c r="BK15" s="644">
        <f t="array" ref="BK15">O15-BJ15</f>
        <v/>
      </c>
      <c r="BL15" s="644">
        <f t="array" ref="BL15">IF(T15&lt;135,T15,T15-'DPI art.191'!$I$13)</f>
        <v/>
      </c>
      <c r="BM15" s="644">
        <f t="array" ref="BM15">IF(O15&lt;80,"0",IF((P15-O15)&lt;=2,('DPI art.191'!$G$15-(('DPI art.191'!$F$15-'DPI art.191'!$G$15)/4)*(P15-O15-2)),('DPI art.191'!$G$15-(('DPI art.191'!$G$15-'DPI art.191'!$H$15)/8)*(P15-O15-2))))</f>
        <v/>
      </c>
      <c r="BN15" s="644">
        <f t="array" ref="BN15">O15-BM15</f>
        <v/>
      </c>
      <c r="BO15" s="644">
        <f t="array" ref="BO15">IF(Z15&lt;135,Z15,Z15-'DPI art.191'!$I$15)</f>
        <v/>
      </c>
      <c r="BP15" s="645">
        <f t="array" ref="BP15">10^(0.1*R15)</f>
        <v/>
      </c>
      <c r="BQ15" s="645">
        <f t="array" ref="BQ15">10^(0.1*X15)</f>
        <v/>
      </c>
      <c r="BR15" s="645">
        <f t="array" ref="BR15">10^(0.1*AB15)</f>
        <v/>
      </c>
      <c r="BS15" s="645">
        <f t="array" ref="BS15">10^(0.1*AF15)</f>
        <v/>
      </c>
      <c r="BT15" s="645">
        <f t="array" ref="BT15">10^(0.1*AJ15)</f>
        <v/>
      </c>
      <c r="BU15" s="645">
        <f t="array" ref="BU15">10^(0.1*AN15)</f>
        <v/>
      </c>
      <c r="BV15" s="645">
        <f t="array" ref="BV15">IF(R15&gt;0,(O15-R15),"")</f>
        <v/>
      </c>
      <c r="BW15" s="645">
        <f t="array" ref="BW15">IF(X15&gt;0,(O15-X15),"")</f>
        <v/>
      </c>
      <c r="BX15" s="645">
        <f t="array" ref="BX15">IF(AB15&gt;0,(O15-AB15),"")</f>
        <v/>
      </c>
      <c r="BY15" s="645">
        <f t="array" ref="BY15">IF(AF15&gt;0,(O15-AF15),"")</f>
        <v/>
      </c>
      <c r="BZ15" s="645">
        <f t="array" ref="BZ15">IF(AJ15&gt;0,(O15-AJ15),"")</f>
        <v/>
      </c>
      <c r="CA15" s="645">
        <f t="array" ref="CA15">IF(AN15&gt;0,(O15-AN15),"")</f>
        <v/>
      </c>
      <c r="CB15" s="645">
        <f t="array" ref="CB15">COUNT(BV15:CA15)</f>
        <v/>
      </c>
      <c r="CC15" s="646">
        <f t="array" ref="CC15">IF(CB15=0,0,IF(CB15=1,0,1/(CB15*(CB15-1))))</f>
        <v/>
      </c>
      <c r="CD15" s="647">
        <f t="array" ref="CD15">IF(R15&gt;0,(BV15^2),"")</f>
        <v/>
      </c>
      <c r="CE15" s="647">
        <f t="array" ref="CE15">IF(X15&gt;0,(BW15^2),"")</f>
        <v/>
      </c>
      <c r="CF15" s="647">
        <f t="array" ref="CF15">IF(AB15&gt;0,(BX15^2),"")</f>
        <v/>
      </c>
      <c r="CG15" s="647">
        <f t="array" ref="CG15">IF(AF15&gt;0,(BY15^2),"")</f>
        <v/>
      </c>
      <c r="CH15" s="647">
        <f t="array" ref="CH15">IF(AJ15&gt;0,(BZ15^2),"")</f>
        <v/>
      </c>
      <c r="CI15" s="647">
        <f t="array" ref="CI15">IF(AN15&gt;0,(CA15^2),"")</f>
        <v/>
      </c>
      <c r="CJ15" s="121" t="n"/>
    </row>
    <row r="16" ht="25.5" customHeight="1" s="621">
      <c r="A16" s="47" t="inlineStr">
        <is>
          <t>045/25</t>
        </is>
      </c>
      <c r="B16" s="47" t="inlineStr">
        <is>
          <t>W11</t>
        </is>
      </c>
      <c r="C16" s="99" t="inlineStr">
        <is>
          <t>Trasferimenti con trattore in esterno</t>
        </is>
      </c>
      <c r="D16" s="99" t="inlineStr">
        <is>
          <t>/</t>
        </is>
      </c>
      <c r="E16" s="99" t="inlineStr">
        <is>
          <t>/</t>
        </is>
      </c>
      <c r="F16" s="99" t="inlineStr">
        <is>
          <t>Trasferimenti con trattore in esterno</t>
        </is>
      </c>
      <c r="G16" s="100" t="n">
        <v>45996</v>
      </c>
      <c r="H16" s="99" t="inlineStr">
        <is>
          <t>Compito</t>
        </is>
      </c>
      <c r="I16" s="101">
        <f t="array" ref="I16">IF((V16-R16)&gt;3,"SI","")</f>
        <v/>
      </c>
      <c r="J16" s="99" t="inlineStr">
        <is>
          <t>SI</t>
        </is>
      </c>
      <c r="K16" s="100" t="n"/>
      <c r="L16" s="100" t="n"/>
      <c r="M16" s="635">
        <f t="array" ref="M16">IF(R16&gt;0,(SQRT(CC16*(SUM(CD16:CI16)))),"")</f>
        <v/>
      </c>
      <c r="N16" s="636">
        <f t="array" ref="N16">IF(T16&gt;0,(MAX(T16,Z16,AD16,AH16,AL16,AP16))+SQRT(1.2^2+1^2),"")</f>
        <v/>
      </c>
      <c r="O16" s="637">
        <f t="array" ref="O16">IF(R16="",0,10*LOG10(SUM(BP16:BU16)/(COUNT(R16,X16,AB16,AF16,AJ16,AN16))))</f>
        <v/>
      </c>
      <c r="P16" s="638">
        <f t="array" ref="P16">IF(AND(Y16="",AC16="",AG16="",AK16="",AO16=""),S16,AVERAGE(S16,Y16,AC16,AG16,AK16,AO16)+STDEV(S16,Y16,AC16,AG16,AK16,AO16))</f>
        <v/>
      </c>
      <c r="Q16" s="106" t="n">
        <v>300</v>
      </c>
      <c r="R16" s="639" t="n">
        <v>82</v>
      </c>
      <c r="S16" s="640" t="n">
        <v>92.2</v>
      </c>
      <c r="T16" s="641" t="n">
        <v>132.5</v>
      </c>
      <c r="U16" s="642" t="n"/>
      <c r="V16" s="642" t="n"/>
      <c r="W16" s="106" t="n">
        <v>300</v>
      </c>
      <c r="X16" s="639" t="n">
        <v>89.7</v>
      </c>
      <c r="Y16" s="640" t="n">
        <v>100.1</v>
      </c>
      <c r="Z16" s="641" t="n">
        <v>134.7</v>
      </c>
      <c r="AA16" s="106" t="n">
        <v>300</v>
      </c>
      <c r="AB16" s="639" t="n">
        <v>91.40000000000001</v>
      </c>
      <c r="AC16" s="640" t="n">
        <v>93.3</v>
      </c>
      <c r="AD16" s="641" t="n">
        <v>117.9</v>
      </c>
      <c r="AE16" s="106" t="n">
        <v>300</v>
      </c>
      <c r="AF16" s="639" t="n">
        <v>82.8</v>
      </c>
      <c r="AG16" s="640" t="n">
        <v>94.7</v>
      </c>
      <c r="AH16" s="641" t="n">
        <v>135</v>
      </c>
      <c r="AI16" s="106" t="n">
        <v>300</v>
      </c>
      <c r="AJ16" s="639" t="n">
        <v>89.7</v>
      </c>
      <c r="AK16" s="640" t="n">
        <v>92</v>
      </c>
      <c r="AL16" s="641" t="n">
        <v>128.7</v>
      </c>
      <c r="AM16" s="106" t="n">
        <v>300</v>
      </c>
      <c r="AN16" s="639" t="n">
        <v>90.2</v>
      </c>
      <c r="AO16" s="640" t="n">
        <v>94.5</v>
      </c>
      <c r="AP16" s="641" t="n">
        <v>133.9</v>
      </c>
      <c r="AQ16" s="111">
        <f t="array" ref="AQ16">IF(AND((O16)&lt;85,N16&lt;137),"NO","SI")</f>
        <v/>
      </c>
      <c r="AR16" s="112">
        <f t="array" ref="AR16">IF((480*(10^(7.95-(O16/10))))&lt;480,480*(10^(7.95-(O16/10))),480)</f>
        <v/>
      </c>
      <c r="AS16" s="113">
        <f t="array" ref="AS16">IF((480*(10^(8.45-(O16/10))))&lt;480,480*(10^(8.45-(O16/10))),480)</f>
        <v/>
      </c>
      <c r="AT16" s="114">
        <f t="array" ref="AT16">IF((480*(10^(8.65-(O16/10))))&lt;480,480*(10^(8.65-(O16/10))),480)</f>
        <v/>
      </c>
      <c r="AU16" s="644">
        <f t="array" ref="AU16">IF(O16&lt;80,"0",IF((P16-O16)&lt;=2,('DPI art.191'!$G$3-(('DPI art.191'!$F$3-'DPI art.191'!$G$3)/4)*(P16-O16-2)),('DPI art.191'!$G$3-(('DPI art.191'!$F$3-'DPI art.191'!$H$3)/8)*(P16-O16-2))))</f>
        <v/>
      </c>
      <c r="AV16" s="644">
        <f t="array" ref="AV16">O16-AU16</f>
        <v/>
      </c>
      <c r="AW16" s="644">
        <f t="array" ref="AW16">IF(N16&lt;135,N16,N16-'DPI art.191'!$I$3)</f>
        <v/>
      </c>
      <c r="AX16" s="644">
        <f t="array" ref="AX16">IF(O16&lt;80,"0",IF((P16-O16)&lt;=2,('DPI art.191'!$G$5-(('DPI art.191'!$F$5-'DPI art.191'!$G$5)/4)*(P16-O16-2)),('DPI art.191'!$G$5-(('DPI art.191'!$G$5-'DPI art.191'!$H$5)/8)*(P16-O16-2))))</f>
        <v/>
      </c>
      <c r="AY16" s="644">
        <f t="array" ref="AY16">O16-AX16</f>
        <v/>
      </c>
      <c r="AZ16" s="644">
        <f t="array" ref="AZ16">IF(N16&lt;135,N16,N16-'DPI art.191'!$I$5)</f>
        <v/>
      </c>
      <c r="BA16" s="644">
        <f t="array" ref="BA16">IF(O16&lt;80,"0",IF((P16-O16)&lt;=2,('DPI art.191'!$G$7-(('DPI art.191'!$F$7-'DPI art.191'!$G$7)/4)*(P16-O16-2)),('DPI art.191'!$G$7-(('DPI art.191'!$G$7-'DPI art.191'!$H$7)/8)*(P16-O16-2))))</f>
        <v/>
      </c>
      <c r="BB16" s="644">
        <f t="array" ref="BB16">O16-BA16</f>
        <v/>
      </c>
      <c r="BC16" s="644">
        <f t="array" ref="BC16">IF(N16&lt;135,N16,N16-'DPI art.191'!$I$7)</f>
        <v/>
      </c>
      <c r="BD16" s="644">
        <f t="array" ref="BD16">IF(O16&lt;80,"0",IF((P16-O16)&lt;=2,('DPI art.191'!$G$9-(('DPI art.191'!$F$9-'DPI art.191'!$G$9)/4)*(O16-P16-2)),('DPI art.191'!$G$9-(('DPI art.191'!$G$9-'DPI art.191'!$H$9)/8)*(P16-O16-2))))</f>
        <v/>
      </c>
      <c r="BE16" s="644">
        <f t="array" ref="BE16">O16-BD16</f>
        <v/>
      </c>
      <c r="BF16" s="644">
        <f t="array" ref="BF16">IF(N16&lt;135,N16,N16-'DPI art.191'!$I$9)</f>
        <v/>
      </c>
      <c r="BG16" s="644">
        <f t="array" ref="BG16">IF(O16&lt;80,"0",IF((P16-O16)&lt;=2,('DPI art.191'!$G$11-(('DPI art.191'!$F$11-'DPI art.191'!$G$11)/4)*(P16-O16-2)),('DPI art.191'!$G$11-(('DPI art.191'!$G$11-'DPI art.191'!$H$11)/8)*(P16-O16-2))))</f>
        <v/>
      </c>
      <c r="BH16" s="644">
        <f t="array" ref="BH16">O16-BG16</f>
        <v/>
      </c>
      <c r="BI16" s="644">
        <f t="array" ref="BI16">IF(T16&lt;135,T16,T16-'DPI art.191'!$I$11)</f>
        <v/>
      </c>
      <c r="BJ16" s="644">
        <f t="array" ref="BJ16">IF(O16&lt;80,"0",IF((P16-O16)&lt;=2,('DPI art.191'!$G$13-(('DPI art.191'!$F$13-'DPI art.191'!$G$13)/4)*(P16-O16-2)),('DPI art.191'!$G$13-(('DPI art.191'!$G$13-'DPI art.191'!$H$13)/8)*(P16-O16-2))))</f>
        <v/>
      </c>
      <c r="BK16" s="644">
        <f t="array" ref="BK16">O16-BJ16</f>
        <v/>
      </c>
      <c r="BL16" s="644">
        <f t="array" ref="BL16">IF(T16&lt;135,T16,T16-'DPI art.191'!$I$13)</f>
        <v/>
      </c>
      <c r="BM16" s="644">
        <f t="array" ref="BM16">IF(O16&lt;80,"0",IF((P16-O16)&lt;=2,('DPI art.191'!$G$15-(('DPI art.191'!$F$15-'DPI art.191'!$G$15)/4)*(P16-O16-2)),('DPI art.191'!$G$15-(('DPI art.191'!$G$15-'DPI art.191'!$H$15)/8)*(P16-O16-2))))</f>
        <v/>
      </c>
      <c r="BN16" s="644">
        <f t="array" ref="BN16">O16-BM16</f>
        <v/>
      </c>
      <c r="BO16" s="644">
        <f t="array" ref="BO16">IF(Z16&lt;135,Z16,Z16-'DPI art.191'!$I$15)</f>
        <v/>
      </c>
      <c r="BP16" s="645">
        <f t="array" ref="BP16">10^(0.1*R16)</f>
        <v/>
      </c>
      <c r="BQ16" s="645">
        <f t="array" ref="BQ16">10^(0.1*X16)</f>
        <v/>
      </c>
      <c r="BR16" s="645">
        <f t="array" ref="BR16">10^(0.1*AB16)</f>
        <v/>
      </c>
      <c r="BS16" s="645">
        <f t="array" ref="BS16">10^(0.1*AF16)</f>
        <v/>
      </c>
      <c r="BT16" s="645">
        <f t="array" ref="BT16">10^(0.1*AJ16)</f>
        <v/>
      </c>
      <c r="BU16" s="645">
        <f t="array" ref="BU16">10^(0.1*AN16)</f>
        <v/>
      </c>
      <c r="BV16" s="645">
        <f t="array" ref="BV16">IF(R16&gt;0,(O16-R16),"")</f>
        <v/>
      </c>
      <c r="BW16" s="645">
        <f t="array" ref="BW16">IF(X16&gt;0,(O16-X16),"")</f>
        <v/>
      </c>
      <c r="BX16" s="645">
        <f t="array" ref="BX16">IF(AB16&gt;0,(O16-AB16),"")</f>
        <v/>
      </c>
      <c r="BY16" s="645">
        <f t="array" ref="BY16">IF(AF16&gt;0,(O16-AF16),"")</f>
        <v/>
      </c>
      <c r="BZ16" s="645">
        <f t="array" ref="BZ16">IF(AJ16&gt;0,(O16-AJ16),"")</f>
        <v/>
      </c>
      <c r="CA16" s="645">
        <f t="array" ref="CA16">IF(AN16&gt;0,(O16-AN16),"")</f>
        <v/>
      </c>
      <c r="CB16" s="645">
        <f t="array" ref="CB16">COUNT(BV16:CA16)</f>
        <v/>
      </c>
      <c r="CC16" s="646">
        <f t="array" ref="CC16">IF(CB16=0,0,IF(CB16=1,0,1/(CB16*(CB16-1))))</f>
        <v/>
      </c>
      <c r="CD16" s="647">
        <f t="array" ref="CD16">IF(R16&gt;0,(BV16^2),"")</f>
        <v/>
      </c>
      <c r="CE16" s="647">
        <f t="array" ref="CE16">IF(X16&gt;0,(BW16^2),"")</f>
        <v/>
      </c>
      <c r="CF16" s="647">
        <f t="array" ref="CF16">IF(AB16&gt;0,(BX16^2),"")</f>
        <v/>
      </c>
      <c r="CG16" s="647">
        <f t="array" ref="CG16">IF(AF16&gt;0,(BY16^2),"")</f>
        <v/>
      </c>
      <c r="CH16" s="647">
        <f t="array" ref="CH16">IF(AJ16&gt;0,(BZ16^2),"")</f>
        <v/>
      </c>
      <c r="CI16" s="647">
        <f t="array" ref="CI16">IF(AN16&gt;0,(CA16^2),"")</f>
        <v/>
      </c>
      <c r="CJ16" s="121" t="n"/>
    </row>
    <row r="17" hidden="1" ht="18.75" customHeight="1" s="621">
      <c r="A17" s="47" t="inlineStr">
        <is>
          <t>Gualdo 2</t>
        </is>
      </c>
      <c r="B17" s="47" t="inlineStr">
        <is>
          <t>W12</t>
        </is>
      </c>
      <c r="C17" s="99" t="inlineStr">
        <is>
          <t>Molatura con mola grande</t>
        </is>
      </c>
      <c r="D17" s="99" t="inlineStr">
        <is>
          <t>/</t>
        </is>
      </c>
      <c r="E17" s="99" t="inlineStr">
        <is>
          <t>/</t>
        </is>
      </c>
      <c r="F17" s="99" t="inlineStr">
        <is>
          <t>Molatura con mola grande</t>
        </is>
      </c>
      <c r="G17" s="100" t="n">
        <v>46003</v>
      </c>
      <c r="H17" s="99" t="inlineStr">
        <is>
          <t>Compito</t>
        </is>
      </c>
      <c r="I17" s="101">
        <f t="array" ref="I17">IF((V17-R17)&gt;3,"SI","")</f>
        <v/>
      </c>
      <c r="J17" s="99" t="inlineStr">
        <is>
          <t>SI</t>
        </is>
      </c>
      <c r="K17" s="100" t="n"/>
      <c r="L17" s="100" t="n"/>
      <c r="M17" s="635">
        <f t="array" ref="M17">IF(R17&gt;0,(SQRT(CC17*(SUM(CD17:CI17)))),"")</f>
        <v/>
      </c>
      <c r="N17" s="636">
        <f t="array" ref="N17">IF(T17&gt;0,(MAX(T17,Z17,AD17,AH17,AL17,AP17))+SQRT(1.2^2+1^2),"")</f>
        <v/>
      </c>
      <c r="O17" s="637">
        <f t="array" ref="O17">IF(R17="",0,10*LOG10(SUM(BP17:BU17)/(COUNT(R17,X17,AB17,AF17,AJ17,AN17))))</f>
        <v/>
      </c>
      <c r="P17" s="638">
        <f t="array" ref="P17">IF(AND(Y17="",AC17="",AG17="",AK17="",AO17=""),S17,AVERAGE(S17,Y17,AC17,AG17,AK17,AO17)+STDEV(S17,Y17,AC17,AG17,AK17,AO17))</f>
        <v/>
      </c>
      <c r="Q17" s="106" t="n">
        <v>300</v>
      </c>
      <c r="R17" s="639" t="n">
        <v>100.4</v>
      </c>
      <c r="S17" s="640" t="n">
        <v>99.90000000000001</v>
      </c>
      <c r="T17" s="641" t="n">
        <v>123.6</v>
      </c>
      <c r="U17" s="642" t="n"/>
      <c r="V17" s="642" t="n"/>
      <c r="W17" s="106" t="n">
        <v>300</v>
      </c>
      <c r="X17" s="639" t="n">
        <v>100.4</v>
      </c>
      <c r="Y17" s="640" t="n">
        <v>99.7</v>
      </c>
      <c r="Z17" s="641" t="n">
        <v>121</v>
      </c>
      <c r="AA17" s="106" t="n">
        <v>300</v>
      </c>
      <c r="AB17" s="639" t="n">
        <v>95</v>
      </c>
      <c r="AC17" s="640" t="n">
        <v>94.3</v>
      </c>
      <c r="AD17" s="641" t="n">
        <v>119.1</v>
      </c>
      <c r="AE17" s="106" t="n">
        <v>300</v>
      </c>
      <c r="AF17" s="639" t="n">
        <v>93.3</v>
      </c>
      <c r="AG17" s="640" t="n">
        <v>92.40000000000001</v>
      </c>
      <c r="AH17" s="641" t="n">
        <v>121</v>
      </c>
      <c r="AI17" s="106" t="n">
        <v>300</v>
      </c>
      <c r="AJ17" s="639" t="n">
        <v>99.90000000000001</v>
      </c>
      <c r="AK17" s="640" t="n">
        <v>98.90000000000001</v>
      </c>
      <c r="AL17" s="641" t="n">
        <v>120.6</v>
      </c>
      <c r="AM17" s="106" t="n">
        <v>300</v>
      </c>
      <c r="AN17" s="639" t="n">
        <v>98.59999999999999</v>
      </c>
      <c r="AO17" s="640" t="n">
        <v>98</v>
      </c>
      <c r="AP17" s="641" t="n">
        <v>121.8</v>
      </c>
      <c r="AQ17" s="111">
        <f t="array" ref="AQ17">IF(AND((O17)&lt;85,N17&lt;137),"NO","SI")</f>
        <v/>
      </c>
      <c r="AR17" s="112">
        <f t="array" ref="AR17">IF((480*(10^(7.95-(O17/10))))&lt;480,480*(10^(7.95-(O17/10))),480)</f>
        <v/>
      </c>
      <c r="AS17" s="113">
        <f t="array" ref="AS17">IF((480*(10^(8.45-(O17/10))))&lt;480,480*(10^(8.45-(O17/10))),480)</f>
        <v/>
      </c>
      <c r="AT17" s="114">
        <f t="array" ref="AT17">IF((480*(10^(8.65-(O17/10))))&lt;480,480*(10^(8.65-(O17/10))),480)</f>
        <v/>
      </c>
      <c r="AU17" s="644">
        <f t="array" ref="AU17">IF(O17&lt;80,"0",IF((P17-O17)&lt;=2,('DPI art.191'!$G$3-(('DPI art.191'!$F$3-'DPI art.191'!$G$3)/4)*(P17-O17-2)),('DPI art.191'!$G$3-(('DPI art.191'!$F$3-'DPI art.191'!$H$3)/8)*(P17-O17-2))))</f>
        <v/>
      </c>
      <c r="AV17" s="644">
        <f t="array" ref="AV17">O17-AU17</f>
        <v/>
      </c>
      <c r="AW17" s="644">
        <f t="array" ref="AW17">IF(N17&lt;135,N17,N17-'DPI art.191'!$I$3)</f>
        <v/>
      </c>
      <c r="AX17" s="644">
        <f t="array" ref="AX17">IF(O17&lt;80,"0",IF((P17-O17)&lt;=2,('DPI art.191'!$G$5-(('DPI art.191'!$F$5-'DPI art.191'!$G$5)/4)*(P17-O17-2)),('DPI art.191'!$G$5-(('DPI art.191'!$G$5-'DPI art.191'!$H$5)/8)*(P17-O17-2))))</f>
        <v/>
      </c>
      <c r="AY17" s="644">
        <f t="array" ref="AY17">O17-AX17</f>
        <v/>
      </c>
      <c r="AZ17" s="644">
        <f t="array" ref="AZ17">IF(N17&lt;135,N17,N17-'DPI art.191'!$I$5)</f>
        <v/>
      </c>
      <c r="BA17" s="644">
        <f t="array" ref="BA17">IF(O17&lt;80,"0",IF((P17-O17)&lt;=2,('DPI art.191'!$G$7-(('DPI art.191'!$F$7-'DPI art.191'!$G$7)/4)*(P17-O17-2)),('DPI art.191'!$G$7-(('DPI art.191'!$G$7-'DPI art.191'!$H$7)/8)*(P17-O17-2))))</f>
        <v/>
      </c>
      <c r="BB17" s="644">
        <f t="array" ref="BB17">O17-BA17</f>
        <v/>
      </c>
      <c r="BC17" s="644">
        <f t="array" ref="BC17">IF(N17&lt;135,N17,N17-'DPI art.191'!$I$7)</f>
        <v/>
      </c>
      <c r="BD17" s="644">
        <f t="array" ref="BD17">IF(O17&lt;80,"0",IF((P17-O17)&lt;=2,('DPI art.191'!$G$9-(('DPI art.191'!$F$9-'DPI art.191'!$G$9)/4)*(O17-P17-2)),('DPI art.191'!$G$9-(('DPI art.191'!$G$9-'DPI art.191'!$H$9)/8)*(P17-O17-2))))</f>
        <v/>
      </c>
      <c r="BE17" s="644">
        <f t="array" ref="BE17">O17-BD17</f>
        <v/>
      </c>
      <c r="BF17" s="644">
        <f t="array" ref="BF17">IF(N17&lt;135,N17,N17-'DPI art.191'!$I$9)</f>
        <v/>
      </c>
      <c r="BG17" s="644">
        <f t="array" ref="BG17">IF(O17&lt;80,"0",IF((P17-O17)&lt;=2,('DPI art.191'!$G$11-(('DPI art.191'!$F$11-'DPI art.191'!$G$11)/4)*(P17-O17-2)),('DPI art.191'!$G$11-(('DPI art.191'!$G$11-'DPI art.191'!$H$11)/8)*(P17-O17-2))))</f>
        <v/>
      </c>
      <c r="BH17" s="644">
        <f t="array" ref="BH17">O17-BG17</f>
        <v/>
      </c>
      <c r="BI17" s="644">
        <f t="array" ref="BI17">IF(T17&lt;135,T17,T17-'DPI art.191'!$I$11)</f>
        <v/>
      </c>
      <c r="BJ17" s="644">
        <f t="array" ref="BJ17">IF(O17&lt;80,"0",IF((P17-O17)&lt;=2,('DPI art.191'!$G$13-(('DPI art.191'!$F$13-'DPI art.191'!$G$13)/4)*(P17-O17-2)),('DPI art.191'!$G$13-(('DPI art.191'!$G$13-'DPI art.191'!$H$13)/8)*(P17-O17-2))))</f>
        <v/>
      </c>
      <c r="BK17" s="644">
        <f t="array" ref="BK17">O17-BJ17</f>
        <v/>
      </c>
      <c r="BL17" s="644">
        <f t="array" ref="BL17">IF(T17&lt;135,T17,T17-'DPI art.191'!$I$13)</f>
        <v/>
      </c>
      <c r="BM17" s="644">
        <f t="array" ref="BM17">IF(O17&lt;80,"0",IF((P17-O17)&lt;=2,('DPI art.191'!$G$15-(('DPI art.191'!$F$15-'DPI art.191'!$G$15)/4)*(P17-O17-2)),('DPI art.191'!$G$15-(('DPI art.191'!$G$15-'DPI art.191'!$H$15)/8)*(P17-O17-2))))</f>
        <v/>
      </c>
      <c r="BN17" s="644">
        <f t="array" ref="BN17">O17-BM17</f>
        <v/>
      </c>
      <c r="BO17" s="644">
        <f t="array" ref="BO17">IF(Z17&lt;135,Z17,Z17-'DPI art.191'!$I$15)</f>
        <v/>
      </c>
      <c r="BP17" s="645">
        <f t="array" ref="BP17">10^(0.1*R17)</f>
        <v/>
      </c>
      <c r="BQ17" s="645">
        <f t="array" ref="BQ17">10^(0.1*X17)</f>
        <v/>
      </c>
      <c r="BR17" s="645">
        <f t="array" ref="BR17">10^(0.1*AB17)</f>
        <v/>
      </c>
      <c r="BS17" s="645">
        <f t="array" ref="BS17">10^(0.1*AF17)</f>
        <v/>
      </c>
      <c r="BT17" s="645">
        <f t="array" ref="BT17">10^(0.1*AJ17)</f>
        <v/>
      </c>
      <c r="BU17" s="645">
        <f t="array" ref="BU17">10^(0.1*AN17)</f>
        <v/>
      </c>
      <c r="BV17" s="645">
        <f t="array" ref="BV17">IF(R17&gt;0,(O17-R17),"")</f>
        <v/>
      </c>
      <c r="BW17" s="645">
        <f t="array" ref="BW17">IF(X17&gt;0,(O17-X17),"")</f>
        <v/>
      </c>
      <c r="BX17" s="645">
        <f t="array" ref="BX17">IF(AB17&gt;0,(O17-AB17),"")</f>
        <v/>
      </c>
      <c r="BY17" s="645">
        <f t="array" ref="BY17">IF(AF17&gt;0,(O17-AF17),"")</f>
        <v/>
      </c>
      <c r="BZ17" s="645">
        <f t="array" ref="BZ17">IF(AJ17&gt;0,(O17-AJ17),"")</f>
        <v/>
      </c>
      <c r="CA17" s="645">
        <f t="array" ref="CA17">IF(AN17&gt;0,(O17-AN17),"")</f>
        <v/>
      </c>
      <c r="CB17" s="645">
        <f t="array" ref="CB17">COUNT(BV17:CA17)</f>
        <v/>
      </c>
      <c r="CC17" s="646">
        <f t="array" ref="CC17">IF(CB17=0,0,IF(CB17=1,0,1/(CB17*(CB17-1))))</f>
        <v/>
      </c>
      <c r="CD17" s="647">
        <f t="array" ref="CD17">IF(R17&gt;0,(BV17^2),"")</f>
        <v/>
      </c>
      <c r="CE17" s="647">
        <f t="array" ref="CE17">IF(X17&gt;0,(BW17^2),"")</f>
        <v/>
      </c>
      <c r="CF17" s="647">
        <f t="array" ref="CF17">IF(AB17&gt;0,(BX17^2),"")</f>
        <v/>
      </c>
      <c r="CG17" s="647">
        <f t="array" ref="CG17">IF(AF17&gt;0,(BY17^2),"")</f>
        <v/>
      </c>
      <c r="CH17" s="647">
        <f t="array" ref="CH17">IF(AJ17&gt;0,(BZ17^2),"")</f>
        <v/>
      </c>
      <c r="CI17" s="647">
        <f t="array" ref="CI17">IF(AN17&gt;0,(CA17^2),"")</f>
        <v/>
      </c>
      <c r="CJ17" s="121" t="n"/>
    </row>
    <row r="18" ht="18.75" customHeight="1" s="621">
      <c r="A18" s="47" t="inlineStr">
        <is>
          <t>Gualdo 2</t>
        </is>
      </c>
      <c r="B18" s="47" t="inlineStr">
        <is>
          <t>W13</t>
        </is>
      </c>
      <c r="C18" s="99" t="inlineStr">
        <is>
          <t>Molatura con mola piccola</t>
        </is>
      </c>
      <c r="D18" s="99" t="inlineStr">
        <is>
          <t>/</t>
        </is>
      </c>
      <c r="E18" s="99" t="inlineStr">
        <is>
          <t>/</t>
        </is>
      </c>
      <c r="F18" s="99" t="inlineStr">
        <is>
          <t>Molatura con mola piccola</t>
        </is>
      </c>
      <c r="G18" s="100" t="n">
        <v>46003</v>
      </c>
      <c r="H18" s="99" t="inlineStr">
        <is>
          <t>Compito</t>
        </is>
      </c>
      <c r="I18" s="101">
        <f t="array" ref="I18">IF((V18-R18)&gt;3,"SI","")</f>
        <v/>
      </c>
      <c r="J18" s="99" t="inlineStr">
        <is>
          <t>SI</t>
        </is>
      </c>
      <c r="K18" s="100" t="n"/>
      <c r="L18" s="100" t="n"/>
      <c r="M18" s="635">
        <f t="array" ref="M18">IF(R18&gt;0,(SQRT(CC18*(SUM(CD18:CI18)))),"")</f>
        <v/>
      </c>
      <c r="N18" s="636">
        <f t="array" ref="N18">IF(T18&gt;0,(MAX(T18,Z18,AD18,AH18,AL18,AP18))+SQRT(1.2^2+1^2),"")</f>
        <v/>
      </c>
      <c r="O18" s="637">
        <f t="array" ref="O18">IF(R18="",0,10*LOG10(SUM(BP18:BU18)/(COUNT(R18,X18,AB18,AF18,AJ18,AN18))))</f>
        <v/>
      </c>
      <c r="P18" s="638">
        <f t="array" ref="P18">IF(AND(Y18="",AC18="",AG18="",AK18="",AO18=""),S18,AVERAGE(S18,Y18,AC18,AG18,AK18,AO18)+STDEV(S18,Y18,AC18,AG18,AK18,AO18))</f>
        <v/>
      </c>
      <c r="Q18" s="106" t="n">
        <v>300</v>
      </c>
      <c r="R18" s="639" t="n">
        <v>103.9</v>
      </c>
      <c r="S18" s="640" t="n">
        <v>102.5</v>
      </c>
      <c r="T18" s="641" t="n">
        <v>126.1</v>
      </c>
      <c r="U18" s="642" t="n"/>
      <c r="V18" s="642" t="n"/>
      <c r="W18" s="106" t="n">
        <v>300</v>
      </c>
      <c r="X18" s="639" t="n">
        <v>102.1</v>
      </c>
      <c r="Y18" s="640" t="n">
        <v>100.7</v>
      </c>
      <c r="Z18" s="641" t="n">
        <v>123.4</v>
      </c>
      <c r="AA18" s="106" t="n">
        <v>300</v>
      </c>
      <c r="AB18" s="639" t="n">
        <v>101.9</v>
      </c>
      <c r="AC18" s="640" t="n">
        <v>100.3</v>
      </c>
      <c r="AD18" s="641" t="n">
        <v>124.5</v>
      </c>
      <c r="AE18" s="106" t="n">
        <v>300</v>
      </c>
      <c r="AF18" s="639" t="n">
        <v>106.9</v>
      </c>
      <c r="AG18" s="640" t="n">
        <v>105.3</v>
      </c>
      <c r="AH18" s="641" t="n">
        <v>127.9</v>
      </c>
      <c r="AI18" s="106" t="n">
        <v>300</v>
      </c>
      <c r="AJ18" s="639" t="n">
        <v>103.9</v>
      </c>
      <c r="AK18" s="640" t="n">
        <v>102.3</v>
      </c>
      <c r="AL18" s="641" t="n">
        <v>126.4</v>
      </c>
      <c r="AM18" s="106" t="n">
        <v>300</v>
      </c>
      <c r="AN18" s="639" t="n">
        <v>91.40000000000001</v>
      </c>
      <c r="AO18" s="640" t="n">
        <v>90.59999999999999</v>
      </c>
      <c r="AP18" s="641" t="n">
        <v>119</v>
      </c>
      <c r="AQ18" s="111">
        <f t="array" ref="AQ18">IF(AND((O18)&lt;85,N18&lt;137),"NO","SI")</f>
        <v/>
      </c>
      <c r="AR18" s="112">
        <f t="array" ref="AR18">IF((480*(10^(7.95-(O18/10))))&lt;480,480*(10^(7.95-(O18/10))),480)</f>
        <v/>
      </c>
      <c r="AS18" s="113">
        <f t="array" ref="AS18">IF((480*(10^(8.45-(O18/10))))&lt;480,480*(10^(8.45-(O18/10))),480)</f>
        <v/>
      </c>
      <c r="AT18" s="114">
        <f t="array" ref="AT18">IF((480*(10^(8.65-(O18/10))))&lt;480,480*(10^(8.65-(O18/10))),480)</f>
        <v/>
      </c>
      <c r="AU18" s="644">
        <f t="array" ref="AU18">IF(O18&lt;80,"0",IF((P18-O18)&lt;=2,('DPI art.191'!$G$3-(('DPI art.191'!$F$3-'DPI art.191'!$G$3)/4)*(P18-O18-2)),('DPI art.191'!$G$3-(('DPI art.191'!$F$3-'DPI art.191'!$H$3)/8)*(P18-O18-2))))</f>
        <v/>
      </c>
      <c r="AV18" s="644">
        <f t="array" ref="AV18">O18-AU18</f>
        <v/>
      </c>
      <c r="AW18" s="644">
        <f t="array" ref="AW18">IF(N18&lt;135,N18,N18-'DPI art.191'!$I$3)</f>
        <v/>
      </c>
      <c r="AX18" s="644">
        <f t="array" ref="AX18">IF(O18&lt;80,"0",IF((P18-O18)&lt;=2,('DPI art.191'!$G$5-(('DPI art.191'!$F$5-'DPI art.191'!$G$5)/4)*(P18-O18-2)),('DPI art.191'!$G$5-(('DPI art.191'!$G$5-'DPI art.191'!$H$5)/8)*(P18-O18-2))))</f>
        <v/>
      </c>
      <c r="AY18" s="644">
        <f t="array" ref="AY18">O18-AX18</f>
        <v/>
      </c>
      <c r="AZ18" s="644">
        <f t="array" ref="AZ18">IF(N18&lt;135,N18,N18-'DPI art.191'!$I$5)</f>
        <v/>
      </c>
      <c r="BA18" s="644">
        <f t="array" ref="BA18">IF(O18&lt;80,"0",IF((P18-O18)&lt;=2,('DPI art.191'!$G$7-(('DPI art.191'!$F$7-'DPI art.191'!$G$7)/4)*(P18-O18-2)),('DPI art.191'!$G$7-(('DPI art.191'!$G$7-'DPI art.191'!$H$7)/8)*(P18-O18-2))))</f>
        <v/>
      </c>
      <c r="BB18" s="644">
        <f t="array" ref="BB18">O18-BA18</f>
        <v/>
      </c>
      <c r="BC18" s="644">
        <f t="array" ref="BC18">IF(N18&lt;135,N18,N18-'DPI art.191'!$I$7)</f>
        <v/>
      </c>
      <c r="BD18" s="644">
        <f t="array" ref="BD18">IF(O18&lt;80,"0",IF((P18-O18)&lt;=2,('DPI art.191'!$G$9-(('DPI art.191'!$F$9-'DPI art.191'!$G$9)/4)*(O18-P18-2)),('DPI art.191'!$G$9-(('DPI art.191'!$G$9-'DPI art.191'!$H$9)/8)*(P18-O18-2))))</f>
        <v/>
      </c>
      <c r="BE18" s="644">
        <f t="array" ref="BE18">O18-BD18</f>
        <v/>
      </c>
      <c r="BF18" s="644">
        <f t="array" ref="BF18">IF(N18&lt;135,N18,N18-'DPI art.191'!$I$9)</f>
        <v/>
      </c>
      <c r="BG18" s="644">
        <f t="array" ref="BG18">IF(O18&lt;80,"0",IF((P18-O18)&lt;=2,('DPI art.191'!$G$11-(('DPI art.191'!$F$11-'DPI art.191'!$G$11)/4)*(P18-O18-2)),('DPI art.191'!$G$11-(('DPI art.191'!$G$11-'DPI art.191'!$H$11)/8)*(P18-O18-2))))</f>
        <v/>
      </c>
      <c r="BH18" s="644">
        <f t="array" ref="BH18">O18-BG18</f>
        <v/>
      </c>
      <c r="BI18" s="644">
        <f t="array" ref="BI18">IF(T18&lt;135,T18,T18-'DPI art.191'!$I$11)</f>
        <v/>
      </c>
      <c r="BJ18" s="644">
        <f t="array" ref="BJ18">IF(O18&lt;80,"0",IF((P18-O18)&lt;=2,('DPI art.191'!$G$13-(('DPI art.191'!$F$13-'DPI art.191'!$G$13)/4)*(P18-O18-2)),('DPI art.191'!$G$13-(('DPI art.191'!$G$13-'DPI art.191'!$H$13)/8)*(P18-O18-2))))</f>
        <v/>
      </c>
      <c r="BK18" s="644">
        <f t="array" ref="BK18">O18-BJ18</f>
        <v/>
      </c>
      <c r="BL18" s="644">
        <f t="array" ref="BL18">IF(T18&lt;135,T18,T18-'DPI art.191'!$I$13)</f>
        <v/>
      </c>
      <c r="BM18" s="644">
        <f t="array" ref="BM18">IF(O18&lt;80,"0",IF((P18-O18)&lt;=2,('DPI art.191'!$G$15-(('DPI art.191'!$F$15-'DPI art.191'!$G$15)/4)*(P18-O18-2)),('DPI art.191'!$G$15-(('DPI art.191'!$G$15-'DPI art.191'!$H$15)/8)*(P18-O18-2))))</f>
        <v/>
      </c>
      <c r="BN18" s="644">
        <f t="array" ref="BN18">O18-BM18</f>
        <v/>
      </c>
      <c r="BO18" s="644">
        <f t="array" ref="BO18">IF(Z18&lt;135,Z18,Z18-'DPI art.191'!$I$15)</f>
        <v/>
      </c>
      <c r="BP18" s="645">
        <f t="array" ref="BP18">10^(0.1*R18)</f>
        <v/>
      </c>
      <c r="BQ18" s="645">
        <f t="array" ref="BQ18">10^(0.1*X18)</f>
        <v/>
      </c>
      <c r="BR18" s="645">
        <f t="array" ref="BR18">10^(0.1*AB18)</f>
        <v/>
      </c>
      <c r="BS18" s="645">
        <f t="array" ref="BS18">10^(0.1*AF18)</f>
        <v/>
      </c>
      <c r="BT18" s="645">
        <f t="array" ref="BT18">10^(0.1*AJ18)</f>
        <v/>
      </c>
      <c r="BU18" s="645">
        <f t="array" ref="BU18">10^(0.1*AN18)</f>
        <v/>
      </c>
      <c r="BV18" s="645">
        <f t="array" ref="BV18">IF(R18&gt;0,(O18-R18),"")</f>
        <v/>
      </c>
      <c r="BW18" s="645">
        <f t="array" ref="BW18">IF(X18&gt;0,(O18-X18),"")</f>
        <v/>
      </c>
      <c r="BX18" s="645">
        <f t="array" ref="BX18">IF(AB18&gt;0,(O18-AB18),"")</f>
        <v/>
      </c>
      <c r="BY18" s="645">
        <f t="array" ref="BY18">IF(AF18&gt;0,(O18-AF18),"")</f>
        <v/>
      </c>
      <c r="BZ18" s="645">
        <f t="array" ref="BZ18">IF(AJ18&gt;0,(O18-AJ18),"")</f>
        <v/>
      </c>
      <c r="CA18" s="645">
        <f t="array" ref="CA18">IF(AN18&gt;0,(O18-AN18),"")</f>
        <v/>
      </c>
      <c r="CB18" s="645">
        <f t="array" ref="CB18">COUNT(BV18:CA18)</f>
        <v/>
      </c>
      <c r="CC18" s="646">
        <f t="array" ref="CC18">IF(CB18=0,0,IF(CB18=1,0,1/(CB18*(CB18-1))))</f>
        <v/>
      </c>
      <c r="CD18" s="647">
        <f t="array" ref="CD18">IF(R18&gt;0,(BV18^2),"")</f>
        <v/>
      </c>
      <c r="CE18" s="647">
        <f t="array" ref="CE18">IF(X18&gt;0,(BW18^2),"")</f>
        <v/>
      </c>
      <c r="CF18" s="647">
        <f t="array" ref="CF18">IF(AB18&gt;0,(BX18^2),"")</f>
        <v/>
      </c>
      <c r="CG18" s="647">
        <f t="array" ref="CG18">IF(AF18&gt;0,(BY18^2),"")</f>
        <v/>
      </c>
      <c r="CH18" s="647">
        <f t="array" ref="CH18">IF(AJ18&gt;0,(BZ18^2),"")</f>
        <v/>
      </c>
      <c r="CI18" s="647">
        <f t="array" ref="CI18">IF(AN18&gt;0,(CA18^2),"")</f>
        <v/>
      </c>
      <c r="CJ18" s="121" t="n"/>
    </row>
    <row r="19" ht="18.75" customHeight="1" s="621">
      <c r="A19" s="47" t="inlineStr">
        <is>
          <t>Gualdo 2</t>
        </is>
      </c>
      <c r="B19" s="47" t="inlineStr">
        <is>
          <t>W14</t>
        </is>
      </c>
      <c r="C19" s="99" t="inlineStr">
        <is>
          <t>Movimentazione con carroponte</t>
        </is>
      </c>
      <c r="D19" s="99" t="inlineStr">
        <is>
          <t>/</t>
        </is>
      </c>
      <c r="E19" s="99" t="inlineStr">
        <is>
          <t>/</t>
        </is>
      </c>
      <c r="F19" s="99" t="inlineStr">
        <is>
          <t>Movimentazione con carroponte</t>
        </is>
      </c>
      <c r="G19" s="100" t="n">
        <v>46003</v>
      </c>
      <c r="H19" s="99" t="inlineStr">
        <is>
          <t>Compito</t>
        </is>
      </c>
      <c r="I19" s="101">
        <f t="array" ref="I19">IF((V19-R19)&gt;3,"SI","")</f>
        <v/>
      </c>
      <c r="J19" s="99" t="inlineStr">
        <is>
          <t>SI</t>
        </is>
      </c>
      <c r="K19" s="100" t="n"/>
      <c r="L19" s="100" t="n"/>
      <c r="M19" s="635">
        <f t="array" ref="M19">IF(R19&gt;0,(SQRT(CC19*(SUM(CD19:CI19)))),"")</f>
        <v/>
      </c>
      <c r="N19" s="636">
        <f t="array" ref="N19">IF(T19&gt;0,(MAX(T19,Z19,AD19,AH19,AL19,AP19))+SQRT(1.2^2+1^2),"")</f>
        <v/>
      </c>
      <c r="O19" s="637">
        <f t="array" ref="O19">IF(R19="",0,10*LOG10(SUM(BP19:BU19)/(COUNT(R19,X19,AB19,AF19,AJ19,AN19))))</f>
        <v/>
      </c>
      <c r="P19" s="638">
        <f t="array" ref="P19">IF(AND(Y19="",AC19="",AG19="",AK19="",AO19=""),S19,AVERAGE(S19,Y19,AC19,AG19,AK19,AO19)+STDEV(S19,Y19,AC19,AG19,AK19,AO19))</f>
        <v/>
      </c>
      <c r="Q19" s="106" t="n">
        <v>300</v>
      </c>
      <c r="R19" s="639" t="n">
        <v>83</v>
      </c>
      <c r="S19" s="640" t="n">
        <v>85.5</v>
      </c>
      <c r="T19" s="641" t="n">
        <v>113.7</v>
      </c>
      <c r="U19" s="642" t="n"/>
      <c r="V19" s="642" t="n"/>
      <c r="W19" s="106" t="n">
        <v>300</v>
      </c>
      <c r="X19" s="639" t="n">
        <v>79.3</v>
      </c>
      <c r="Y19" s="640" t="n">
        <v>81.2</v>
      </c>
      <c r="Z19" s="641" t="n">
        <v>114.9</v>
      </c>
      <c r="AA19" s="106" t="n">
        <v>300</v>
      </c>
      <c r="AB19" s="639" t="n">
        <v>80.90000000000001</v>
      </c>
      <c r="AC19" s="640" t="n">
        <v>84.2</v>
      </c>
      <c r="AD19" s="641" t="n">
        <v>110.3</v>
      </c>
      <c r="AE19" s="106" t="n">
        <v>300</v>
      </c>
      <c r="AF19" s="639" t="n">
        <v>85.8</v>
      </c>
      <c r="AG19" s="640" t="n">
        <v>85.40000000000001</v>
      </c>
      <c r="AH19" s="641" t="n">
        <v>119.1</v>
      </c>
      <c r="AI19" s="106" t="n">
        <v>300</v>
      </c>
      <c r="AJ19" s="639" t="n">
        <v>75.40000000000001</v>
      </c>
      <c r="AK19" s="640" t="n">
        <v>79.8</v>
      </c>
      <c r="AL19" s="641" t="n">
        <v>108</v>
      </c>
      <c r="AM19" s="106" t="n">
        <v>300</v>
      </c>
      <c r="AN19" s="639" t="n">
        <v>77.8</v>
      </c>
      <c r="AO19" s="640" t="n">
        <v>79.90000000000001</v>
      </c>
      <c r="AP19" s="641" t="n">
        <v>120</v>
      </c>
      <c r="AQ19" s="111">
        <f t="array" ref="AQ19">IF(AND((O19)&lt;85,N19&lt;137),"NO","SI")</f>
        <v/>
      </c>
      <c r="AR19" s="112">
        <f t="array" ref="AR19">IF((480*(10^(7.95-(O19/10))))&lt;480,480*(10^(7.95-(O19/10))),480)</f>
        <v/>
      </c>
      <c r="AS19" s="113">
        <f t="array" ref="AS19">IF((480*(10^(8.45-(O19/10))))&lt;480,480*(10^(8.45-(O19/10))),480)</f>
        <v/>
      </c>
      <c r="AT19" s="114">
        <f t="array" ref="AT19">IF((480*(10^(8.65-(O19/10))))&lt;480,480*(10^(8.65-(O19/10))),480)</f>
        <v/>
      </c>
      <c r="AU19" s="644">
        <f t="array" ref="AU19">IF(O19&lt;80,"0",IF((P19-O19)&lt;=2,('DPI art.191'!$G$3-(('DPI art.191'!$F$3-'DPI art.191'!$G$3)/4)*(P19-O19-2)),('DPI art.191'!$G$3-(('DPI art.191'!$F$3-'DPI art.191'!$H$3)/8)*(P19-O19-2))))</f>
        <v/>
      </c>
      <c r="AV19" s="644">
        <f t="array" ref="AV19">O19-AU19</f>
        <v/>
      </c>
      <c r="AW19" s="644">
        <f t="array" ref="AW19">IF(N19&lt;135,N19,N19-'DPI art.191'!$I$3)</f>
        <v/>
      </c>
      <c r="AX19" s="644">
        <f t="array" ref="AX19">IF(O19&lt;80,"0",IF((P19-O19)&lt;=2,('DPI art.191'!$G$5-(('DPI art.191'!$F$5-'DPI art.191'!$G$5)/4)*(P19-O19-2)),('DPI art.191'!$G$5-(('DPI art.191'!$G$5-'DPI art.191'!$H$5)/8)*(P19-O19-2))))</f>
        <v/>
      </c>
      <c r="AY19" s="644">
        <f t="array" ref="AY19">O19-AX19</f>
        <v/>
      </c>
      <c r="AZ19" s="644">
        <f t="array" ref="AZ19">IF(N19&lt;135,N19,N19-'DPI art.191'!$I$5)</f>
        <v/>
      </c>
      <c r="BA19" s="644">
        <f t="array" ref="BA19">IF(O19&lt;80,"0",IF((P19-O19)&lt;=2,('DPI art.191'!$G$7-(('DPI art.191'!$F$7-'DPI art.191'!$G$7)/4)*(P19-O19-2)),('DPI art.191'!$G$7-(('DPI art.191'!$G$7-'DPI art.191'!$H$7)/8)*(P19-O19-2))))</f>
        <v/>
      </c>
      <c r="BB19" s="644">
        <f t="array" ref="BB19">O19-BA19</f>
        <v/>
      </c>
      <c r="BC19" s="644">
        <f t="array" ref="BC19">IF(N19&lt;135,N19,N19-'DPI art.191'!$I$7)</f>
        <v/>
      </c>
      <c r="BD19" s="644">
        <f t="array" ref="BD19">IF(O19&lt;80,"0",IF((P19-O19)&lt;=2,('DPI art.191'!$G$9-(('DPI art.191'!$F$9-'DPI art.191'!$G$9)/4)*(O19-P19-2)),('DPI art.191'!$G$9-(('DPI art.191'!$G$9-'DPI art.191'!$H$9)/8)*(P19-O19-2))))</f>
        <v/>
      </c>
      <c r="BE19" s="644">
        <f t="array" ref="BE19">O19-BD19</f>
        <v/>
      </c>
      <c r="BF19" s="644">
        <f t="array" ref="BF19">IF(N19&lt;135,N19,N19-'DPI art.191'!$I$9)</f>
        <v/>
      </c>
      <c r="BG19" s="644">
        <f t="array" ref="BG19">IF(O19&lt;80,"0",IF((P19-O19)&lt;=2,('DPI art.191'!$G$11-(('DPI art.191'!$F$11-'DPI art.191'!$G$11)/4)*(P19-O19-2)),('DPI art.191'!$G$11-(('DPI art.191'!$G$11-'DPI art.191'!$H$11)/8)*(P19-O19-2))))</f>
        <v/>
      </c>
      <c r="BH19" s="644">
        <f t="array" ref="BH19">O19-BG19</f>
        <v/>
      </c>
      <c r="BI19" s="644">
        <f t="array" ref="BI19">IF(T19&lt;135,T19,T19-'DPI art.191'!$I$11)</f>
        <v/>
      </c>
      <c r="BJ19" s="644">
        <f t="array" ref="BJ19">IF(O19&lt;80,"0",IF((P19-O19)&lt;=2,('DPI art.191'!$G$13-(('DPI art.191'!$F$13-'DPI art.191'!$G$13)/4)*(P19-O19-2)),('DPI art.191'!$G$13-(('DPI art.191'!$G$13-'DPI art.191'!$H$13)/8)*(P19-O19-2))))</f>
        <v/>
      </c>
      <c r="BK19" s="644">
        <f t="array" ref="BK19">O19-BJ19</f>
        <v/>
      </c>
      <c r="BL19" s="644">
        <f t="array" ref="BL19">IF(T19&lt;135,T19,T19-'DPI art.191'!$I$13)</f>
        <v/>
      </c>
      <c r="BM19" s="644">
        <f t="array" ref="BM19">IF(O19&lt;80,"0",IF((P19-O19)&lt;=2,('DPI art.191'!$G$15-(('DPI art.191'!$F$15-'DPI art.191'!$G$15)/4)*(P19-O19-2)),('DPI art.191'!$G$15-(('DPI art.191'!$G$15-'DPI art.191'!$H$15)/8)*(P19-O19-2))))</f>
        <v/>
      </c>
      <c r="BN19" s="644">
        <f t="array" ref="BN19">O19-BM19</f>
        <v/>
      </c>
      <c r="BO19" s="644">
        <f t="array" ref="BO19">IF(Z19&lt;135,Z19,Z19-'DPI art.191'!$I$15)</f>
        <v/>
      </c>
      <c r="BP19" s="645">
        <f t="array" ref="BP19">10^(0.1*R19)</f>
        <v/>
      </c>
      <c r="BQ19" s="645">
        <f t="array" ref="BQ19">10^(0.1*X19)</f>
        <v/>
      </c>
      <c r="BR19" s="645">
        <f t="array" ref="BR19">10^(0.1*AB19)</f>
        <v/>
      </c>
      <c r="BS19" s="645">
        <f t="array" ref="BS19">10^(0.1*AF19)</f>
        <v/>
      </c>
      <c r="BT19" s="645">
        <f t="array" ref="BT19">10^(0.1*AJ19)</f>
        <v/>
      </c>
      <c r="BU19" s="645">
        <f t="array" ref="BU19">10^(0.1*AN19)</f>
        <v/>
      </c>
      <c r="BV19" s="645">
        <f t="array" ref="BV19">IF(R19&gt;0,(O19-R19),"")</f>
        <v/>
      </c>
      <c r="BW19" s="645">
        <f t="array" ref="BW19">IF(X19&gt;0,(O19-X19),"")</f>
        <v/>
      </c>
      <c r="BX19" s="645">
        <f t="array" ref="BX19">IF(AB19&gt;0,(O19-AB19),"")</f>
        <v/>
      </c>
      <c r="BY19" s="645">
        <f t="array" ref="BY19">IF(AF19&gt;0,(O19-AF19),"")</f>
        <v/>
      </c>
      <c r="BZ19" s="645">
        <f t="array" ref="BZ19">IF(AJ19&gt;0,(O19-AJ19),"")</f>
        <v/>
      </c>
      <c r="CA19" s="645">
        <f t="array" ref="CA19">IF(AN19&gt;0,(O19-AN19),"")</f>
        <v/>
      </c>
      <c r="CB19" s="645">
        <f t="array" ref="CB19">COUNT(BV19:CA19)</f>
        <v/>
      </c>
      <c r="CC19" s="646">
        <f t="array" ref="CC19">IF(CB19=0,0,IF(CB19=1,0,1/(CB19*(CB19-1))))</f>
        <v/>
      </c>
      <c r="CD19" s="647">
        <f t="array" ref="CD19">IF(R19&gt;0,(BV19^2),"")</f>
        <v/>
      </c>
      <c r="CE19" s="647">
        <f t="array" ref="CE19">IF(X19&gt;0,(BW19^2),"")</f>
        <v/>
      </c>
      <c r="CF19" s="647">
        <f t="array" ref="CF19">IF(AB19&gt;0,(BX19^2),"")</f>
        <v/>
      </c>
      <c r="CG19" s="647">
        <f t="array" ref="CG19">IF(AF19&gt;0,(BY19^2),"")</f>
        <v/>
      </c>
      <c r="CH19" s="647">
        <f t="array" ref="CH19">IF(AJ19&gt;0,(BZ19^2),"")</f>
        <v/>
      </c>
      <c r="CI19" s="647">
        <f t="array" ref="CI19">IF(AN19&gt;0,(CA19^2),"")</f>
        <v/>
      </c>
      <c r="CJ19" s="121" t="n"/>
    </row>
    <row r="20" ht="25.5" customHeight="1" s="621">
      <c r="A20" s="47" t="inlineStr">
        <is>
          <t>031/30</t>
        </is>
      </c>
      <c r="B20" s="47" t="inlineStr">
        <is>
          <t>W15</t>
        </is>
      </c>
      <c r="C20" s="99" t="inlineStr">
        <is>
          <t>Movimentazione con autogru in esterno</t>
        </is>
      </c>
      <c r="D20" s="99" t="inlineStr">
        <is>
          <t>/</t>
        </is>
      </c>
      <c r="E20" s="99" t="inlineStr">
        <is>
          <t>/</t>
        </is>
      </c>
      <c r="F20" s="99" t="inlineStr">
        <is>
          <t>Movimentazione con autogru in esterno</t>
        </is>
      </c>
      <c r="G20" s="100" t="n">
        <v>46003</v>
      </c>
      <c r="H20" s="99" t="inlineStr">
        <is>
          <t>Compito</t>
        </is>
      </c>
      <c r="I20" s="101">
        <f t="array" ref="I20">IF((V20-R20)&gt;3,"SI","")</f>
        <v/>
      </c>
      <c r="J20" s="99" t="inlineStr">
        <is>
          <t>SI</t>
        </is>
      </c>
      <c r="K20" s="100" t="n"/>
      <c r="L20" s="100" t="n"/>
      <c r="M20" s="635">
        <f t="array" ref="M20">IF(R20&gt;0,(SQRT(CC20*(SUM(CD20:CI20)))),"")</f>
        <v/>
      </c>
      <c r="N20" s="636">
        <f t="array" ref="N20">IF(T20&gt;0,(MAX(T20,Z20,AD20,AH20,AL20,AP20))+SQRT(1.2^2+1^2),"")</f>
        <v/>
      </c>
      <c r="O20" s="637">
        <f t="array" ref="O20">IF(R20="",0,10*LOG10(SUM(BP20:BU20)/(COUNT(R20,X20,AB20,AF20,AJ20,AN20))))</f>
        <v/>
      </c>
      <c r="P20" s="638">
        <f t="array" ref="P20">IF(AND(Y20="",AC20="",AG20="",AK20="",AO20=""),S20,AVERAGE(S20,Y20,AC20,AG20,AK20,AO20)+STDEV(S20,Y20,AC20,AG20,AK20,AO20))</f>
        <v/>
      </c>
      <c r="Q20" s="106" t="n">
        <v>300</v>
      </c>
      <c r="R20" s="639" t="n">
        <v>77.8</v>
      </c>
      <c r="S20" s="640" t="n">
        <v>83.59999999999999</v>
      </c>
      <c r="T20" s="641" t="n">
        <v>108.8</v>
      </c>
      <c r="U20" s="642" t="n"/>
      <c r="V20" s="642" t="n"/>
      <c r="W20" s="106" t="n">
        <v>300</v>
      </c>
      <c r="X20" s="639" t="n">
        <v>83.2</v>
      </c>
      <c r="Y20" s="640" t="n">
        <v>87.59999999999999</v>
      </c>
      <c r="Z20" s="641" t="n">
        <v>113.7</v>
      </c>
      <c r="AA20" s="106" t="n">
        <v>300</v>
      </c>
      <c r="AB20" s="639" t="n">
        <v>87</v>
      </c>
      <c r="AC20" s="640" t="n">
        <v>90.5</v>
      </c>
      <c r="AD20" s="641" t="n">
        <v>112.6</v>
      </c>
      <c r="AE20" s="106" t="n">
        <v>300</v>
      </c>
      <c r="AF20" s="639" t="n">
        <v>82.5</v>
      </c>
      <c r="AG20" s="640" t="n">
        <v>86.7</v>
      </c>
      <c r="AH20" s="641" t="n">
        <v>112.8</v>
      </c>
      <c r="AI20" s="106" t="n">
        <v>300</v>
      </c>
      <c r="AJ20" s="639" t="n">
        <v>77.90000000000001</v>
      </c>
      <c r="AK20" s="640" t="n">
        <v>84.59999999999999</v>
      </c>
      <c r="AL20" s="641" t="n">
        <v>109.7</v>
      </c>
      <c r="AM20" s="106" t="n">
        <v>300</v>
      </c>
      <c r="AN20" s="639" t="n">
        <v>78.09999999999999</v>
      </c>
      <c r="AO20" s="640" t="n">
        <v>84.90000000000001</v>
      </c>
      <c r="AP20" s="641" t="n">
        <v>110.2</v>
      </c>
      <c r="AQ20" s="111">
        <f t="array" ref="AQ20">IF(AND((O20)&lt;85,N20&lt;137),"NO","SI")</f>
        <v/>
      </c>
      <c r="AR20" s="112">
        <f t="array" ref="AR20">IF((480*(10^(7.95-(O20/10))))&lt;480,480*(10^(7.95-(O20/10))),480)</f>
        <v/>
      </c>
      <c r="AS20" s="113">
        <f t="array" ref="AS20">IF((480*(10^(8.45-(O20/10))))&lt;480,480*(10^(8.45-(O20/10))),480)</f>
        <v/>
      </c>
      <c r="AT20" s="114">
        <f t="array" ref="AT20">IF((480*(10^(8.65-(O20/10))))&lt;480,480*(10^(8.65-(O20/10))),480)</f>
        <v/>
      </c>
      <c r="AU20" s="644">
        <f t="array" ref="AU20">IF(O20&lt;80,"0",IF((P20-O20)&lt;=2,('DPI art.191'!$G$3-(('DPI art.191'!$F$3-'DPI art.191'!$G$3)/4)*(P20-O20-2)),('DPI art.191'!$G$3-(('DPI art.191'!$F$3-'DPI art.191'!$H$3)/8)*(P20-O20-2))))</f>
        <v/>
      </c>
      <c r="AV20" s="644">
        <f t="array" ref="AV20">O20-AU20</f>
        <v/>
      </c>
      <c r="AW20" s="644">
        <f t="array" ref="AW20">IF(N20&lt;135,N20,N20-'DPI art.191'!$I$3)</f>
        <v/>
      </c>
      <c r="AX20" s="644">
        <f t="array" ref="AX20">IF(O20&lt;80,"0",IF((P20-O20)&lt;=2,('DPI art.191'!$G$5-(('DPI art.191'!$F$5-'DPI art.191'!$G$5)/4)*(P20-O20-2)),('DPI art.191'!$G$5-(('DPI art.191'!$G$5-'DPI art.191'!$H$5)/8)*(P20-O20-2))))</f>
        <v/>
      </c>
      <c r="AY20" s="644">
        <f t="array" ref="AY20">O20-AX20</f>
        <v/>
      </c>
      <c r="AZ20" s="644">
        <f t="array" ref="AZ20">IF(N20&lt;135,N20,N20-'DPI art.191'!$I$5)</f>
        <v/>
      </c>
      <c r="BA20" s="644">
        <f t="array" ref="BA20">IF(O20&lt;80,"0",IF((P20-O20)&lt;=2,('DPI art.191'!$G$7-(('DPI art.191'!$F$7-'DPI art.191'!$G$7)/4)*(P20-O20-2)),('DPI art.191'!$G$7-(('DPI art.191'!$G$7-'DPI art.191'!$H$7)/8)*(P20-O20-2))))</f>
        <v/>
      </c>
      <c r="BB20" s="644">
        <f t="array" ref="BB20">O20-BA20</f>
        <v/>
      </c>
      <c r="BC20" s="644">
        <f t="array" ref="BC20">IF(N20&lt;135,N20,N20-'DPI art.191'!$I$7)</f>
        <v/>
      </c>
      <c r="BD20" s="644">
        <f t="array" ref="BD20">IF(O20&lt;80,"0",IF((P20-O20)&lt;=2,('DPI art.191'!$G$9-(('DPI art.191'!$F$9-'DPI art.191'!$G$9)/4)*(O20-P20-2)),('DPI art.191'!$G$9-(('DPI art.191'!$G$9-'DPI art.191'!$H$9)/8)*(P20-O20-2))))</f>
        <v/>
      </c>
      <c r="BE20" s="644">
        <f t="array" ref="BE20">O20-BD20</f>
        <v/>
      </c>
      <c r="BF20" s="644">
        <f t="array" ref="BF20">IF(N20&lt;135,N20,N20-'DPI art.191'!$I$9)</f>
        <v/>
      </c>
      <c r="BG20" s="644">
        <f t="array" ref="BG20">IF(O20&lt;80,"0",IF((P20-O20)&lt;=2,('DPI art.191'!$G$11-(('DPI art.191'!$F$11-'DPI art.191'!$G$11)/4)*(P20-O20-2)),('DPI art.191'!$G$11-(('DPI art.191'!$G$11-'DPI art.191'!$H$11)/8)*(P20-O20-2))))</f>
        <v/>
      </c>
      <c r="BH20" s="644">
        <f t="array" ref="BH20">O20-BG20</f>
        <v/>
      </c>
      <c r="BI20" s="644">
        <f t="array" ref="BI20">IF(T20&lt;135,T20,T20-'DPI art.191'!$I$11)</f>
        <v/>
      </c>
      <c r="BJ20" s="644">
        <f t="array" ref="BJ20">IF(O20&lt;80,"0",IF((P20-O20)&lt;=2,('DPI art.191'!$G$13-(('DPI art.191'!$F$13-'DPI art.191'!$G$13)/4)*(P20-O20-2)),('DPI art.191'!$G$13-(('DPI art.191'!$G$13-'DPI art.191'!$H$13)/8)*(P20-O20-2))))</f>
        <v/>
      </c>
      <c r="BK20" s="644">
        <f t="array" ref="BK20">O20-BJ20</f>
        <v/>
      </c>
      <c r="BL20" s="644">
        <f t="array" ref="BL20">IF(T20&lt;135,T20,T20-'DPI art.191'!$I$13)</f>
        <v/>
      </c>
      <c r="BM20" s="644">
        <f t="array" ref="BM20">IF(O20&lt;80,"0",IF((P20-O20)&lt;=2,('DPI art.191'!$G$15-(('DPI art.191'!$F$15-'DPI art.191'!$G$15)/4)*(P20-O20-2)),('DPI art.191'!$G$15-(('DPI art.191'!$G$15-'DPI art.191'!$H$15)/8)*(P20-O20-2))))</f>
        <v/>
      </c>
      <c r="BN20" s="644">
        <f t="array" ref="BN20">O20-BM20</f>
        <v/>
      </c>
      <c r="BO20" s="644">
        <f t="array" ref="BO20">IF(Z20&lt;135,Z20,Z20-'DPI art.191'!$I$15)</f>
        <v/>
      </c>
      <c r="BP20" s="645">
        <f t="array" ref="BP20">10^(0.1*R20)</f>
        <v/>
      </c>
      <c r="BQ20" s="645">
        <f t="array" ref="BQ20">10^(0.1*X20)</f>
        <v/>
      </c>
      <c r="BR20" s="645">
        <f t="array" ref="BR20">10^(0.1*AB20)</f>
        <v/>
      </c>
      <c r="BS20" s="645">
        <f t="array" ref="BS20">10^(0.1*AF20)</f>
        <v/>
      </c>
      <c r="BT20" s="645">
        <f t="array" ref="BT20">10^(0.1*AJ20)</f>
        <v/>
      </c>
      <c r="BU20" s="645">
        <f t="array" ref="BU20">10^(0.1*AN20)</f>
        <v/>
      </c>
      <c r="BV20" s="645">
        <f t="array" ref="BV20">IF(R20&gt;0,(O20-R20),"")</f>
        <v/>
      </c>
      <c r="BW20" s="645">
        <f t="array" ref="BW20">IF(X20&gt;0,(O20-X20),"")</f>
        <v/>
      </c>
      <c r="BX20" s="645">
        <f t="array" ref="BX20">IF(AB20&gt;0,(O20-AB20),"")</f>
        <v/>
      </c>
      <c r="BY20" s="645">
        <f t="array" ref="BY20">IF(AF20&gt;0,(O20-AF20),"")</f>
        <v/>
      </c>
      <c r="BZ20" s="645">
        <f t="array" ref="BZ20">IF(AJ20&gt;0,(O20-AJ20),"")</f>
        <v/>
      </c>
      <c r="CA20" s="645">
        <f t="array" ref="CA20">IF(AN20&gt;0,(O20-AN20),"")</f>
        <v/>
      </c>
      <c r="CB20" s="645">
        <f t="array" ref="CB20">COUNT(BV20:CA20)</f>
        <v/>
      </c>
      <c r="CC20" s="646">
        <f t="array" ref="CC20">IF(CB20=0,0,IF(CB20=1,0,1/(CB20*(CB20-1))))</f>
        <v/>
      </c>
      <c r="CD20" s="647">
        <f t="array" ref="CD20">IF(R20&gt;0,(BV20^2),"")</f>
        <v/>
      </c>
      <c r="CE20" s="647">
        <f t="array" ref="CE20">IF(X20&gt;0,(BW20^2),"")</f>
        <v/>
      </c>
      <c r="CF20" s="647">
        <f t="array" ref="CF20">IF(AB20&gt;0,(BX20^2),"")</f>
        <v/>
      </c>
      <c r="CG20" s="647">
        <f t="array" ref="CG20">IF(AF20&gt;0,(BY20^2),"")</f>
        <v/>
      </c>
      <c r="CH20" s="647">
        <f t="array" ref="CH20">IF(AJ20&gt;0,(BZ20^2),"")</f>
        <v/>
      </c>
      <c r="CI20" s="647">
        <f t="array" ref="CI20">IF(AN20&gt;0,(CA20^2),"")</f>
        <v/>
      </c>
      <c r="CJ20" s="121" t="n"/>
    </row>
    <row r="21" ht="25.5" customHeight="1" s="621">
      <c r="A21" s="47" t="inlineStr">
        <is>
          <t>458/29</t>
        </is>
      </c>
      <c r="B21" s="47" t="inlineStr">
        <is>
          <t>W16</t>
        </is>
      </c>
      <c r="C21" s="99" t="inlineStr">
        <is>
          <t>Movimentazione con carrello elevatore</t>
        </is>
      </c>
      <c r="D21" s="99" t="inlineStr">
        <is>
          <t>/</t>
        </is>
      </c>
      <c r="E21" s="99" t="inlineStr">
        <is>
          <t>/</t>
        </is>
      </c>
      <c r="F21" s="99" t="inlineStr">
        <is>
          <t>Movimentazione con carrello elevatore</t>
        </is>
      </c>
      <c r="G21" s="100" t="n">
        <v>46003</v>
      </c>
      <c r="H21" s="99" t="inlineStr">
        <is>
          <t>Compito</t>
        </is>
      </c>
      <c r="I21" s="101">
        <f t="array" ref="I21">IF((V21-R21)&gt;3,"SI","")</f>
        <v/>
      </c>
      <c r="J21" s="99" t="inlineStr">
        <is>
          <t>SI</t>
        </is>
      </c>
      <c r="K21" s="100" t="n"/>
      <c r="L21" s="100" t="n"/>
      <c r="M21" s="635">
        <f t="array" ref="M21">IF(R21&gt;0,(SQRT(CC21*(SUM(CD21:CI21)))),"")</f>
        <v/>
      </c>
      <c r="N21" s="636">
        <f t="array" ref="N21">IF(T21&gt;0,(MAX(T21,Z21,AD21,AH21,AL21,AP21))+SQRT(1.2^2+1^2),"")</f>
        <v/>
      </c>
      <c r="O21" s="637">
        <f t="array" ref="O21">IF(R21="",0,10*LOG10(SUM(BP21:BU21)/(COUNT(R21,X21,AB21,AF21,AJ21,AN21))))</f>
        <v/>
      </c>
      <c r="P21" s="638">
        <f t="array" ref="P21">IF(AND(Y21="",AC21="",AG21="",AK21="",AO21=""),S21,AVERAGE(S21,Y21,AC21,AG21,AK21,AO21)+STDEV(S21,Y21,AC21,AG21,AK21,AO21))</f>
        <v/>
      </c>
      <c r="Q21" s="106" t="n">
        <v>300</v>
      </c>
      <c r="R21" s="639" t="n">
        <v>78.8</v>
      </c>
      <c r="S21" s="640" t="n">
        <v>96.40000000000001</v>
      </c>
      <c r="T21" s="641" t="n">
        <v>133.6</v>
      </c>
      <c r="U21" s="642" t="n"/>
      <c r="V21" s="642" t="n"/>
      <c r="W21" s="106" t="n">
        <v>300</v>
      </c>
      <c r="X21" s="639" t="n">
        <v>79.59999999999999</v>
      </c>
      <c r="Y21" s="640" t="n">
        <v>86.7</v>
      </c>
      <c r="Z21" s="641" t="n">
        <v>111.3</v>
      </c>
      <c r="AA21" s="106" t="n">
        <v>300</v>
      </c>
      <c r="AB21" s="639" t="n">
        <v>71.7</v>
      </c>
      <c r="AC21" s="640" t="n">
        <v>80.7</v>
      </c>
      <c r="AD21" s="641" t="n">
        <v>109.5</v>
      </c>
      <c r="AE21" s="106" t="n">
        <v>300</v>
      </c>
      <c r="AF21" s="639" t="n">
        <v>64.2</v>
      </c>
      <c r="AG21" s="640" t="n">
        <v>80</v>
      </c>
      <c r="AH21" s="641" t="n">
        <v>96.2</v>
      </c>
      <c r="AI21" s="106" t="n">
        <v>300</v>
      </c>
      <c r="AJ21" s="639" t="n">
        <v>65.5</v>
      </c>
      <c r="AK21" s="640" t="n">
        <v>81.90000000000001</v>
      </c>
      <c r="AL21" s="641" t="n">
        <v>103.3</v>
      </c>
      <c r="AM21" s="106" t="n">
        <v>300</v>
      </c>
      <c r="AN21" s="639" t="n">
        <v>72</v>
      </c>
      <c r="AO21" s="640" t="n">
        <v>82.8</v>
      </c>
      <c r="AP21" s="641" t="n">
        <v>111.6</v>
      </c>
      <c r="AQ21" s="111">
        <f t="array" ref="AQ21">IF(AND((O21)&lt;85,N21&lt;137),"NO","SI")</f>
        <v/>
      </c>
      <c r="AR21" s="112">
        <f t="array" ref="AR21">IF((480*(10^(7.95-(O21/10))))&lt;480,480*(10^(7.95-(O21/10))),480)</f>
        <v/>
      </c>
      <c r="AS21" s="113">
        <f t="array" ref="AS21">IF((480*(10^(8.45-(O21/10))))&lt;480,480*(10^(8.45-(O21/10))),480)</f>
        <v/>
      </c>
      <c r="AT21" s="114">
        <f t="array" ref="AT21">IF((480*(10^(8.65-(O21/10))))&lt;480,480*(10^(8.65-(O21/10))),480)</f>
        <v/>
      </c>
      <c r="AU21" s="137">
        <f t="array" ref="AU21">IF(O21&lt;80,"0",IF((P21-O21)&lt;=2,('DPI art.191'!$G$3-(('DPI art.191'!$F$3-'DPI art.191'!$G$3)/4)*(P21-O21-2)),('DPI art.191'!$G$3-(('DPI art.191'!$F$3-'DPI art.191'!$H$3)/8)*(P21-O21-2))))</f>
        <v/>
      </c>
      <c r="AV21" s="644">
        <f t="array" ref="AV21">O21-AU21</f>
        <v/>
      </c>
      <c r="AW21" s="644">
        <f t="array" ref="AW21">IF(N21&lt;135,N21,N21-'DPI art.191'!$I$3)</f>
        <v/>
      </c>
      <c r="AX21" s="137">
        <f t="array" ref="AX21">IF(O21&lt;80,"0",IF((P21-O21)&lt;=2,('DPI art.191'!$G$5-(('DPI art.191'!$F$5-'DPI art.191'!$G$5)/4)*(P21-O21-2)),('DPI art.191'!$G$5-(('DPI art.191'!$G$5-'DPI art.191'!$H$5)/8)*(P21-O21-2))))</f>
        <v/>
      </c>
      <c r="AY21" s="644">
        <f t="array" ref="AY21">O21-AX21</f>
        <v/>
      </c>
      <c r="AZ21" s="644">
        <f t="array" ref="AZ21">IF(N21&lt;135,N21,N21-'DPI art.191'!$I$5)</f>
        <v/>
      </c>
      <c r="BA21" s="137">
        <f t="array" ref="BA21">IF(O21&lt;80,"0",IF((P21-O21)&lt;=2,('DPI art.191'!$G$7-(('DPI art.191'!$F$7-'DPI art.191'!$G$7)/4)*(P21-O21-2)),('DPI art.191'!$G$7-(('DPI art.191'!$G$7-'DPI art.191'!$H$7)/8)*(P21-O21-2))))</f>
        <v/>
      </c>
      <c r="BB21" s="644">
        <f t="array" ref="BB21">O21-BA21</f>
        <v/>
      </c>
      <c r="BC21" s="644">
        <f t="array" ref="BC21">IF(N21&lt;135,N21,N21-'DPI art.191'!$I$7)</f>
        <v/>
      </c>
      <c r="BD21" s="137">
        <f t="array" ref="BD21">IF(O21&lt;80,"0",IF((P21-O21)&lt;=2,('DPI art.191'!$G$9-(('DPI art.191'!$F$9-'DPI art.191'!$G$9)/4)*(O21-P21-2)),('DPI art.191'!$G$9-(('DPI art.191'!$G$9-'DPI art.191'!$H$9)/8)*(P21-O21-2))))</f>
        <v/>
      </c>
      <c r="BE21" s="644">
        <f t="array" ref="BE21">O21-BD21</f>
        <v/>
      </c>
      <c r="BF21" s="644">
        <f t="array" ref="BF21">IF(N21&lt;135,N21,N21-'DPI art.191'!$I$9)</f>
        <v/>
      </c>
      <c r="BG21" s="137">
        <f t="array" ref="BG21">IF(O21&lt;80,"0",IF((P21-O21)&lt;=2,('DPI art.191'!$G$11-(('DPI art.191'!$F$11-'DPI art.191'!$G$11)/4)*(P21-O21-2)),('DPI art.191'!$G$11-(('DPI art.191'!$G$11-'DPI art.191'!$H$11)/8)*(P21-O21-2))))</f>
        <v/>
      </c>
      <c r="BH21" s="644">
        <f t="array" ref="BH21">O21-BG21</f>
        <v/>
      </c>
      <c r="BI21" s="644">
        <f t="array" ref="BI21">IF(T21&lt;135,T21,T21-'DPI art.191'!$I$11)</f>
        <v/>
      </c>
      <c r="BJ21" s="137">
        <f t="array" ref="BJ21">IF(O21&lt;80,"0",IF((P21-O21)&lt;=2,('DPI art.191'!$G$13-(('DPI art.191'!$F$13-'DPI art.191'!$G$13)/4)*(P21-O21-2)),('DPI art.191'!$G$13-(('DPI art.191'!$G$13-'DPI art.191'!$H$13)/8)*(P21-O21-2))))</f>
        <v/>
      </c>
      <c r="BK21" s="644">
        <f t="array" ref="BK21">O21-BJ21</f>
        <v/>
      </c>
      <c r="BL21" s="644">
        <f t="array" ref="BL21">IF(T21&lt;135,T21,T21-'DPI art.191'!$I$13)</f>
        <v/>
      </c>
      <c r="BM21" s="137">
        <f t="array" ref="BM21">IF(O21&lt;80,"0",IF((P21-O21)&lt;=2,('DPI art.191'!$G$15-(('DPI art.191'!$F$15-'DPI art.191'!$G$15)/4)*(P21-O21-2)),('DPI art.191'!$G$15-(('DPI art.191'!$G$15-'DPI art.191'!$H$15)/8)*(P21-O21-2))))</f>
        <v/>
      </c>
      <c r="BN21" s="644">
        <f t="array" ref="BN21">O21-BM21</f>
        <v/>
      </c>
      <c r="BO21" s="644">
        <f t="array" ref="BO21">IF(Z21&lt;135,Z21,Z21-'DPI art.191'!$I$15)</f>
        <v/>
      </c>
      <c r="BP21" s="645">
        <f t="array" ref="BP21">10^(0.1*R21)</f>
        <v/>
      </c>
      <c r="BQ21" s="645">
        <f t="array" ref="BQ21">10^(0.1*X21)</f>
        <v/>
      </c>
      <c r="BR21" s="645">
        <f t="array" ref="BR21">10^(0.1*AB21)</f>
        <v/>
      </c>
      <c r="BS21" s="645">
        <f t="array" ref="BS21">10^(0.1*AF21)</f>
        <v/>
      </c>
      <c r="BT21" s="645">
        <f t="array" ref="BT21">10^(0.1*AJ21)</f>
        <v/>
      </c>
      <c r="BU21" s="645">
        <f t="array" ref="BU21">10^(0.1*AN21)</f>
        <v/>
      </c>
      <c r="BV21" s="645">
        <f t="array" ref="BV21">IF(R21&gt;0,(O21-R21),"")</f>
        <v/>
      </c>
      <c r="BW21" s="645">
        <f t="array" ref="BW21">IF(X21&gt;0,(O21-X21),"")</f>
        <v/>
      </c>
      <c r="BX21" s="645">
        <f t="array" ref="BX21">IF(AB21&gt;0,(O21-AB21),"")</f>
        <v/>
      </c>
      <c r="BY21" s="645">
        <f t="array" ref="BY21">IF(AF21&gt;0,(O21-AF21),"")</f>
        <v/>
      </c>
      <c r="BZ21" s="645">
        <f t="array" ref="BZ21">IF(AJ21&gt;0,(O21-AJ21),"")</f>
        <v/>
      </c>
      <c r="CA21" s="645">
        <f t="array" ref="CA21">IF(AN21&gt;0,(O21-AN21),"")</f>
        <v/>
      </c>
      <c r="CB21" s="645">
        <f t="array" ref="CB21">COUNT(BV21:CA21)</f>
        <v/>
      </c>
      <c r="CC21" s="646">
        <f t="array" ref="CC21">IF(CB21=0,0,IF(CB21=1,0,1/(CB21*(CB21-1))))</f>
        <v/>
      </c>
      <c r="CD21" s="647">
        <f t="array" ref="CD21">IF(R21&gt;0,(BV21^2),"")</f>
        <v/>
      </c>
      <c r="CE21" s="647">
        <f t="array" ref="CE21">IF(X21&gt;0,(BW21^2),"")</f>
        <v/>
      </c>
      <c r="CF21" s="647">
        <f t="array" ref="CF21">IF(AB21&gt;0,(BX21^2),"")</f>
        <v/>
      </c>
      <c r="CG21" s="647">
        <f t="array" ref="CG21">IF(AF21&gt;0,(BY21^2),"")</f>
        <v/>
      </c>
      <c r="CH21" s="647">
        <f t="array" ref="CH21">IF(AJ21&gt;0,(BZ21^2),"")</f>
        <v/>
      </c>
      <c r="CI21" s="647">
        <f t="array" ref="CI21">IF(AN21&gt;0,(CA21^2),"")</f>
        <v/>
      </c>
      <c r="CJ21" s="121" t="n"/>
    </row>
    <row r="22" ht="18.75" customHeight="1" s="621">
      <c r="A22" s="47" t="inlineStr">
        <is>
          <t>024/B/PRS738</t>
        </is>
      </c>
      <c r="B22" s="47" t="inlineStr">
        <is>
          <t>W17</t>
        </is>
      </c>
      <c r="C22" s="99" t="inlineStr">
        <is>
          <t>Montaggio con saldatura</t>
        </is>
      </c>
      <c r="D22" s="99" t="inlineStr">
        <is>
          <t>/</t>
        </is>
      </c>
      <c r="E22" s="99" t="inlineStr">
        <is>
          <t>/</t>
        </is>
      </c>
      <c r="F22" s="99" t="inlineStr">
        <is>
          <t>Saldatura</t>
        </is>
      </c>
      <c r="G22" s="100" t="n">
        <v>46003</v>
      </c>
      <c r="H22" s="99" t="inlineStr">
        <is>
          <t>Compito</t>
        </is>
      </c>
      <c r="I22" s="101">
        <f t="array" ref="I22">IF((V22-R22)&gt;3,"SI","")</f>
        <v/>
      </c>
      <c r="J22" s="99" t="inlineStr">
        <is>
          <t>SI</t>
        </is>
      </c>
      <c r="K22" s="100" t="n"/>
      <c r="L22" s="100" t="n"/>
      <c r="M22" s="635">
        <f t="array" ref="M22">IF(R22&gt;0,(SQRT(CC22*(SUM(CD22:CI22)))),"")</f>
        <v/>
      </c>
      <c r="N22" s="636">
        <f t="array" ref="N22">IF(T22&gt;0,(MAX(T22,Z22,AD22,AH22,AL22,AP22))+SQRT(1.2^2+1^2),"")</f>
        <v/>
      </c>
      <c r="O22" s="637">
        <f t="array" ref="O22">IF(R22="",0,10*LOG10(SUM(BP22:BU22)/(COUNT(R22,X22,AB22,AF22,AJ22,AN22))))</f>
        <v/>
      </c>
      <c r="P22" s="638">
        <f t="array" ref="P22">IF(AND(Y22="",AC22="",AG22="",AK22="",AO22=""),S22,AVERAGE(S22,Y22,AC22,AG22,AK22,AO22)+STDEV(S22,Y22,AC22,AG22,AK22,AO22))</f>
        <v/>
      </c>
      <c r="Q22" s="106" t="n">
        <v>300</v>
      </c>
      <c r="R22" s="639" t="n">
        <v>84.90000000000001</v>
      </c>
      <c r="S22" s="640" t="n">
        <v>84.59999999999999</v>
      </c>
      <c r="T22" s="641" t="n">
        <v>124.3</v>
      </c>
      <c r="U22" s="642" t="n"/>
      <c r="V22" s="642" t="n"/>
      <c r="W22" s="106" t="n">
        <v>300</v>
      </c>
      <c r="X22" s="639" t="n">
        <v>81.8</v>
      </c>
      <c r="Y22" s="640" t="n">
        <v>82.40000000000001</v>
      </c>
      <c r="Z22" s="641" t="n">
        <v>123.2</v>
      </c>
      <c r="AA22" s="106" t="n">
        <v>300</v>
      </c>
      <c r="AB22" s="639" t="n">
        <v>86</v>
      </c>
      <c r="AC22" s="640" t="n">
        <v>87.09999999999999</v>
      </c>
      <c r="AD22" s="641" t="n">
        <v>120.9</v>
      </c>
      <c r="AE22" s="106" t="n">
        <v>300</v>
      </c>
      <c r="AF22" s="639" t="n">
        <v>84.59999999999999</v>
      </c>
      <c r="AG22" s="640" t="n">
        <v>85.09999999999999</v>
      </c>
      <c r="AH22" s="641" t="n">
        <v>118.3</v>
      </c>
      <c r="AI22" s="106" t="n">
        <v>300</v>
      </c>
      <c r="AJ22" s="639" t="n">
        <v>85.7</v>
      </c>
      <c r="AK22" s="640" t="n">
        <v>86.2</v>
      </c>
      <c r="AL22" s="641" t="n">
        <v>114.5</v>
      </c>
      <c r="AM22" s="106" t="n">
        <v>300</v>
      </c>
      <c r="AN22" s="639" t="n">
        <v>83.5</v>
      </c>
      <c r="AO22" s="640" t="n">
        <v>83.40000000000001</v>
      </c>
      <c r="AP22" s="641" t="n">
        <v>122.5</v>
      </c>
      <c r="AQ22" s="111">
        <f t="array" ref="AQ22">IF(AND((O22)&lt;85,N22&lt;137),"NO","SI")</f>
        <v/>
      </c>
      <c r="AR22" s="112">
        <f t="array" ref="AR22">IF((480*(10^(7.95-(O22/10))))&lt;480,480*(10^(7.95-(O22/10))),480)</f>
        <v/>
      </c>
      <c r="AS22" s="113">
        <f t="array" ref="AS22">IF((480*(10^(8.45-(O22/10))))&lt;480,480*(10^(8.45-(O22/10))),480)</f>
        <v/>
      </c>
      <c r="AT22" s="114">
        <f t="array" ref="AT22">IF((480*(10^(8.65-(O22/10))))&lt;480,480*(10^(8.65-(O22/10))),480)</f>
        <v/>
      </c>
      <c r="AU22" s="644">
        <f t="array" ref="AU22">IF(O22&lt;80,"0",IF((P22-O22)&lt;=2,('DPI art.191'!$G$3-(('DPI art.191'!$F$3-'DPI art.191'!$G$3)/4)*(P22-O22-2)),('DPI art.191'!$G$3-(('DPI art.191'!$F$3-'DPI art.191'!$H$3)/8)*(P22-O22-2))))</f>
        <v/>
      </c>
      <c r="AV22" s="644">
        <f t="array" ref="AV22">O22-AU22</f>
        <v/>
      </c>
      <c r="AW22" s="644">
        <f t="array" ref="AW22">IF(N22&lt;135,N22,N22-'DPI art.191'!$I$3)</f>
        <v/>
      </c>
      <c r="AX22" s="644">
        <f t="array" ref="AX22">IF(O22&lt;80,"0",IF((P22-O22)&lt;=2,('DPI art.191'!$G$5-(('DPI art.191'!$F$5-'DPI art.191'!$G$5)/4)*(P22-O22-2)),('DPI art.191'!$G$5-(('DPI art.191'!$G$5-'DPI art.191'!$H$5)/8)*(P22-O22-2))))</f>
        <v/>
      </c>
      <c r="AY22" s="644">
        <f t="array" ref="AY22">O22-AX22</f>
        <v/>
      </c>
      <c r="AZ22" s="644">
        <f t="array" ref="AZ22">IF(N22&lt;135,N22,N22-'DPI art.191'!$I$5)</f>
        <v/>
      </c>
      <c r="BA22" s="644">
        <f t="array" ref="BA22">IF(O22&lt;80,"0",IF((P22-O22)&lt;=2,('DPI art.191'!$G$7-(('DPI art.191'!$F$7-'DPI art.191'!$G$7)/4)*(P22-O22-2)),('DPI art.191'!$G$7-(('DPI art.191'!$G$7-'DPI art.191'!$H$7)/8)*(P22-O22-2))))</f>
        <v/>
      </c>
      <c r="BB22" s="644">
        <f t="array" ref="BB22">O22-BA22</f>
        <v/>
      </c>
      <c r="BC22" s="644">
        <f t="array" ref="BC22">IF(N22&lt;135,N22,N22-'DPI art.191'!$I$7)</f>
        <v/>
      </c>
      <c r="BD22" s="644">
        <f t="array" ref="BD22">IF(O22&lt;80,"0",IF((P22-O22)&lt;=2,('DPI art.191'!$G$9-(('DPI art.191'!$F$9-'DPI art.191'!$G$9)/4)*(O22-P22-2)),('DPI art.191'!$G$9-(('DPI art.191'!$G$9-'DPI art.191'!$H$9)/8)*(P22-O22-2))))</f>
        <v/>
      </c>
      <c r="BE22" s="644">
        <f t="array" ref="BE22">O22-BD22</f>
        <v/>
      </c>
      <c r="BF22" s="644">
        <f t="array" ref="BF22">IF(N22&lt;135,N22,N22-'DPI art.191'!$I$9)</f>
        <v/>
      </c>
      <c r="BG22" s="644">
        <f t="array" ref="BG22">IF(O22&lt;80,"0",IF((P22-O22)&lt;=2,('DPI art.191'!$G$11-(('DPI art.191'!$F$11-'DPI art.191'!$G$11)/4)*(P22-O22-2)),('DPI art.191'!$G$11-(('DPI art.191'!$G$11-'DPI art.191'!$H$11)/8)*(P22-O22-2))))</f>
        <v/>
      </c>
      <c r="BH22" s="644">
        <f t="array" ref="BH22">O22-BG22</f>
        <v/>
      </c>
      <c r="BI22" s="644">
        <f t="array" ref="BI22">IF(T22&lt;135,T22,T22-'DPI art.191'!$I$11)</f>
        <v/>
      </c>
      <c r="BJ22" s="644">
        <f t="array" ref="BJ22">IF(O22&lt;80,"0",IF((P22-O22)&lt;=2,('DPI art.191'!$G$13-(('DPI art.191'!$F$13-'DPI art.191'!$G$13)/4)*(P22-O22-2)),('DPI art.191'!$G$13-(('DPI art.191'!$G$13-'DPI art.191'!$H$13)/8)*(P22-O22-2))))</f>
        <v/>
      </c>
      <c r="BK22" s="644">
        <f t="array" ref="BK22">O22-BJ22</f>
        <v/>
      </c>
      <c r="BL22" s="644">
        <f t="array" ref="BL22">IF(T22&lt;135,T22,T22-'DPI art.191'!$I$13)</f>
        <v/>
      </c>
      <c r="BM22" s="644">
        <f t="array" ref="BM22">IF(O22&lt;80,"0",IF((P22-O22)&lt;=2,('DPI art.191'!$G$15-(('DPI art.191'!$F$15-'DPI art.191'!$G$15)/4)*(P22-O22-2)),('DPI art.191'!$G$15-(('DPI art.191'!$G$15-'DPI art.191'!$H$15)/8)*(P22-O22-2))))</f>
        <v/>
      </c>
      <c r="BN22" s="644">
        <f t="array" ref="BN22">O22-BM22</f>
        <v/>
      </c>
      <c r="BO22" s="644">
        <f t="array" ref="BO22">IF(Z22&lt;135,Z22,Z22-'DPI art.191'!$I$15)</f>
        <v/>
      </c>
      <c r="BP22" s="645">
        <f t="array" ref="BP22">10^(0.1*R22)</f>
        <v/>
      </c>
      <c r="BQ22" s="645">
        <f t="array" ref="BQ22">10^(0.1*X22)</f>
        <v/>
      </c>
      <c r="BR22" s="645">
        <f t="array" ref="BR22">10^(0.1*AB22)</f>
        <v/>
      </c>
      <c r="BS22" s="645">
        <f t="array" ref="BS22">10^(0.1*AF22)</f>
        <v/>
      </c>
      <c r="BT22" s="645">
        <f t="array" ref="BT22">10^(0.1*AJ22)</f>
        <v/>
      </c>
      <c r="BU22" s="645">
        <f t="array" ref="BU22">10^(0.1*AN22)</f>
        <v/>
      </c>
      <c r="BV22" s="645">
        <f t="array" ref="BV22">IF(R22&gt;0,(O22-R22),"")</f>
        <v/>
      </c>
      <c r="BW22" s="645">
        <f t="array" ref="BW22">IF(X22&gt;0,(O22-X22),"")</f>
        <v/>
      </c>
      <c r="BX22" s="645">
        <f t="array" ref="BX22">IF(AB22&gt;0,(O22-AB22),"")</f>
        <v/>
      </c>
      <c r="BY22" s="645">
        <f t="array" ref="BY22">IF(AF22&gt;0,(O22-AF22),"")</f>
        <v/>
      </c>
      <c r="BZ22" s="645">
        <f t="array" ref="BZ22">IF(AJ22&gt;0,(O22-AJ22),"")</f>
        <v/>
      </c>
      <c r="CA22" s="645">
        <f t="array" ref="CA22">IF(AN22&gt;0,(O22-AN22),"")</f>
        <v/>
      </c>
      <c r="CB22" s="645">
        <f t="array" ref="CB22">COUNT(BV22:CA22)</f>
        <v/>
      </c>
      <c r="CC22" s="646">
        <f t="array" ref="CC22">IF(CB22=0,0,IF(CB22=1,0,1/(CB22*(CB22-1))))</f>
        <v/>
      </c>
      <c r="CD22" s="647">
        <f t="array" ref="CD22">IF(R22&gt;0,(BV22^2),"")</f>
        <v/>
      </c>
      <c r="CE22" s="647">
        <f t="array" ref="CE22">IF(X22&gt;0,(BW22^2),"")</f>
        <v/>
      </c>
      <c r="CF22" s="647">
        <f t="array" ref="CF22">IF(AB22&gt;0,(BX22^2),"")</f>
        <v/>
      </c>
      <c r="CG22" s="647">
        <f t="array" ref="CG22">IF(AF22&gt;0,(BY22^2),"")</f>
        <v/>
      </c>
      <c r="CH22" s="647">
        <f t="array" ref="CH22">IF(AJ22&gt;0,(BZ22^2),"")</f>
        <v/>
      </c>
      <c r="CI22" s="647">
        <f t="array" ref="CI22">IF(AN22&gt;0,(CA22^2),"")</f>
        <v/>
      </c>
      <c r="CJ22" s="121" t="n"/>
    </row>
    <row r="23" hidden="1" ht="18.75" customHeight="1" s="621">
      <c r="A23" s="47" t="inlineStr">
        <is>
          <t>024/B/PRS701</t>
        </is>
      </c>
      <c r="B23" s="47" t="inlineStr">
        <is>
          <t>W18</t>
        </is>
      </c>
      <c r="C23" s="99" t="inlineStr">
        <is>
          <t>Saldatura</t>
        </is>
      </c>
      <c r="D23" s="99" t="inlineStr">
        <is>
          <t>/</t>
        </is>
      </c>
      <c r="E23" s="99" t="inlineStr">
        <is>
          <t>/</t>
        </is>
      </c>
      <c r="F23" s="99" t="inlineStr">
        <is>
          <t>Saldatura</t>
        </is>
      </c>
      <c r="G23" s="100" t="n">
        <v>46003</v>
      </c>
      <c r="H23" s="99" t="inlineStr">
        <is>
          <t>Compito</t>
        </is>
      </c>
      <c r="I23" s="101">
        <f t="array" ref="I23">IF((V23-R23)&gt;3,"SI","")</f>
        <v/>
      </c>
      <c r="J23" s="99" t="inlineStr">
        <is>
          <t>SI</t>
        </is>
      </c>
      <c r="K23" s="100" t="n"/>
      <c r="L23" s="100" t="n"/>
      <c r="M23" s="635">
        <f t="array" ref="M23">IF(R23&gt;0,(SQRT(CC23*(SUM(CD23:CI23)))),"")</f>
        <v/>
      </c>
      <c r="N23" s="636">
        <f t="array" ref="N23">IF(T23&gt;0,(MAX(T23,Z23,AD23,AH23,AL23,AP23))+SQRT(1.2^2+1^2),"")</f>
        <v/>
      </c>
      <c r="O23" s="637">
        <f t="array" ref="O23">IF(R23="",0,10*LOG10(SUM(BP23:BU23)/(COUNT(R23,X23,AB23,AF23,AJ23,AN23))))</f>
        <v/>
      </c>
      <c r="P23" s="638">
        <f t="array" ref="P23">IF(AND(Y23="",AC23="",AG23="",AK23="",AO23=""),S23,AVERAGE(S23,Y23,AC23,AG23,AK23,AO23)+STDEV(S23,Y23,AC23,AG23,AK23,AO23))</f>
        <v/>
      </c>
      <c r="Q23" s="106" t="n">
        <v>300</v>
      </c>
      <c r="R23" s="639" t="n">
        <v>83</v>
      </c>
      <c r="S23" s="640" t="n">
        <v>82.8</v>
      </c>
      <c r="T23" s="641" t="n">
        <v>123.4</v>
      </c>
      <c r="U23" s="642" t="n"/>
      <c r="V23" s="642" t="n"/>
      <c r="W23" s="106" t="n">
        <v>300</v>
      </c>
      <c r="X23" s="639" t="n">
        <v>85.8</v>
      </c>
      <c r="Y23" s="640" t="n">
        <v>87.90000000000001</v>
      </c>
      <c r="Z23" s="641" t="n">
        <v>119</v>
      </c>
      <c r="AA23" s="106" t="n">
        <v>300</v>
      </c>
      <c r="AB23" s="639" t="n">
        <v>80.7</v>
      </c>
      <c r="AC23" s="640" t="n">
        <v>82.90000000000001</v>
      </c>
      <c r="AD23" s="641" t="n">
        <v>117.1</v>
      </c>
      <c r="AE23" s="106" t="n">
        <v>300</v>
      </c>
      <c r="AF23" s="639" t="n">
        <v>83.8</v>
      </c>
      <c r="AG23" s="640" t="n">
        <v>86</v>
      </c>
      <c r="AH23" s="641" t="n">
        <v>129.4</v>
      </c>
      <c r="AI23" s="106" t="n">
        <v>300</v>
      </c>
      <c r="AJ23" s="639" t="n">
        <v>96.5</v>
      </c>
      <c r="AK23" s="640" t="n">
        <v>95.8</v>
      </c>
      <c r="AL23" s="641" t="n">
        <v>133.8</v>
      </c>
      <c r="AM23" s="106" t="n">
        <v>300</v>
      </c>
      <c r="AN23" s="639" t="n">
        <v>82.59999999999999</v>
      </c>
      <c r="AO23" s="640" t="n">
        <v>84.3</v>
      </c>
      <c r="AP23" s="641" t="n">
        <v>114.9</v>
      </c>
      <c r="AQ23" s="111">
        <f t="array" ref="AQ23">IF(AND((O23)&lt;85,N23&lt;137),"NO","SI")</f>
        <v/>
      </c>
      <c r="AR23" s="112">
        <f t="array" ref="AR23">IF((480*(10^(7.95-(O23/10))))&lt;480,480*(10^(7.95-(O23/10))),480)</f>
        <v/>
      </c>
      <c r="AS23" s="113">
        <f t="array" ref="AS23">IF((480*(10^(8.45-(O23/10))))&lt;480,480*(10^(8.45-(O23/10))),480)</f>
        <v/>
      </c>
      <c r="AT23" s="114">
        <f t="array" ref="AT23">IF((480*(10^(8.65-(O23/10))))&lt;480,480*(10^(8.65-(O23/10))),480)</f>
        <v/>
      </c>
      <c r="AU23" s="644">
        <f t="array" ref="AU23">IF(O23&lt;80,"0",IF((P23-O23)&lt;=2,('DPI art.191'!$G$3-(('DPI art.191'!$F$3-'DPI art.191'!$G$3)/4)*(P23-O23-2)),('DPI art.191'!$G$3-(('DPI art.191'!$F$3-'DPI art.191'!$H$3)/8)*(P23-O23-2))))</f>
        <v/>
      </c>
      <c r="AV23" s="644">
        <f t="array" ref="AV23">O23-AU23</f>
        <v/>
      </c>
      <c r="AW23" s="644">
        <f t="array" ref="AW23">IF(N23&lt;135,N23,N23-'DPI art.191'!$I$3)</f>
        <v/>
      </c>
      <c r="AX23" s="644">
        <f t="array" ref="AX23">IF(O23&lt;80,"0",IF((P23-O23)&lt;=2,('DPI art.191'!$G$5-(('DPI art.191'!$F$5-'DPI art.191'!$G$5)/4)*(P23-O23-2)),('DPI art.191'!$G$5-(('DPI art.191'!$G$5-'DPI art.191'!$H$5)/8)*(P23-O23-2))))</f>
        <v/>
      </c>
      <c r="AY23" s="644">
        <f t="array" ref="AY23">O23-AX23</f>
        <v/>
      </c>
      <c r="AZ23" s="644">
        <f t="array" ref="AZ23">IF(N23&lt;135,N23,N23-'DPI art.191'!$I$5)</f>
        <v/>
      </c>
      <c r="BA23" s="644">
        <f t="array" ref="BA23">IF(O23&lt;80,"0",IF((P23-O23)&lt;=2,('DPI art.191'!$G$7-(('DPI art.191'!$F$7-'DPI art.191'!$G$7)/4)*(P23-O23-2)),('DPI art.191'!$G$7-(('DPI art.191'!$G$7-'DPI art.191'!$H$7)/8)*(P23-O23-2))))</f>
        <v/>
      </c>
      <c r="BB23" s="644">
        <f t="array" ref="BB23">O23-BA23</f>
        <v/>
      </c>
      <c r="BC23" s="644">
        <f t="array" ref="BC23">IF(N23&lt;135,N23,N23-'DPI art.191'!$I$7)</f>
        <v/>
      </c>
      <c r="BD23" s="644">
        <f t="array" ref="BD23">IF(O23&lt;80,"0",IF((P23-O23)&lt;=2,('DPI art.191'!$G$9-(('DPI art.191'!$F$9-'DPI art.191'!$G$9)/4)*(O23-P23-2)),('DPI art.191'!$G$9-(('DPI art.191'!$G$9-'DPI art.191'!$H$9)/8)*(P23-O23-2))))</f>
        <v/>
      </c>
      <c r="BE23" s="644">
        <f t="array" ref="BE23">O23-BD23</f>
        <v/>
      </c>
      <c r="BF23" s="644">
        <f t="array" ref="BF23">IF(N23&lt;135,N23,N23-'DPI art.191'!$I$9)</f>
        <v/>
      </c>
      <c r="BG23" s="644">
        <f t="array" ref="BG23">IF(O23&lt;80,"0",IF((P23-O23)&lt;=2,('DPI art.191'!$G$11-(('DPI art.191'!$F$11-'DPI art.191'!$G$11)/4)*(P23-O23-2)),('DPI art.191'!$G$11-(('DPI art.191'!$G$11-'DPI art.191'!$H$11)/8)*(P23-O23-2))))</f>
        <v/>
      </c>
      <c r="BH23" s="644">
        <f t="array" ref="BH23">O23-BG23</f>
        <v/>
      </c>
      <c r="BI23" s="644">
        <f t="array" ref="BI23">IF(T23&lt;135,T23,T23-'DPI art.191'!$I$11)</f>
        <v/>
      </c>
      <c r="BJ23" s="644">
        <f t="array" ref="BJ23">IF(O23&lt;80,"0",IF((P23-O23)&lt;=2,('DPI art.191'!$G$13-(('DPI art.191'!$F$13-'DPI art.191'!$G$13)/4)*(P23-O23-2)),('DPI art.191'!$G$13-(('DPI art.191'!$G$13-'DPI art.191'!$H$13)/8)*(P23-O23-2))))</f>
        <v/>
      </c>
      <c r="BK23" s="644">
        <f t="array" ref="BK23">O23-BJ23</f>
        <v/>
      </c>
      <c r="BL23" s="644">
        <f t="array" ref="BL23">IF(T23&lt;135,T23,T23-'DPI art.191'!$I$13)</f>
        <v/>
      </c>
      <c r="BM23" s="644">
        <f t="array" ref="BM23">IF(O23&lt;80,"0",IF((P23-O23)&lt;=2,('DPI art.191'!$G$15-(('DPI art.191'!$F$15-'DPI art.191'!$G$15)/4)*(P23-O23-2)),('DPI art.191'!$G$15-(('DPI art.191'!$G$15-'DPI art.191'!$H$15)/8)*(P23-O23-2))))</f>
        <v/>
      </c>
      <c r="BN23" s="644">
        <f t="array" ref="BN23">O23-BM23</f>
        <v/>
      </c>
      <c r="BO23" s="644">
        <f t="array" ref="BO23">IF(Z23&lt;135,Z23,Z23-'DPI art.191'!$I$15)</f>
        <v/>
      </c>
      <c r="BP23" s="645">
        <f t="array" ref="BP23">10^(0.1*R23)</f>
        <v/>
      </c>
      <c r="BQ23" s="645">
        <f t="array" ref="BQ23">10^(0.1*X23)</f>
        <v/>
      </c>
      <c r="BR23" s="645">
        <f t="array" ref="BR23">10^(0.1*AB23)</f>
        <v/>
      </c>
      <c r="BS23" s="645">
        <f t="array" ref="BS23">10^(0.1*AF23)</f>
        <v/>
      </c>
      <c r="BT23" s="645">
        <f t="array" ref="BT23">10^(0.1*AJ23)</f>
        <v/>
      </c>
      <c r="BU23" s="645">
        <f t="array" ref="BU23">10^(0.1*AN23)</f>
        <v/>
      </c>
      <c r="BV23" s="645">
        <f t="array" ref="BV23">IF(R23&gt;0,(O23-R23),"")</f>
        <v/>
      </c>
      <c r="BW23" s="645">
        <f t="array" ref="BW23">IF(X23&gt;0,(O23-X23),"")</f>
        <v/>
      </c>
      <c r="BX23" s="645">
        <f t="array" ref="BX23">IF(AB23&gt;0,(O23-AB23),"")</f>
        <v/>
      </c>
      <c r="BY23" s="645">
        <f t="array" ref="BY23">IF(AF23&gt;0,(O23-AF23),"")</f>
        <v/>
      </c>
      <c r="BZ23" s="645">
        <f t="array" ref="BZ23">IF(AJ23&gt;0,(O23-AJ23),"")</f>
        <v/>
      </c>
      <c r="CA23" s="645">
        <f t="array" ref="CA23">IF(AN23&gt;0,(O23-AN23),"")</f>
        <v/>
      </c>
      <c r="CB23" s="645">
        <f t="array" ref="CB23">COUNT(BV23:CA23)</f>
        <v/>
      </c>
      <c r="CC23" s="646">
        <f t="array" ref="CC23">IF(CB23=0,0,IF(CB23=1,0,1/(CB23*(CB23-1))))</f>
        <v/>
      </c>
      <c r="CD23" s="647">
        <f t="array" ref="CD23">IF(R23&gt;0,(BV23^2),"")</f>
        <v/>
      </c>
      <c r="CE23" s="647">
        <f t="array" ref="CE23">IF(X23&gt;0,(BW23^2),"")</f>
        <v/>
      </c>
      <c r="CF23" s="647">
        <f t="array" ref="CF23">IF(AB23&gt;0,(BX23^2),"")</f>
        <v/>
      </c>
      <c r="CG23" s="647">
        <f t="array" ref="CG23">IF(AF23&gt;0,(BY23^2),"")</f>
        <v/>
      </c>
      <c r="CH23" s="647">
        <f t="array" ref="CH23">IF(AJ23&gt;0,(BZ23^2),"")</f>
        <v/>
      </c>
      <c r="CI23" s="647">
        <f t="array" ref="CI23">IF(AN23&gt;0,(CA23^2),"")</f>
        <v/>
      </c>
      <c r="CJ23" s="121" t="n"/>
    </row>
    <row r="24" hidden="1" ht="18.75" customHeight="1" s="621">
      <c r="A24" s="47" t="inlineStr">
        <is>
          <t>Sabbiatura</t>
        </is>
      </c>
      <c r="B24" s="47" t="inlineStr">
        <is>
          <t>W19</t>
        </is>
      </c>
      <c r="C24" s="99" t="inlineStr">
        <is>
          <t>Sabbiatura</t>
        </is>
      </c>
      <c r="D24" s="99" t="inlineStr">
        <is>
          <t>/</t>
        </is>
      </c>
      <c r="E24" s="99" t="inlineStr">
        <is>
          <t>/</t>
        </is>
      </c>
      <c r="F24" s="99" t="inlineStr">
        <is>
          <t>Sabbiatura</t>
        </is>
      </c>
      <c r="G24" s="100" t="n">
        <v>46003</v>
      </c>
      <c r="H24" s="99" t="inlineStr">
        <is>
          <t>Compito</t>
        </is>
      </c>
      <c r="I24" s="101">
        <f t="array" ref="I24">IF((V24-R24)&gt;3,"SI","")</f>
        <v/>
      </c>
      <c r="J24" s="99" t="inlineStr">
        <is>
          <t>SI</t>
        </is>
      </c>
      <c r="K24" s="100" t="n"/>
      <c r="L24" s="100" t="n"/>
      <c r="M24" s="635">
        <f t="array" ref="M24">IF(R24&gt;0,(SQRT(CC24*(SUM(CD24:CI24)))),"")</f>
        <v/>
      </c>
      <c r="N24" s="636">
        <f t="array" ref="N24">IF(T24&gt;0,(MAX(T24,Z24,AD24,AH24,AL24,AP24))+SQRT(1.2^2+1^2),"")</f>
        <v/>
      </c>
      <c r="O24" s="637">
        <f t="array" ref="O24">IF(R24="",0,10*LOG10(SUM(BP24:BU24)/(COUNT(R24,X24,AB24,AF24,AJ24,AN24))))</f>
        <v/>
      </c>
      <c r="P24" s="638">
        <f t="array" ref="P24">IF(AND(Y24="",AC24="",AG24="",AK24="",AO24=""),S24,AVERAGE(S24,Y24,AC24,AG24,AK24,AO24)+STDEV(S24,Y24,AC24,AG24,AK24,AO24))</f>
        <v/>
      </c>
      <c r="Q24" s="106" t="n">
        <v>300</v>
      </c>
      <c r="R24" s="639" t="n">
        <v>88.3</v>
      </c>
      <c r="S24" s="640" t="n">
        <v>93.7</v>
      </c>
      <c r="T24" s="641" t="n">
        <v>127.5</v>
      </c>
      <c r="U24" s="642" t="n"/>
      <c r="V24" s="642" t="n"/>
      <c r="W24" s="106" t="n">
        <v>300</v>
      </c>
      <c r="X24" s="639" t="n">
        <v>92.7</v>
      </c>
      <c r="Y24" s="640" t="n">
        <v>94.2</v>
      </c>
      <c r="Z24" s="641" t="n">
        <v>121.7</v>
      </c>
      <c r="AA24" s="106" t="n">
        <v>300</v>
      </c>
      <c r="AB24" s="639" t="n">
        <v>92.8</v>
      </c>
      <c r="AC24" s="640" t="n">
        <v>94.5</v>
      </c>
      <c r="AD24" s="641" t="n">
        <v>121.3</v>
      </c>
      <c r="AE24" s="106" t="n">
        <v>300</v>
      </c>
      <c r="AF24" s="639" t="n">
        <v>91.40000000000001</v>
      </c>
      <c r="AG24" s="640" t="n">
        <v>93.3</v>
      </c>
      <c r="AH24" s="641" t="n">
        <v>122.8</v>
      </c>
      <c r="AI24" s="106" t="n">
        <v>300</v>
      </c>
      <c r="AJ24" s="639" t="n">
        <v>91.90000000000001</v>
      </c>
      <c r="AK24" s="640" t="n">
        <v>93.8</v>
      </c>
      <c r="AL24" s="641" t="n">
        <v>123</v>
      </c>
      <c r="AM24" s="106" t="n">
        <v>300</v>
      </c>
      <c r="AN24" s="639" t="n">
        <v>96.3</v>
      </c>
      <c r="AO24" s="640" t="n">
        <v>96.3</v>
      </c>
      <c r="AP24" s="641" t="n">
        <v>126.7</v>
      </c>
      <c r="AQ24" s="111">
        <f t="array" ref="AQ24">IF(AND((O24)&lt;85,N24&lt;137),"NO","SI")</f>
        <v/>
      </c>
      <c r="AR24" s="112">
        <f t="array" ref="AR24">IF((480*(10^(7.95-(O24/10))))&lt;480,480*(10^(7.95-(O24/10))),480)</f>
        <v/>
      </c>
      <c r="AS24" s="113">
        <f t="array" ref="AS24">IF((480*(10^(8.45-(O24/10))))&lt;480,480*(10^(8.45-(O24/10))),480)</f>
        <v/>
      </c>
      <c r="AT24" s="114">
        <f t="array" ref="AT24">IF((480*(10^(8.65-(O24/10))))&lt;480,480*(10^(8.65-(O24/10))),480)</f>
        <v/>
      </c>
      <c r="AU24" s="644">
        <f t="array" ref="AU24">IF(O24&lt;80,"0",IF((P24-O24)&lt;=2,('DPI art.191'!$G$3-(('DPI art.191'!$F$3-'DPI art.191'!$G$3)/4)*(P24-O24-2)),('DPI art.191'!$G$3-(('DPI art.191'!$F$3-'DPI art.191'!$H$3)/8)*(P24-O24-2))))</f>
        <v/>
      </c>
      <c r="AV24" s="644">
        <f t="array" ref="AV24">O24-AU24</f>
        <v/>
      </c>
      <c r="AW24" s="644">
        <f t="array" ref="AW24">IF(N24&lt;135,N24,N24-'DPI art.191'!$I$3)</f>
        <v/>
      </c>
      <c r="AX24" s="644">
        <f t="array" ref="AX24">IF(O24&lt;80,"0",IF((P24-O24)&lt;=2,('DPI art.191'!$G$5-(('DPI art.191'!$F$5-'DPI art.191'!$G$5)/4)*(P24-O24-2)),('DPI art.191'!$G$5-(('DPI art.191'!$G$5-'DPI art.191'!$H$5)/8)*(P24-O24-2))))</f>
        <v/>
      </c>
      <c r="AY24" s="644">
        <f t="array" ref="AY24">O24-AX24</f>
        <v/>
      </c>
      <c r="AZ24" s="644">
        <f t="array" ref="AZ24">IF(N24&lt;135,N24,N24-'DPI art.191'!$I$5)</f>
        <v/>
      </c>
      <c r="BA24" s="644">
        <f t="array" ref="BA24">IF(O24&lt;80,"0",IF((P24-O24)&lt;=2,('DPI art.191'!$G$7-(('DPI art.191'!$F$7-'DPI art.191'!$G$7)/4)*(P24-O24-2)),('DPI art.191'!$G$7-(('DPI art.191'!$G$7-'DPI art.191'!$H$7)/8)*(P24-O24-2))))</f>
        <v/>
      </c>
      <c r="BB24" s="644">
        <f t="array" ref="BB24">O24-BA24</f>
        <v/>
      </c>
      <c r="BC24" s="644">
        <f t="array" ref="BC24">IF(N24&lt;135,N24,N24-'DPI art.191'!$I$7)</f>
        <v/>
      </c>
      <c r="BD24" s="644">
        <f t="array" ref="BD24">IF(O24&lt;80,"0",IF((P24-O24)&lt;=2,('DPI art.191'!$G$9-(('DPI art.191'!$F$9-'DPI art.191'!$G$9)/4)*(O24-P24-2)),('DPI art.191'!$G$9-(('DPI art.191'!$G$9-'DPI art.191'!$H$9)/8)*(P24-O24-2))))</f>
        <v/>
      </c>
      <c r="BE24" s="644">
        <f t="array" ref="BE24">O24-BD24</f>
        <v/>
      </c>
      <c r="BF24" s="644">
        <f t="array" ref="BF24">IF(N24&lt;135,N24,N24-'DPI art.191'!$I$9)</f>
        <v/>
      </c>
      <c r="BG24" s="644">
        <f t="array" ref="BG24">IF(O24&lt;80,"0",IF((P24-O24)&lt;=2,('DPI art.191'!$G$11-(('DPI art.191'!$F$11-'DPI art.191'!$G$11)/4)*(P24-O24-2)),('DPI art.191'!$G$11-(('DPI art.191'!$G$11-'DPI art.191'!$H$11)/8)*(P24-O24-2))))</f>
        <v/>
      </c>
      <c r="BH24" s="644">
        <f t="array" ref="BH24">O24-BG24</f>
        <v/>
      </c>
      <c r="BI24" s="644">
        <f t="array" ref="BI24">IF(T24&lt;135,T24,T24-'DPI art.191'!$I$11)</f>
        <v/>
      </c>
      <c r="BJ24" s="644">
        <f t="array" ref="BJ24">IF(O24&lt;80,"0",IF((P24-O24)&lt;=2,('DPI art.191'!$G$13-(('DPI art.191'!$F$13-'DPI art.191'!$G$13)/4)*(P24-O24-2)),('DPI art.191'!$G$13-(('DPI art.191'!$G$13-'DPI art.191'!$H$13)/8)*(P24-O24-2))))</f>
        <v/>
      </c>
      <c r="BK24" s="644">
        <f t="array" ref="BK24">O24-BJ24</f>
        <v/>
      </c>
      <c r="BL24" s="644">
        <f t="array" ref="BL24">IF(T24&lt;135,T24,T24-'DPI art.191'!$I$13)</f>
        <v/>
      </c>
      <c r="BM24" s="644">
        <f t="array" ref="BM24">IF(O24&lt;80,"0",IF((P24-O24)&lt;=2,('DPI art.191'!$G$15-(('DPI art.191'!$F$15-'DPI art.191'!$G$15)/4)*(P24-O24-2)),('DPI art.191'!$G$15-(('DPI art.191'!$G$15-'DPI art.191'!$H$15)/8)*(P24-O24-2))))</f>
        <v/>
      </c>
      <c r="BN24" s="644">
        <f t="array" ref="BN24">O24-BM24</f>
        <v/>
      </c>
      <c r="BO24" s="644">
        <f t="array" ref="BO24">IF(Z24&lt;135,Z24,Z24-'DPI art.191'!$I$15)</f>
        <v/>
      </c>
      <c r="BP24" s="645">
        <f t="array" ref="BP24">10^(0.1*R24)</f>
        <v/>
      </c>
      <c r="BQ24" s="645">
        <f t="array" ref="BQ24">10^(0.1*X24)</f>
        <v/>
      </c>
      <c r="BR24" s="645">
        <f t="array" ref="BR24">10^(0.1*AB24)</f>
        <v/>
      </c>
      <c r="BS24" s="645">
        <f t="array" ref="BS24">10^(0.1*AF24)</f>
        <v/>
      </c>
      <c r="BT24" s="645">
        <f t="array" ref="BT24">10^(0.1*AJ24)</f>
        <v/>
      </c>
      <c r="BU24" s="645">
        <f t="array" ref="BU24">10^(0.1*AN24)</f>
        <v/>
      </c>
      <c r="BV24" s="645">
        <f t="array" ref="BV24">IF(R24&gt;0,(O24-R24),"")</f>
        <v/>
      </c>
      <c r="BW24" s="645">
        <f t="array" ref="BW24">IF(X24&gt;0,(O24-X24),"")</f>
        <v/>
      </c>
      <c r="BX24" s="645">
        <f t="array" ref="BX24">IF(AB24&gt;0,(O24-AB24),"")</f>
        <v/>
      </c>
      <c r="BY24" s="645">
        <f t="array" ref="BY24">IF(AF24&gt;0,(O24-AF24),"")</f>
        <v/>
      </c>
      <c r="BZ24" s="645">
        <f t="array" ref="BZ24">IF(AJ24&gt;0,(O24-AJ24),"")</f>
        <v/>
      </c>
      <c r="CA24" s="645">
        <f t="array" ref="CA24">IF(AN24&gt;0,(O24-AN24),"")</f>
        <v/>
      </c>
      <c r="CB24" s="645">
        <f t="array" ref="CB24">COUNT(BV24:CA24)</f>
        <v/>
      </c>
      <c r="CC24" s="646">
        <f t="array" ref="CC24">IF(CB24=0,0,IF(CB24=1,0,1/(CB24*(CB24-1))))</f>
        <v/>
      </c>
      <c r="CD24" s="647">
        <f t="array" ref="CD24">IF(R24&gt;0,(BV24^2),"")</f>
        <v/>
      </c>
      <c r="CE24" s="647">
        <f t="array" ref="CE24">IF(X24&gt;0,(BW24^2),"")</f>
        <v/>
      </c>
      <c r="CF24" s="647">
        <f t="array" ref="CF24">IF(AB24&gt;0,(BX24^2),"")</f>
        <v/>
      </c>
      <c r="CG24" s="647">
        <f t="array" ref="CG24">IF(AF24&gt;0,(BY24^2),"")</f>
        <v/>
      </c>
      <c r="CH24" s="647">
        <f t="array" ref="CH24">IF(AJ24&gt;0,(BZ24^2),"")</f>
        <v/>
      </c>
      <c r="CI24" s="647">
        <f t="array" ref="CI24">IF(AN24&gt;0,(CA24^2),"")</f>
        <v/>
      </c>
      <c r="CJ24" s="121" t="n"/>
    </row>
    <row r="25" ht="18.75" customHeight="1" s="621">
      <c r="A25" s="47" t="inlineStr">
        <is>
          <t>Verniciatura</t>
        </is>
      </c>
      <c r="B25" s="47" t="inlineStr">
        <is>
          <t>W20</t>
        </is>
      </c>
      <c r="C25" s="99" t="inlineStr">
        <is>
          <t>Vernciciatura</t>
        </is>
      </c>
      <c r="D25" s="99" t="inlineStr">
        <is>
          <t>/</t>
        </is>
      </c>
      <c r="E25" s="99" t="inlineStr">
        <is>
          <t>/</t>
        </is>
      </c>
      <c r="F25" s="99" t="inlineStr">
        <is>
          <t>Vernciciatura</t>
        </is>
      </c>
      <c r="G25" s="100" t="n">
        <v>46003</v>
      </c>
      <c r="H25" s="99" t="inlineStr">
        <is>
          <t>Compito</t>
        </is>
      </c>
      <c r="I25" s="101">
        <f t="array" ref="I25">IF((V25-R25)&gt;3,"SI","")</f>
        <v/>
      </c>
      <c r="J25" s="99" t="inlineStr">
        <is>
          <t>SI</t>
        </is>
      </c>
      <c r="K25" s="100" t="n"/>
      <c r="L25" s="100" t="n"/>
      <c r="M25" s="635">
        <f t="array" ref="M25">IF(R25&gt;0,(SQRT(CC25*(SUM(CD25:CI25)))),"")</f>
        <v/>
      </c>
      <c r="N25" s="636">
        <f t="array" ref="N25">IF(T25&gt;0,(MAX(T25,Z25,AD25,AH25,AL25,AP25))+SQRT(1.2^2+1^2),"")</f>
        <v/>
      </c>
      <c r="O25" s="637">
        <f t="array" ref="O25">IF(R25="",0,10*LOG10(SUM(BP25:BU25)/(COUNT(R25,X25,AB25,AF25,AJ25,AN25))))</f>
        <v/>
      </c>
      <c r="P25" s="638">
        <f t="array" ref="P25">IF(AND(Y25="",AC25="",AG25="",AK25="",AO25=""),S25,AVERAGE(S25,Y25,AC25,AG25,AK25,AO25)+STDEV(S25,Y25,AC25,AG25,AK25,AO25))</f>
        <v/>
      </c>
      <c r="Q25" s="106" t="n">
        <v>300</v>
      </c>
      <c r="R25" s="639" t="n">
        <v>81.40000000000001</v>
      </c>
      <c r="S25" s="640" t="n">
        <v>84</v>
      </c>
      <c r="T25" s="641" t="n">
        <v>116.1</v>
      </c>
      <c r="U25" s="642" t="n"/>
      <c r="V25" s="642" t="n"/>
      <c r="W25" s="106" t="n">
        <v>300</v>
      </c>
      <c r="X25" s="639" t="n">
        <v>81.90000000000001</v>
      </c>
      <c r="Y25" s="640" t="n">
        <v>83.7</v>
      </c>
      <c r="Z25" s="641" t="n">
        <v>119.5</v>
      </c>
      <c r="AA25" s="106" t="n">
        <v>300</v>
      </c>
      <c r="AB25" s="639" t="n">
        <v>80.5</v>
      </c>
      <c r="AC25" s="640" t="n">
        <v>83.09999999999999</v>
      </c>
      <c r="AD25" s="641" t="n">
        <v>121.1</v>
      </c>
      <c r="AE25" s="106" t="n">
        <v>300</v>
      </c>
      <c r="AF25" s="639" t="n">
        <v>74</v>
      </c>
      <c r="AG25" s="640" t="n">
        <v>75.2</v>
      </c>
      <c r="AH25" s="641" t="n">
        <v>111.6</v>
      </c>
      <c r="AI25" s="106" t="n">
        <v>300</v>
      </c>
      <c r="AJ25" s="639" t="n">
        <v>78</v>
      </c>
      <c r="AK25" s="640" t="n">
        <v>78.7</v>
      </c>
      <c r="AL25" s="641" t="n">
        <v>114.8</v>
      </c>
      <c r="AM25" s="106" t="n">
        <v>300</v>
      </c>
      <c r="AN25" s="639" t="n">
        <v>79.40000000000001</v>
      </c>
      <c r="AO25" s="640" t="n">
        <v>81.40000000000001</v>
      </c>
      <c r="AP25" s="641" t="n">
        <v>116.8</v>
      </c>
      <c r="AQ25" s="111">
        <f t="array" ref="AQ25">IF(AND((O25)&lt;85,N25&lt;137),"NO","SI")</f>
        <v/>
      </c>
      <c r="AR25" s="112">
        <f t="array" ref="AR25">IF((480*(10^(7.95-(O25/10))))&lt;480,480*(10^(7.95-(O25/10))),480)</f>
        <v/>
      </c>
      <c r="AS25" s="113">
        <f t="array" ref="AS25">IF((480*(10^(8.45-(O25/10))))&lt;480,480*(10^(8.45-(O25/10))),480)</f>
        <v/>
      </c>
      <c r="AT25" s="114">
        <f t="array" ref="AT25">IF((480*(10^(8.65-(O25/10))))&lt;480,480*(10^(8.65-(O25/10))),480)</f>
        <v/>
      </c>
      <c r="AU25" s="137">
        <f t="array" ref="AU25">IF(O25&lt;80,"0",IF((P25-O25)&lt;=2,('DPI art.191'!$G$3-(('DPI art.191'!$F$3-'DPI art.191'!$G$3)/4)*(P25-O25-2)),('DPI art.191'!$G$3-(('DPI art.191'!$F$3-'DPI art.191'!$H$3)/8)*(P25-O25-2))))</f>
        <v/>
      </c>
      <c r="AV25" s="644">
        <f t="array" ref="AV25">O25-AU25</f>
        <v/>
      </c>
      <c r="AW25" s="644">
        <f t="array" ref="AW25">IF(N25&lt;135,N25,N25-'DPI art.191'!$I$3)</f>
        <v/>
      </c>
      <c r="AX25" s="137">
        <f t="array" ref="AX25">IF(O25&lt;80,"0",IF((P25-O25)&lt;=2,('DPI art.191'!$G$5-(('DPI art.191'!$F$5-'DPI art.191'!$G$5)/4)*(P25-O25-2)),('DPI art.191'!$G$5-(('DPI art.191'!$G$5-'DPI art.191'!$H$5)/8)*(P25-O25-2))))</f>
        <v/>
      </c>
      <c r="AY25" s="644">
        <f t="array" ref="AY25">O25-AX25</f>
        <v/>
      </c>
      <c r="AZ25" s="644">
        <f t="array" ref="AZ25">IF(N25&lt;135,N25,N25-'DPI art.191'!$I$5)</f>
        <v/>
      </c>
      <c r="BA25" s="137">
        <f t="array" ref="BA25">IF(O25&lt;80,"0",IF((P25-O25)&lt;=2,('DPI art.191'!$G$7-(('DPI art.191'!$F$7-'DPI art.191'!$G$7)/4)*(P25-O25-2)),('DPI art.191'!$G$7-(('DPI art.191'!$G$7-'DPI art.191'!$H$7)/8)*(P25-O25-2))))</f>
        <v/>
      </c>
      <c r="BB25" s="644">
        <f t="array" ref="BB25">O25-BA25</f>
        <v/>
      </c>
      <c r="BC25" s="644">
        <f t="array" ref="BC25">IF(N25&lt;135,N25,N25-'DPI art.191'!$I$7)</f>
        <v/>
      </c>
      <c r="BD25" s="137">
        <f t="array" ref="BD25">IF(O25&lt;80,"0",IF((P25-O25)&lt;=2,('DPI art.191'!$G$9-(('DPI art.191'!$F$9-'DPI art.191'!$G$9)/4)*(O25-P25-2)),('DPI art.191'!$G$9-(('DPI art.191'!$G$9-'DPI art.191'!$H$9)/8)*(P25-O25-2))))</f>
        <v/>
      </c>
      <c r="BE25" s="644">
        <f t="array" ref="BE25">O25-BD25</f>
        <v/>
      </c>
      <c r="BF25" s="644">
        <f t="array" ref="BF25">IF(N25&lt;135,N25,N25-'DPI art.191'!$I$9)</f>
        <v/>
      </c>
      <c r="BG25" s="137">
        <f t="array" ref="BG25">IF(O25&lt;80,"0",IF((P25-O25)&lt;=2,('DPI art.191'!$G$11-(('DPI art.191'!$F$11-'DPI art.191'!$G$11)/4)*(P25-O25-2)),('DPI art.191'!$G$11-(('DPI art.191'!$G$11-'DPI art.191'!$H$11)/8)*(P25-O25-2))))</f>
        <v/>
      </c>
      <c r="BH25" s="644">
        <f t="array" ref="BH25">O25-BG25</f>
        <v/>
      </c>
      <c r="BI25" s="644">
        <f t="array" ref="BI25">IF(T25&lt;135,T25,T25-'DPI art.191'!$I$11)</f>
        <v/>
      </c>
      <c r="BJ25" s="137">
        <f t="array" ref="BJ25">IF(O25&lt;80,"0",IF((P25-O25)&lt;=2,('DPI art.191'!$G$13-(('DPI art.191'!$F$13-'DPI art.191'!$G$13)/4)*(P25-O25-2)),('DPI art.191'!$G$13-(('DPI art.191'!$G$13-'DPI art.191'!$H$13)/8)*(P25-O25-2))))</f>
        <v/>
      </c>
      <c r="BK25" s="644">
        <f t="array" ref="BK25">O25-BJ25</f>
        <v/>
      </c>
      <c r="BL25" s="644">
        <f t="array" ref="BL25">IF(T25&lt;135,T25,T25-'DPI art.191'!$I$13)</f>
        <v/>
      </c>
      <c r="BM25" s="137">
        <f t="array" ref="BM25">IF(O25&lt;80,"0",IF((P25-O25)&lt;=2,('DPI art.191'!$G$15-(('DPI art.191'!$F$15-'DPI art.191'!$G$15)/4)*(P25-O25-2)),('DPI art.191'!$G$15-(('DPI art.191'!$G$15-'DPI art.191'!$H$15)/8)*(P25-O25-2))))</f>
        <v/>
      </c>
      <c r="BN25" s="644">
        <f t="array" ref="BN25">O25-BM25</f>
        <v/>
      </c>
      <c r="BO25" s="644">
        <f t="array" ref="BO25">IF(Z25&lt;135,Z25,Z25-'DPI art.191'!$I$15)</f>
        <v/>
      </c>
      <c r="BP25" s="645">
        <f t="array" ref="BP25">10^(0.1*R25)</f>
        <v/>
      </c>
      <c r="BQ25" s="645">
        <f t="array" ref="BQ25">10^(0.1*X25)</f>
        <v/>
      </c>
      <c r="BR25" s="645">
        <f t="array" ref="BR25">10^(0.1*AB25)</f>
        <v/>
      </c>
      <c r="BS25" s="645">
        <f t="array" ref="BS25">10^(0.1*AF25)</f>
        <v/>
      </c>
      <c r="BT25" s="645">
        <f t="array" ref="BT25">10^(0.1*AJ25)</f>
        <v/>
      </c>
      <c r="BU25" s="645">
        <f t="array" ref="BU25">10^(0.1*AN25)</f>
        <v/>
      </c>
      <c r="BV25" s="645">
        <f t="array" ref="BV25">IF(R25&gt;0,(O25-R25),"")</f>
        <v/>
      </c>
      <c r="BW25" s="645">
        <f t="array" ref="BW25">IF(X25&gt;0,(O25-X25),"")</f>
        <v/>
      </c>
      <c r="BX25" s="645">
        <f t="array" ref="BX25">IF(AB25&gt;0,(O25-AB25),"")</f>
        <v/>
      </c>
      <c r="BY25" s="645">
        <f t="array" ref="BY25">IF(AF25&gt;0,(O25-AF25),"")</f>
        <v/>
      </c>
      <c r="BZ25" s="645">
        <f t="array" ref="BZ25">IF(AJ25&gt;0,(O25-AJ25),"")</f>
        <v/>
      </c>
      <c r="CA25" s="645">
        <f t="array" ref="CA25">IF(AN25&gt;0,(O25-AN25),"")</f>
        <v/>
      </c>
      <c r="CB25" s="645">
        <f t="array" ref="CB25">COUNT(BV25:CA25)</f>
        <v/>
      </c>
      <c r="CC25" s="646">
        <f t="array" ref="CC25">IF(CB25=0,0,IF(CB25=1,0,1/(CB25*(CB25-1))))</f>
        <v/>
      </c>
      <c r="CD25" s="647">
        <f t="array" ref="CD25">IF(R25&gt;0,(BV25^2),"")</f>
        <v/>
      </c>
      <c r="CE25" s="647">
        <f t="array" ref="CE25">IF(X25&gt;0,(BW25^2),"")</f>
        <v/>
      </c>
      <c r="CF25" s="647">
        <f t="array" ref="CF25">IF(AB25&gt;0,(BX25^2),"")</f>
        <v/>
      </c>
      <c r="CG25" s="647">
        <f t="array" ref="CG25">IF(AF25&gt;0,(BY25^2),"")</f>
        <v/>
      </c>
      <c r="CH25" s="647">
        <f t="array" ref="CH25">IF(AJ25&gt;0,(BZ25^2),"")</f>
        <v/>
      </c>
      <c r="CI25" s="647">
        <f t="array" ref="CI25">IF(AN25&gt;0,(CA25^2),"")</f>
        <v/>
      </c>
      <c r="CJ25" s="121" t="n"/>
    </row>
    <row r="26" ht="18.75" customHeight="1" s="621">
      <c r="A26" s="47" t="inlineStr">
        <is>
          <t>273/11</t>
        </is>
      </c>
      <c r="B26" s="47" t="inlineStr">
        <is>
          <t>D1</t>
        </is>
      </c>
      <c r="C26" s="99" t="inlineStr">
        <is>
          <t>Taglio con sega a nastro</t>
        </is>
      </c>
      <c r="D26" s="99" t="inlineStr">
        <is>
          <t>/</t>
        </is>
      </c>
      <c r="E26" s="99" t="inlineStr">
        <is>
          <t>/</t>
        </is>
      </c>
      <c r="F26" s="99" t="inlineStr">
        <is>
          <t>Taglio con sega a nastro</t>
        </is>
      </c>
      <c r="G26" s="100" t="n">
        <v>45996</v>
      </c>
      <c r="H26" s="99" t="inlineStr">
        <is>
          <t>Compito</t>
        </is>
      </c>
      <c r="I26" s="101">
        <f t="array" ref="I26">IF((V26-R26)&gt;3,"SI","")</f>
        <v/>
      </c>
      <c r="J26" s="101">
        <f t="array" ref="J26">IF((U26-R26)&gt;3,"SI","")</f>
        <v/>
      </c>
      <c r="K26" s="100" t="n"/>
      <c r="L26" s="100" t="n"/>
      <c r="M26" s="635">
        <f t="array" ref="M26">IF(R26&gt;0,(SQRT(CC26*(SUM(CD26:CI26)))),"")</f>
        <v/>
      </c>
      <c r="N26" s="636">
        <f t="array" ref="N26">IF(T26&gt;0,(MAX(T26,Z26,AD26,AH26,AL26,AP26))+SQRT(1.2^2+1^2),"")</f>
        <v/>
      </c>
      <c r="O26" s="637">
        <f t="array" ref="O26">IF(R26="",0,10*LOG10(SUM(BP26:BU26)/(COUNT(R26,X26,AB26,AF26,AJ26,AN26))))</f>
        <v/>
      </c>
      <c r="P26" s="638">
        <f t="array" ref="P26">IF(AND(Y26="",AC26="",AG26="",AK26="",AO26=""),S26,AVERAGE(S26,Y26,AC26,AG26,AK26,AO26)+STDEV(S26,Y26,AC26,AG26,AK26,AO26))</f>
        <v/>
      </c>
      <c r="Q26" s="106" t="n">
        <v>300</v>
      </c>
      <c r="R26" s="639" t="n">
        <v>91.90000000000001</v>
      </c>
      <c r="S26" s="640" t="n">
        <v>91.2</v>
      </c>
      <c r="T26" s="641" t="n">
        <v>107.6</v>
      </c>
      <c r="U26" s="642" t="n">
        <v>92</v>
      </c>
      <c r="V26" s="642" t="n">
        <v>95.09999999999999</v>
      </c>
      <c r="W26" s="106" t="n">
        <v>300</v>
      </c>
      <c r="X26" s="639" t="n">
        <v>81.8</v>
      </c>
      <c r="Y26" s="640" t="n">
        <v>81.90000000000001</v>
      </c>
      <c r="Z26" s="641" t="n">
        <v>99.5</v>
      </c>
      <c r="AA26" s="106" t="n">
        <v>300</v>
      </c>
      <c r="AB26" s="639" t="n">
        <v>85.3</v>
      </c>
      <c r="AC26" s="640" t="n">
        <v>85</v>
      </c>
      <c r="AD26" s="641" t="n">
        <v>102.5</v>
      </c>
      <c r="AE26" s="106" t="n">
        <v>300</v>
      </c>
      <c r="AF26" s="639" t="n">
        <v>86.40000000000001</v>
      </c>
      <c r="AG26" s="640" t="n">
        <v>86</v>
      </c>
      <c r="AH26" s="641" t="n">
        <v>102.4</v>
      </c>
      <c r="AI26" s="106" t="n">
        <v>300</v>
      </c>
      <c r="AJ26" s="639" t="n">
        <v>85.7</v>
      </c>
      <c r="AK26" s="640" t="n">
        <v>85.40000000000001</v>
      </c>
      <c r="AL26" s="641" t="n">
        <v>103.1</v>
      </c>
      <c r="AM26" s="106" t="n">
        <v>300</v>
      </c>
      <c r="AN26" s="639" t="n">
        <v>83.59999999999999</v>
      </c>
      <c r="AO26" s="640" t="n">
        <v>83.3</v>
      </c>
      <c r="AP26" s="641" t="n">
        <v>104.6</v>
      </c>
      <c r="AQ26" s="111">
        <f t="array" ref="AQ26">IF(AND((O26)&lt;85,N26&lt;137),"NO","SI")</f>
        <v/>
      </c>
      <c r="AR26" s="112">
        <f t="array" ref="AR26">IF((480*(10^(7.95-(O26/10))))&lt;480,480*(10^(7.95-(O26/10))),480)</f>
        <v/>
      </c>
      <c r="AS26" s="113">
        <f t="array" ref="AS26">IF((480*(10^(8.45-(O26/10))))&lt;480,480*(10^(8.45-(O26/10))),480)</f>
        <v/>
      </c>
      <c r="AT26" s="114">
        <f t="array" ref="AT26">IF((480*(10^(8.65-(O26/10))))&lt;480,480*(10^(8.65-(O26/10))),480)</f>
        <v/>
      </c>
      <c r="AU26" s="644">
        <f t="array" ref="AU26">IF(O26&lt;80,"0",IF((P26-O26)&lt;=2,('DPI art.191'!$G$3-(('DPI art.191'!$F$3-'DPI art.191'!$G$3)/4)*(P26-O26-2)),('DPI art.191'!$G$3-(('DPI art.191'!$F$3-'DPI art.191'!$H$3)/8)*(P26-O26-2))))</f>
        <v/>
      </c>
      <c r="AV26" s="644">
        <f t="array" ref="AV26">O26-AU26</f>
        <v/>
      </c>
      <c r="AW26" s="644">
        <f t="array" ref="AW26">IF(N26&lt;135,N26,N26-'DPI art.191'!$I$3)</f>
        <v/>
      </c>
      <c r="AX26" s="644">
        <f t="array" ref="AX26">IF(O26&lt;80,"0",IF((P26-O26)&lt;=2,('DPI art.191'!$G$5-(('DPI art.191'!$F$5-'DPI art.191'!$G$5)/4)*(P26-O26-2)),('DPI art.191'!$G$5-(('DPI art.191'!$G$5-'DPI art.191'!$H$5)/8)*(P26-O26-2))))</f>
        <v/>
      </c>
      <c r="AY26" s="644">
        <f t="array" ref="AY26">O26-AX26</f>
        <v/>
      </c>
      <c r="AZ26" s="644">
        <f t="array" ref="AZ26">IF(N26&lt;135,N26,N26-'DPI art.191'!$I$5)</f>
        <v/>
      </c>
      <c r="BA26" s="644">
        <f t="array" ref="BA26">IF(O26&lt;80,"0",IF((P26-O26)&lt;=2,('DPI art.191'!$G$7-(('DPI art.191'!$F$7-'DPI art.191'!$G$7)/4)*(P26-O26-2)),('DPI art.191'!$G$7-(('DPI art.191'!$G$7-'DPI art.191'!$H$7)/8)*(P26-O26-2))))</f>
        <v/>
      </c>
      <c r="BB26" s="644">
        <f t="array" ref="BB26">O26-BA26</f>
        <v/>
      </c>
      <c r="BC26" s="644">
        <f t="array" ref="BC26">IF(N26&lt;135,N26,N26-'DPI art.191'!$I$7)</f>
        <v/>
      </c>
      <c r="BD26" s="644">
        <f t="array" ref="BD26">IF(O26&lt;80,"0",IF((P26-O26)&lt;=2,('DPI art.191'!$G$9-(('DPI art.191'!$F$9-'DPI art.191'!$G$9)/4)*(O26-P26-2)),('DPI art.191'!$G$9-(('DPI art.191'!$G$9-'DPI art.191'!$H$9)/8)*(P26-O26-2))))</f>
        <v/>
      </c>
      <c r="BE26" s="644">
        <f t="array" ref="BE26">O26-BD26</f>
        <v/>
      </c>
      <c r="BF26" s="644">
        <f t="array" ref="BF26">IF(N26&lt;135,N26,N26-'DPI art.191'!$I$9)</f>
        <v/>
      </c>
      <c r="BG26" s="644">
        <f t="array" ref="BG26">IF(O26&lt;80,"0",IF((P26-O26)&lt;=2,('DPI art.191'!$G$11-(('DPI art.191'!$F$11-'DPI art.191'!$G$11)/4)*(P26-O26-2)),('DPI art.191'!$G$11-(('DPI art.191'!$G$11-'DPI art.191'!$H$11)/8)*(P26-O26-2))))</f>
        <v/>
      </c>
      <c r="BH26" s="644">
        <f t="array" ref="BH26">O26-BG26</f>
        <v/>
      </c>
      <c r="BI26" s="644">
        <f t="array" ref="BI26">IF(T26&lt;135,T26,T26-'DPI art.191'!$I$11)</f>
        <v/>
      </c>
      <c r="BJ26" s="644">
        <f t="array" ref="BJ26">IF(O26&lt;80,"0",IF((P26-O26)&lt;=2,('DPI art.191'!$G$13-(('DPI art.191'!$F$13-'DPI art.191'!$G$13)/4)*(P26-O26-2)),('DPI art.191'!$G$13-(('DPI art.191'!$G$13-'DPI art.191'!$H$13)/8)*(P26-O26-2))))</f>
        <v/>
      </c>
      <c r="BK26" s="644">
        <f t="array" ref="BK26">O26-BJ26</f>
        <v/>
      </c>
      <c r="BL26" s="644">
        <f t="array" ref="BL26">IF(T26&lt;135,T26,T26-'DPI art.191'!$I$13)</f>
        <v/>
      </c>
      <c r="BM26" s="644">
        <f t="array" ref="BM26">IF(O26&lt;80,"0",IF((P26-O26)&lt;=2,('DPI art.191'!$G$15-(('DPI art.191'!$F$15-'DPI art.191'!$G$15)/4)*(P26-O26-2)),('DPI art.191'!$G$15-(('DPI art.191'!$G$15-'DPI art.191'!$H$15)/8)*(P26-O26-2))))</f>
        <v/>
      </c>
      <c r="BN26" s="644">
        <f t="array" ref="BN26">O26-BM26</f>
        <v/>
      </c>
      <c r="BO26" s="644">
        <f t="array" ref="BO26">IF(Z26&lt;135,Z26,Z26-'DPI art.191'!$I$15)</f>
        <v/>
      </c>
      <c r="BP26" s="645">
        <f t="array" ref="BP26">10^(0.1*R26)</f>
        <v/>
      </c>
      <c r="BQ26" s="645">
        <f t="array" ref="BQ26">10^(0.1*X26)</f>
        <v/>
      </c>
      <c r="BR26" s="645">
        <f t="array" ref="BR26">10^(0.1*AB26)</f>
        <v/>
      </c>
      <c r="BS26" s="645">
        <f t="array" ref="BS26">10^(0.1*AF26)</f>
        <v/>
      </c>
      <c r="BT26" s="645">
        <f t="array" ref="BT26">10^(0.1*AJ26)</f>
        <v/>
      </c>
      <c r="BU26" s="645">
        <f t="array" ref="BU26">10^(0.1*AN26)</f>
        <v/>
      </c>
      <c r="BV26" s="645">
        <f t="array" ref="BV26">IF(R26&gt;0,(O26-R26),"")</f>
        <v/>
      </c>
      <c r="BW26" s="645">
        <f t="array" ref="BW26">IF(X26&gt;0,(O26-X26),"")</f>
        <v/>
      </c>
      <c r="BX26" s="645">
        <f t="array" ref="BX26">IF(AB26&gt;0,(O26-AB26),"")</f>
        <v/>
      </c>
      <c r="BY26" s="645">
        <f t="array" ref="BY26">IF(AF26&gt;0,(O26-AF26),"")</f>
        <v/>
      </c>
      <c r="BZ26" s="645">
        <f t="array" ref="BZ26">IF(AJ26&gt;0,(O26-AJ26),"")</f>
        <v/>
      </c>
      <c r="CA26" s="645">
        <f t="array" ref="CA26">IF(AN26&gt;0,(O26-AN26),"")</f>
        <v/>
      </c>
      <c r="CB26" s="645">
        <f t="array" ref="CB26">COUNT(BV26:CA26)</f>
        <v/>
      </c>
      <c r="CC26" s="646">
        <f t="array" ref="CC26">IF(CB26=0,0,IF(CB26=1,0,1/(CB26*(CB26-1))))</f>
        <v/>
      </c>
      <c r="CD26" s="647">
        <f t="array" ref="CD26">IF(R26&gt;0,(BV26^2),"")</f>
        <v/>
      </c>
      <c r="CE26" s="647">
        <f t="array" ref="CE26">IF(X26&gt;0,(BW26^2),"")</f>
        <v/>
      </c>
      <c r="CF26" s="647">
        <f t="array" ref="CF26">IF(AB26&gt;0,(BX26^2),"")</f>
        <v/>
      </c>
      <c r="CG26" s="647">
        <f t="array" ref="CG26">IF(AF26&gt;0,(BY26^2),"")</f>
        <v/>
      </c>
      <c r="CH26" s="647">
        <f t="array" ref="CH26">IF(AJ26&gt;0,(BZ26^2),"")</f>
        <v/>
      </c>
      <c r="CI26" s="647">
        <f t="array" ref="CI26">IF(AN26&gt;0,(CA26^2),"")</f>
        <v/>
      </c>
      <c r="CJ26" s="121" t="n"/>
    </row>
    <row r="27" hidden="1" ht="18.75" customHeight="1" s="621">
      <c r="A27" s="47" t="inlineStr">
        <is>
          <t>273/12</t>
        </is>
      </c>
      <c r="B27" s="47" t="inlineStr">
        <is>
          <t>D2</t>
        </is>
      </c>
      <c r="C27" s="99" t="inlineStr">
        <is>
          <t>Taglio con sega a nastro</t>
        </is>
      </c>
      <c r="D27" s="99" t="inlineStr">
        <is>
          <t>/</t>
        </is>
      </c>
      <c r="E27" s="99" t="inlineStr">
        <is>
          <t>/</t>
        </is>
      </c>
      <c r="F27" s="99" t="inlineStr">
        <is>
          <t>Taglio con sega a nastro</t>
        </is>
      </c>
      <c r="G27" s="100" t="n">
        <v>45996</v>
      </c>
      <c r="H27" s="99" t="inlineStr">
        <is>
          <t>Compito</t>
        </is>
      </c>
      <c r="I27" s="101">
        <f t="array" ref="I27">IF((V27-R27)&gt;3,"SI","")</f>
        <v/>
      </c>
      <c r="J27" s="101">
        <f t="array" ref="J27">IF((U27-R27)&gt;3,"SI","")</f>
        <v/>
      </c>
      <c r="K27" s="100" t="n"/>
      <c r="L27" s="100" t="n"/>
      <c r="M27" s="635">
        <f t="array" ref="M27">IF(R27&gt;0,(SQRT(CC27*(SUM(CD27:CI27)))),"")</f>
        <v/>
      </c>
      <c r="N27" s="636">
        <f t="array" ref="N27">IF(T27&gt;0,(MAX(T27,Z27,AD27,AH27,AL27,AP27))+SQRT(1.2^2+1^2),"")</f>
        <v/>
      </c>
      <c r="O27" s="637">
        <f t="array" ref="O27">IF(R27="",0,10*LOG10(SUM(BP27:BU27)/(COUNT(R27,X27,AB27,AF27,AJ27,AN27))))</f>
        <v/>
      </c>
      <c r="P27" s="638">
        <f t="array" ref="P27">IF(AND(Y27="",AC27="",AG27="",AK27="",AO27=""),S27,AVERAGE(S27,Y27,AC27,AG27,AK27,AO27)+STDEV(S27,Y27,AC27,AG27,AK27,AO27))</f>
        <v/>
      </c>
      <c r="Q27" s="106" t="n">
        <v>300</v>
      </c>
      <c r="R27" s="639" t="n">
        <v>76.5</v>
      </c>
      <c r="S27" s="640" t="n">
        <v>78.59999999999999</v>
      </c>
      <c r="T27" s="641" t="n">
        <v>105.9</v>
      </c>
      <c r="U27" s="642" t="n">
        <v>76.5</v>
      </c>
      <c r="V27" s="642" t="n">
        <v>79.90000000000001</v>
      </c>
      <c r="W27" s="106" t="n">
        <v>300</v>
      </c>
      <c r="X27" s="639" t="n">
        <v>74.8</v>
      </c>
      <c r="Y27" s="640" t="n">
        <v>77.90000000000001</v>
      </c>
      <c r="Z27" s="641" t="n">
        <v>106.8</v>
      </c>
      <c r="AA27" s="106" t="n">
        <v>300</v>
      </c>
      <c r="AB27" s="639" t="n">
        <v>78.2</v>
      </c>
      <c r="AC27" s="640" t="n">
        <v>79.2</v>
      </c>
      <c r="AD27" s="641" t="n">
        <v>102.2</v>
      </c>
      <c r="AE27" s="106" t="n">
        <v>300</v>
      </c>
      <c r="AF27" s="639" t="n">
        <v>77.8</v>
      </c>
      <c r="AG27" s="640" t="n">
        <v>79</v>
      </c>
      <c r="AH27" s="641" t="n">
        <v>102.7</v>
      </c>
      <c r="AI27" s="106" t="n">
        <v>300</v>
      </c>
      <c r="AJ27" s="639" t="n">
        <v>79.8</v>
      </c>
      <c r="AK27" s="640" t="n">
        <v>81</v>
      </c>
      <c r="AL27" s="641" t="n">
        <v>102</v>
      </c>
      <c r="AM27" s="106" t="n">
        <v>300</v>
      </c>
      <c r="AN27" s="639" t="n">
        <v>76.90000000000001</v>
      </c>
      <c r="AO27" s="640" t="n">
        <v>78.7</v>
      </c>
      <c r="AP27" s="641" t="n">
        <v>99.90000000000001</v>
      </c>
      <c r="AQ27" s="111">
        <f t="array" ref="AQ27">IF(AND((O27)&lt;85,N27&lt;137),"NO","SI")</f>
        <v/>
      </c>
      <c r="AR27" s="112">
        <f t="array" ref="AR27">IF((480*(10^(7.95-(O27/10))))&lt;480,480*(10^(7.95-(O27/10))),480)</f>
        <v/>
      </c>
      <c r="AS27" s="113">
        <f t="array" ref="AS27">IF((480*(10^(8.45-(O27/10))))&lt;480,480*(10^(8.45-(O27/10))),480)</f>
        <v/>
      </c>
      <c r="AT27" s="114">
        <f t="array" ref="AT27">IF((480*(10^(8.65-(O27/10))))&lt;480,480*(10^(8.65-(O27/10))),480)</f>
        <v/>
      </c>
      <c r="AU27" s="137">
        <f t="array" ref="AU27">IF(O27&lt;80,"0",IF((P27-O27)&lt;=2,('DPI art.191'!$G$3-(('DPI art.191'!$F$3-'DPI art.191'!$G$3)/4)*(P27-O27-2)),('DPI art.191'!$G$3-(('DPI art.191'!$F$3-'DPI art.191'!$H$3)/8)*(P27-O27-2))))</f>
        <v/>
      </c>
      <c r="AV27" s="644">
        <f t="array" ref="AV27">O27-AU27</f>
        <v/>
      </c>
      <c r="AW27" s="644">
        <f t="array" ref="AW27">IF(N27&lt;135,N27,N27-'DPI art.191'!$I$3)</f>
        <v/>
      </c>
      <c r="AX27" s="137">
        <f t="array" ref="AX27">IF(O27&lt;80,"0",IF((P27-O27)&lt;=2,('DPI art.191'!$G$5-(('DPI art.191'!$F$5-'DPI art.191'!$G$5)/4)*(P27-O27-2)),('DPI art.191'!$G$5-(('DPI art.191'!$G$5-'DPI art.191'!$H$5)/8)*(P27-O27-2))))</f>
        <v/>
      </c>
      <c r="AY27" s="644">
        <f t="array" ref="AY27">O27-AX27</f>
        <v/>
      </c>
      <c r="AZ27" s="644">
        <f t="array" ref="AZ27">IF(N27&lt;135,N27,N27-'DPI art.191'!$I$5)</f>
        <v/>
      </c>
      <c r="BA27" s="137">
        <f t="array" ref="BA27">IF(O27&lt;80,"0",IF((P27-O27)&lt;=2,('DPI art.191'!$G$7-(('DPI art.191'!$F$7-'DPI art.191'!$G$7)/4)*(P27-O27-2)),('DPI art.191'!$G$7-(('DPI art.191'!$G$7-'DPI art.191'!$H$7)/8)*(P27-O27-2))))</f>
        <v/>
      </c>
      <c r="BB27" s="644">
        <f t="array" ref="BB27">O27-BA27</f>
        <v/>
      </c>
      <c r="BC27" s="644">
        <f t="array" ref="BC27">IF(N27&lt;135,N27,N27-'DPI art.191'!$I$7)</f>
        <v/>
      </c>
      <c r="BD27" s="137">
        <f t="array" ref="BD27">IF(O27&lt;80,"0",IF((P27-O27)&lt;=2,('DPI art.191'!$G$9-(('DPI art.191'!$F$9-'DPI art.191'!$G$9)/4)*(O27-P27-2)),('DPI art.191'!$G$9-(('DPI art.191'!$G$9-'DPI art.191'!$H$9)/8)*(P27-O27-2))))</f>
        <v/>
      </c>
      <c r="BE27" s="644">
        <f t="array" ref="BE27">O27-BD27</f>
        <v/>
      </c>
      <c r="BF27" s="644">
        <f t="array" ref="BF27">IF(N27&lt;135,N27,N27-'DPI art.191'!$I$9)</f>
        <v/>
      </c>
      <c r="BG27" s="137">
        <f t="array" ref="BG27">IF(O27&lt;80,"0",IF((P27-O27)&lt;=2,('DPI art.191'!$G$11-(('DPI art.191'!$F$11-'DPI art.191'!$G$11)/4)*(P27-O27-2)),('DPI art.191'!$G$11-(('DPI art.191'!$G$11-'DPI art.191'!$H$11)/8)*(P27-O27-2))))</f>
        <v/>
      </c>
      <c r="BH27" s="644">
        <f t="array" ref="BH27">O27-BG27</f>
        <v/>
      </c>
      <c r="BI27" s="644">
        <f t="array" ref="BI27">IF(T27&lt;135,T27,T27-'DPI art.191'!$I$11)</f>
        <v/>
      </c>
      <c r="BJ27" s="137">
        <f t="array" ref="BJ27">IF(O27&lt;80,"0",IF((P27-O27)&lt;=2,('DPI art.191'!$G$13-(('DPI art.191'!$F$13-'DPI art.191'!$G$13)/4)*(P27-O27-2)),('DPI art.191'!$G$13-(('DPI art.191'!$G$13-'DPI art.191'!$H$13)/8)*(P27-O27-2))))</f>
        <v/>
      </c>
      <c r="BK27" s="644">
        <f t="array" ref="BK27">O27-BJ27</f>
        <v/>
      </c>
      <c r="BL27" s="644">
        <f t="array" ref="BL27">IF(T27&lt;135,T27,T27-'DPI art.191'!$I$13)</f>
        <v/>
      </c>
      <c r="BM27" s="137">
        <f t="array" ref="BM27">IF(O27&lt;80,"0",IF((P27-O27)&lt;=2,('DPI art.191'!$G$15-(('DPI art.191'!$F$15-'DPI art.191'!$G$15)/4)*(P27-O27-2)),('DPI art.191'!$G$15-(('DPI art.191'!$G$15-'DPI art.191'!$H$15)/8)*(P27-O27-2))))</f>
        <v/>
      </c>
      <c r="BN27" s="644">
        <f t="array" ref="BN27">O27-BM27</f>
        <v/>
      </c>
      <c r="BO27" s="644">
        <f t="array" ref="BO27">IF(Z27&lt;135,Z27,Z27-'DPI art.191'!$I$15)</f>
        <v/>
      </c>
      <c r="BP27" s="645">
        <f t="array" ref="BP27">10^(0.1*R27)</f>
        <v/>
      </c>
      <c r="BQ27" s="645">
        <f t="array" ref="BQ27">10^(0.1*X27)</f>
        <v/>
      </c>
      <c r="BR27" s="645">
        <f t="array" ref="BR27">10^(0.1*AB27)</f>
        <v/>
      </c>
      <c r="BS27" s="645">
        <f t="array" ref="BS27">10^(0.1*AF27)</f>
        <v/>
      </c>
      <c r="BT27" s="645">
        <f t="array" ref="BT27">10^(0.1*AJ27)</f>
        <v/>
      </c>
      <c r="BU27" s="645">
        <f t="array" ref="BU27">10^(0.1*AN27)</f>
        <v/>
      </c>
      <c r="BV27" s="645">
        <f t="array" ref="BV27">IF(R27&gt;0,(O27-R27),"")</f>
        <v/>
      </c>
      <c r="BW27" s="645">
        <f t="array" ref="BW27">IF(X27&gt;0,(O27-X27),"")</f>
        <v/>
      </c>
      <c r="BX27" s="645">
        <f t="array" ref="BX27">IF(AB27&gt;0,(O27-AB27),"")</f>
        <v/>
      </c>
      <c r="BY27" s="645">
        <f t="array" ref="BY27">IF(AF27&gt;0,(O27-AF27),"")</f>
        <v/>
      </c>
      <c r="BZ27" s="645">
        <f t="array" ref="BZ27">IF(AJ27&gt;0,(O27-AJ27),"")</f>
        <v/>
      </c>
      <c r="CA27" s="645">
        <f t="array" ref="CA27">IF(AN27&gt;0,(O27-AN27),"")</f>
        <v/>
      </c>
      <c r="CB27" s="645">
        <f t="array" ref="CB27">COUNT(BV27:CA27)</f>
        <v/>
      </c>
      <c r="CC27" s="646">
        <f t="array" ref="CC27">IF(CB27=0,0,IF(CB27=1,0,1/(CB27*(CB27-1))))</f>
        <v/>
      </c>
      <c r="CD27" s="647">
        <f t="array" ref="CD27">IF(R27&gt;0,(BV27^2),"")</f>
        <v/>
      </c>
      <c r="CE27" s="647">
        <f t="array" ref="CE27">IF(X27&gt;0,(BW27^2),"")</f>
        <v/>
      </c>
      <c r="CF27" s="647">
        <f t="array" ref="CF27">IF(AB27&gt;0,(BX27^2),"")</f>
        <v/>
      </c>
      <c r="CG27" s="647">
        <f t="array" ref="CG27">IF(AF27&gt;0,(BY27^2),"")</f>
        <v/>
      </c>
      <c r="CH27" s="647">
        <f t="array" ref="CH27">IF(AJ27&gt;0,(BZ27^2),"")</f>
        <v/>
      </c>
      <c r="CI27" s="647">
        <f t="array" ref="CI27">IF(AN27&gt;0,(CA27^2),"")</f>
        <v/>
      </c>
      <c r="CJ27" s="121" t="n"/>
    </row>
    <row r="28" ht="18.75" customHeight="1" s="621">
      <c r="A28" s="47" t="inlineStr">
        <is>
          <t>252/06</t>
        </is>
      </c>
      <c r="B28" s="47" t="inlineStr">
        <is>
          <t>D3</t>
        </is>
      </c>
      <c r="C28" s="99" t="inlineStr">
        <is>
          <t>Calandratura</t>
        </is>
      </c>
      <c r="D28" s="99" t="inlineStr">
        <is>
          <t>/</t>
        </is>
      </c>
      <c r="E28" s="99" t="inlineStr">
        <is>
          <t>/</t>
        </is>
      </c>
      <c r="F28" s="99" t="inlineStr">
        <is>
          <t>Calandratura</t>
        </is>
      </c>
      <c r="G28" s="100" t="n">
        <v>45996</v>
      </c>
      <c r="H28" s="99" t="inlineStr">
        <is>
          <t>Compito</t>
        </is>
      </c>
      <c r="I28" s="101">
        <f t="array" ref="I28">IF((V28-R28)&gt;3,"SI","")</f>
        <v/>
      </c>
      <c r="J28" s="101">
        <f t="array" ref="J28">IF((U28-R28)&gt;3,"SI","")</f>
        <v/>
      </c>
      <c r="K28" s="100" t="n"/>
      <c r="L28" s="100" t="n"/>
      <c r="M28" s="635">
        <f t="array" ref="M28">IF(R28&gt;0,(SQRT(CC28*(SUM(CD28:CI28)))),"")</f>
        <v/>
      </c>
      <c r="N28" s="636">
        <f t="array" ref="N28">IF(T28&gt;0,(MAX(T28,Z28,AD28,AH28,AL28,AP28))+SQRT(1.2^2+1^2),"")</f>
        <v/>
      </c>
      <c r="O28" s="637">
        <f t="array" ref="O28">IF(R28="",0,10*LOG10(SUM(BP28:BU28)/(COUNT(R28,X28,AB28,AF28,AJ28,AN28))))</f>
        <v/>
      </c>
      <c r="P28" s="638">
        <f t="array" ref="P28">IF(AND(Y28="",AC28="",AG28="",AK28="",AO28=""),S28,AVERAGE(S28,Y28,AC28,AG28,AK28,AO28)+STDEV(S28,Y28,AC28,AG28,AK28,AO28))</f>
        <v/>
      </c>
      <c r="Q28" s="106" t="n">
        <v>300</v>
      </c>
      <c r="R28" s="639" t="n">
        <v>78</v>
      </c>
      <c r="S28" s="640" t="n">
        <v>81.2</v>
      </c>
      <c r="T28" s="641" t="n">
        <v>113.8</v>
      </c>
      <c r="U28" s="642" t="n">
        <v>78</v>
      </c>
      <c r="V28" s="642" t="n">
        <v>83.5</v>
      </c>
      <c r="W28" s="106" t="n">
        <v>300</v>
      </c>
      <c r="X28" s="639" t="n">
        <v>77.59999999999999</v>
      </c>
      <c r="Y28" s="640" t="n">
        <v>80.8</v>
      </c>
      <c r="Z28" s="641" t="n">
        <v>110.9</v>
      </c>
      <c r="AA28" s="106" t="n">
        <v>300</v>
      </c>
      <c r="AB28" s="639" t="n">
        <v>80.09999999999999</v>
      </c>
      <c r="AC28" s="640" t="n">
        <v>83.3</v>
      </c>
      <c r="AD28" s="641" t="n">
        <v>113.1</v>
      </c>
      <c r="AE28" s="106" t="n">
        <v>300</v>
      </c>
      <c r="AF28" s="639" t="n">
        <v>82.09999999999999</v>
      </c>
      <c r="AG28" s="640" t="n">
        <v>85.09999999999999</v>
      </c>
      <c r="AH28" s="641" t="n">
        <v>115.6</v>
      </c>
      <c r="AI28" s="106" t="n">
        <v>300</v>
      </c>
      <c r="AJ28" s="639" t="n">
        <v>85.5</v>
      </c>
      <c r="AK28" s="640" t="n">
        <v>86.59999999999999</v>
      </c>
      <c r="AL28" s="641" t="n">
        <v>118</v>
      </c>
      <c r="AM28" s="106" t="n">
        <v>300</v>
      </c>
      <c r="AN28" s="639" t="n">
        <v>83.5</v>
      </c>
      <c r="AO28" s="640" t="n">
        <v>83.40000000000001</v>
      </c>
      <c r="AP28" s="641" t="n">
        <v>106</v>
      </c>
      <c r="AQ28" s="111">
        <f t="array" ref="AQ28">IF(AND((O28)&lt;85,N28&lt;137),"NO","SI")</f>
        <v/>
      </c>
      <c r="AR28" s="112">
        <f t="array" ref="AR28">IF((480*(10^(7.95-(O28/10))))&lt;480,480*(10^(7.95-(O28/10))),480)</f>
        <v/>
      </c>
      <c r="AS28" s="113">
        <f t="array" ref="AS28">IF((480*(10^(8.45-(O28/10))))&lt;480,480*(10^(8.45-(O28/10))),480)</f>
        <v/>
      </c>
      <c r="AT28" s="114">
        <f t="array" ref="AT28">IF((480*(10^(8.65-(O28/10))))&lt;480,480*(10^(8.65-(O28/10))),480)</f>
        <v/>
      </c>
      <c r="AU28" s="644">
        <f t="array" ref="AU28">IF(O28&lt;80,"0",IF((P28-O28)&lt;=2,('DPI art.191'!$G$3-(('DPI art.191'!$F$3-'DPI art.191'!$G$3)/4)*(P28-O28-2)),('DPI art.191'!$G$3-(('DPI art.191'!$F$3-'DPI art.191'!$H$3)/8)*(P28-O28-2))))</f>
        <v/>
      </c>
      <c r="AV28" s="644">
        <f t="array" ref="AV28">O28-AU28</f>
        <v/>
      </c>
      <c r="AW28" s="644">
        <f t="array" ref="AW28">IF(N28&lt;135,N28,N28-'DPI art.191'!$I$3)</f>
        <v/>
      </c>
      <c r="AX28" s="644">
        <f t="array" ref="AX28">IF(O28&lt;80,"0",IF((P28-O28)&lt;=2,('DPI art.191'!$G$5-(('DPI art.191'!$F$5-'DPI art.191'!$G$5)/4)*(P28-O28-2)),('DPI art.191'!$G$5-(('DPI art.191'!$G$5-'DPI art.191'!$H$5)/8)*(P28-O28-2))))</f>
        <v/>
      </c>
      <c r="AY28" s="644">
        <f t="array" ref="AY28">O28-AX28</f>
        <v/>
      </c>
      <c r="AZ28" s="644">
        <f t="array" ref="AZ28">IF(N28&lt;135,N28,N28-'DPI art.191'!$I$5)</f>
        <v/>
      </c>
      <c r="BA28" s="644">
        <f t="array" ref="BA28">IF(O28&lt;80,"0",IF((P28-O28)&lt;=2,('DPI art.191'!$G$7-(('DPI art.191'!$F$7-'DPI art.191'!$G$7)/4)*(P28-O28-2)),('DPI art.191'!$G$7-(('DPI art.191'!$G$7-'DPI art.191'!$H$7)/8)*(P28-O28-2))))</f>
        <v/>
      </c>
      <c r="BB28" s="644">
        <f t="array" ref="BB28">O28-BA28</f>
        <v/>
      </c>
      <c r="BC28" s="644">
        <f t="array" ref="BC28">IF(N28&lt;135,N28,N28-'DPI art.191'!$I$7)</f>
        <v/>
      </c>
      <c r="BD28" s="644">
        <f t="array" ref="BD28">IF(O28&lt;80,"0",IF((P28-O28)&lt;=2,('DPI art.191'!$G$9-(('DPI art.191'!$F$9-'DPI art.191'!$G$9)/4)*(O28-P28-2)),('DPI art.191'!$G$9-(('DPI art.191'!$G$9-'DPI art.191'!$H$9)/8)*(P28-O28-2))))</f>
        <v/>
      </c>
      <c r="BE28" s="644">
        <f t="array" ref="BE28">O28-BD28</f>
        <v/>
      </c>
      <c r="BF28" s="644">
        <f t="array" ref="BF28">IF(N28&lt;135,N28,N28-'DPI art.191'!$I$9)</f>
        <v/>
      </c>
      <c r="BG28" s="644">
        <f t="array" ref="BG28">IF(O28&lt;80,"0",IF((P28-O28)&lt;=2,('DPI art.191'!$G$11-(('DPI art.191'!$F$11-'DPI art.191'!$G$11)/4)*(P28-O28-2)),('DPI art.191'!$G$11-(('DPI art.191'!$G$11-'DPI art.191'!$H$11)/8)*(P28-O28-2))))</f>
        <v/>
      </c>
      <c r="BH28" s="644">
        <f t="array" ref="BH28">O28-BG28</f>
        <v/>
      </c>
      <c r="BI28" s="644">
        <f t="array" ref="BI28">IF(T28&lt;135,T28,T28-'DPI art.191'!$I$11)</f>
        <v/>
      </c>
      <c r="BJ28" s="644">
        <f t="array" ref="BJ28">IF(O28&lt;80,"0",IF((P28-O28)&lt;=2,('DPI art.191'!$G$13-(('DPI art.191'!$F$13-'DPI art.191'!$G$13)/4)*(P28-O28-2)),('DPI art.191'!$G$13-(('DPI art.191'!$G$13-'DPI art.191'!$H$13)/8)*(P28-O28-2))))</f>
        <v/>
      </c>
      <c r="BK28" s="644">
        <f t="array" ref="BK28">O28-BJ28</f>
        <v/>
      </c>
      <c r="BL28" s="644">
        <f t="array" ref="BL28">IF(T28&lt;135,T28,T28-'DPI art.191'!$I$13)</f>
        <v/>
      </c>
      <c r="BM28" s="644">
        <f t="array" ref="BM28">IF(O28&lt;80,"0",IF((P28-O28)&lt;=2,('DPI art.191'!$G$15-(('DPI art.191'!$F$15-'DPI art.191'!$G$15)/4)*(P28-O28-2)),('DPI art.191'!$G$15-(('DPI art.191'!$G$15-'DPI art.191'!$H$15)/8)*(P28-O28-2))))</f>
        <v/>
      </c>
      <c r="BN28" s="644">
        <f t="array" ref="BN28">O28-BM28</f>
        <v/>
      </c>
      <c r="BO28" s="644">
        <f t="array" ref="BO28">IF(Z28&lt;135,Z28,Z28-'DPI art.191'!$I$15)</f>
        <v/>
      </c>
      <c r="BP28" s="645">
        <f t="array" ref="BP28">10^(0.1*R28)</f>
        <v/>
      </c>
      <c r="BQ28" s="645">
        <f t="array" ref="BQ28">10^(0.1*X28)</f>
        <v/>
      </c>
      <c r="BR28" s="645">
        <f t="array" ref="BR28">10^(0.1*AB28)</f>
        <v/>
      </c>
      <c r="BS28" s="645">
        <f t="array" ref="BS28">10^(0.1*AF28)</f>
        <v/>
      </c>
      <c r="BT28" s="645">
        <f t="array" ref="BT28">10^(0.1*AJ28)</f>
        <v/>
      </c>
      <c r="BU28" s="645">
        <f t="array" ref="BU28">10^(0.1*AN28)</f>
        <v/>
      </c>
      <c r="BV28" s="645">
        <f t="array" ref="BV28">IF(R28&gt;0,(O28-R28),"")</f>
        <v/>
      </c>
      <c r="BW28" s="645">
        <f t="array" ref="BW28">IF(X28&gt;0,(O28-X28),"")</f>
        <v/>
      </c>
      <c r="BX28" s="645">
        <f t="array" ref="BX28">IF(AB28&gt;0,(O28-AB28),"")</f>
        <v/>
      </c>
      <c r="BY28" s="645">
        <f t="array" ref="BY28">IF(AF28&gt;0,(O28-AF28),"")</f>
        <v/>
      </c>
      <c r="BZ28" s="645">
        <f t="array" ref="BZ28">IF(AJ28&gt;0,(O28-AJ28),"")</f>
        <v/>
      </c>
      <c r="CA28" s="645">
        <f t="array" ref="CA28">IF(AN28&gt;0,(O28-AN28),"")</f>
        <v/>
      </c>
      <c r="CB28" s="645">
        <f t="array" ref="CB28">COUNT(BV28:CA28)</f>
        <v/>
      </c>
      <c r="CC28" s="646">
        <f t="array" ref="CC28">IF(CB28=0,0,IF(CB28=1,0,1/(CB28*(CB28-1))))</f>
        <v/>
      </c>
      <c r="CD28" s="647">
        <f t="array" ref="CD28">IF(R28&gt;0,(BV28^2),"")</f>
        <v/>
      </c>
      <c r="CE28" s="647">
        <f t="array" ref="CE28">IF(X28&gt;0,(BW28^2),"")</f>
        <v/>
      </c>
      <c r="CF28" s="647">
        <f t="array" ref="CF28">IF(AB28&gt;0,(BX28^2),"")</f>
        <v/>
      </c>
      <c r="CG28" s="647">
        <f t="array" ref="CG28">IF(AF28&gt;0,(BY28^2),"")</f>
        <v/>
      </c>
      <c r="CH28" s="647">
        <f t="array" ref="CH28">IF(AJ28&gt;0,(BZ28^2),"")</f>
        <v/>
      </c>
      <c r="CI28" s="647">
        <f t="array" ref="CI28">IF(AN28&gt;0,(CA28^2),"")</f>
        <v/>
      </c>
      <c r="CJ28" s="121" t="n"/>
    </row>
    <row r="29" ht="18.75" customHeight="1" s="621">
      <c r="A29" s="47" t="inlineStr">
        <is>
          <t>016/0579</t>
        </is>
      </c>
      <c r="B29" s="47" t="inlineStr">
        <is>
          <t>D4</t>
        </is>
      </c>
      <c r="C29" s="99" t="inlineStr">
        <is>
          <t>Molatura con mola grande</t>
        </is>
      </c>
      <c r="D29" s="99" t="inlineStr">
        <is>
          <t>/</t>
        </is>
      </c>
      <c r="E29" s="99" t="inlineStr">
        <is>
          <t>/</t>
        </is>
      </c>
      <c r="F29" s="99" t="inlineStr">
        <is>
          <t>Molatura con mola grande</t>
        </is>
      </c>
      <c r="G29" s="100" t="n">
        <v>45996</v>
      </c>
      <c r="H29" s="99" t="inlineStr">
        <is>
          <t>Compito</t>
        </is>
      </c>
      <c r="I29" s="101">
        <f t="array" ref="I29">IF((V29-R29)&gt;3,"SI","")</f>
        <v/>
      </c>
      <c r="J29" s="99" t="inlineStr">
        <is>
          <t>SI</t>
        </is>
      </c>
      <c r="K29" s="100" t="n"/>
      <c r="L29" s="100" t="n"/>
      <c r="M29" s="635">
        <f t="array" ref="M29">IF(R29&gt;0,(SQRT(CC29*(SUM(CD29:CI29)))),"")</f>
        <v/>
      </c>
      <c r="N29" s="636">
        <f t="array" ref="N29">IF(T29&gt;0,(MAX(T29,Z29,AD29,AH29,AL29,AP29))+SQRT(1.2^2+1^2),"")</f>
        <v/>
      </c>
      <c r="O29" s="637">
        <f t="array" ref="O29">IF(R29="",0,10*LOG10(SUM(BP29:BU29)/(COUNT(R29,X29,AB29,AF29,AJ29,AN29))))</f>
        <v/>
      </c>
      <c r="P29" s="638">
        <f t="array" ref="P29">IF(AND(Y29="",AC29="",AG29="",AK29="",AO29=""),S29,AVERAGE(S29,Y29,AC29,AG29,AK29,AO29)+STDEV(S29,Y29,AC29,AG29,AK29,AO29))</f>
        <v/>
      </c>
      <c r="Q29" s="106" t="n">
        <v>300</v>
      </c>
      <c r="R29" s="639" t="n">
        <v>104.9</v>
      </c>
      <c r="S29" s="640" t="n">
        <v>103.4</v>
      </c>
      <c r="T29" s="641" t="n">
        <v>122</v>
      </c>
      <c r="U29" s="642" t="n">
        <v>104.8</v>
      </c>
      <c r="V29" s="642" t="n">
        <v>106.9</v>
      </c>
      <c r="W29" s="106" t="n">
        <v>300</v>
      </c>
      <c r="X29" s="639" t="n">
        <v>103.2</v>
      </c>
      <c r="Y29" s="640" t="n">
        <v>101.8</v>
      </c>
      <c r="Z29" s="641" t="n">
        <v>118.8</v>
      </c>
      <c r="AA29" s="106" t="n">
        <v>300</v>
      </c>
      <c r="AB29" s="639" t="n">
        <v>100.1</v>
      </c>
      <c r="AC29" s="640" t="n">
        <v>98.7</v>
      </c>
      <c r="AD29" s="641" t="n">
        <v>119.8</v>
      </c>
      <c r="AE29" s="106" t="n">
        <v>300</v>
      </c>
      <c r="AF29" s="639" t="n">
        <v>105.9</v>
      </c>
      <c r="AG29" s="640" t="n">
        <v>104.7</v>
      </c>
      <c r="AH29" s="641" t="n">
        <v>123.3</v>
      </c>
      <c r="AI29" s="106" t="n">
        <v>300</v>
      </c>
      <c r="AJ29" s="639" t="n">
        <v>107</v>
      </c>
      <c r="AK29" s="640" t="n">
        <v>105.5</v>
      </c>
      <c r="AL29" s="641" t="n">
        <v>124</v>
      </c>
      <c r="AM29" s="106" t="n">
        <v>300</v>
      </c>
      <c r="AN29" s="639" t="n">
        <v>105</v>
      </c>
      <c r="AO29" s="640" t="n">
        <v>103.4</v>
      </c>
      <c r="AP29" s="641" t="n">
        <v>124.8</v>
      </c>
      <c r="AQ29" s="111">
        <f t="array" ref="AQ29">IF(AND((O29)&lt;85,N29&lt;137),"NO","SI")</f>
        <v/>
      </c>
      <c r="AR29" s="112">
        <f t="array" ref="AR29">IF((480*(10^(7.95-(O29/10))))&lt;480,480*(10^(7.95-(O29/10))),480)</f>
        <v/>
      </c>
      <c r="AS29" s="113">
        <f t="array" ref="AS29">IF((480*(10^(8.45-(O29/10))))&lt;480,480*(10^(8.45-(O29/10))),480)</f>
        <v/>
      </c>
      <c r="AT29" s="114">
        <f t="array" ref="AT29">IF((480*(10^(8.65-(O29/10))))&lt;480,480*(10^(8.65-(O29/10))),480)</f>
        <v/>
      </c>
      <c r="AU29" s="644">
        <f t="array" ref="AU29">IF(O29&lt;80,"0",IF((P29-O29)&lt;=2,('DPI art.191'!$G$3-(('DPI art.191'!$F$3-'DPI art.191'!$G$3)/4)*(P29-O29-2)),('DPI art.191'!$G$3-(('DPI art.191'!$F$3-'DPI art.191'!$H$3)/8)*(P29-O29-2))))</f>
        <v/>
      </c>
      <c r="AV29" s="644">
        <f t="array" ref="AV29">O29-AU29</f>
        <v/>
      </c>
      <c r="AW29" s="644">
        <f t="array" ref="AW29">IF(N29&lt;135,N29,N29-'DPI art.191'!$I$3)</f>
        <v/>
      </c>
      <c r="AX29" s="644">
        <f t="array" ref="AX29">IF(O29&lt;80,"0",IF((P29-O29)&lt;=2,('DPI art.191'!$G$5-(('DPI art.191'!$F$5-'DPI art.191'!$G$5)/4)*(P29-O29-2)),('DPI art.191'!$G$5-(('DPI art.191'!$G$5-'DPI art.191'!$H$5)/8)*(P29-O29-2))))</f>
        <v/>
      </c>
      <c r="AY29" s="644">
        <f t="array" ref="AY29">O29-AX29</f>
        <v/>
      </c>
      <c r="AZ29" s="644">
        <f t="array" ref="AZ29">IF(N29&lt;135,N29,N29-'DPI art.191'!$I$5)</f>
        <v/>
      </c>
      <c r="BA29" s="644">
        <f t="array" ref="BA29">IF(O29&lt;80,"0",IF((P29-O29)&lt;=2,('DPI art.191'!$G$7-(('DPI art.191'!$F$7-'DPI art.191'!$G$7)/4)*(P29-O29-2)),('DPI art.191'!$G$7-(('DPI art.191'!$G$7-'DPI art.191'!$H$7)/8)*(P29-O29-2))))</f>
        <v/>
      </c>
      <c r="BB29" s="644">
        <f t="array" ref="BB29">O29-BA29</f>
        <v/>
      </c>
      <c r="BC29" s="644">
        <f t="array" ref="BC29">IF(N29&lt;135,N29,N29-'DPI art.191'!$I$7)</f>
        <v/>
      </c>
      <c r="BD29" s="644">
        <f t="array" ref="BD29">IF(O29&lt;80,"0",IF((P29-O29)&lt;=2,('DPI art.191'!$G$9-(('DPI art.191'!$F$9-'DPI art.191'!$G$9)/4)*(O29-P29-2)),('DPI art.191'!$G$9-(('DPI art.191'!$G$9-'DPI art.191'!$H$9)/8)*(P29-O29-2))))</f>
        <v/>
      </c>
      <c r="BE29" s="644">
        <f t="array" ref="BE29">O29-BD29</f>
        <v/>
      </c>
      <c r="BF29" s="644">
        <f t="array" ref="BF29">IF(N29&lt;135,N29,N29-'DPI art.191'!$I$9)</f>
        <v/>
      </c>
      <c r="BG29" s="644">
        <f t="array" ref="BG29">IF(O29&lt;80,"0",IF((P29-O29)&lt;=2,('DPI art.191'!$G$11-(('DPI art.191'!$F$11-'DPI art.191'!$G$11)/4)*(P29-O29-2)),('DPI art.191'!$G$11-(('DPI art.191'!$G$11-'DPI art.191'!$H$11)/8)*(P29-O29-2))))</f>
        <v/>
      </c>
      <c r="BH29" s="644">
        <f t="array" ref="BH29">O29-BG29</f>
        <v/>
      </c>
      <c r="BI29" s="644">
        <f t="array" ref="BI29">IF(T29&lt;135,T29,T29-'DPI art.191'!$I$11)</f>
        <v/>
      </c>
      <c r="BJ29" s="644">
        <f t="array" ref="BJ29">IF(O29&lt;80,"0",IF((P29-O29)&lt;=2,('DPI art.191'!$G$13-(('DPI art.191'!$F$13-'DPI art.191'!$G$13)/4)*(P29-O29-2)),('DPI art.191'!$G$13-(('DPI art.191'!$G$13-'DPI art.191'!$H$13)/8)*(P29-O29-2))))</f>
        <v/>
      </c>
      <c r="BK29" s="644">
        <f t="array" ref="BK29">O29-BJ29</f>
        <v/>
      </c>
      <c r="BL29" s="644">
        <f t="array" ref="BL29">IF(T29&lt;135,T29,T29-'DPI art.191'!$I$13)</f>
        <v/>
      </c>
      <c r="BM29" s="644">
        <f t="array" ref="BM29">IF(O29&lt;80,"0",IF((P29-O29)&lt;=2,('DPI art.191'!$G$15-(('DPI art.191'!$F$15-'DPI art.191'!$G$15)/4)*(P29-O29-2)),('DPI art.191'!$G$15-(('DPI art.191'!$G$15-'DPI art.191'!$H$15)/8)*(P29-O29-2))))</f>
        <v/>
      </c>
      <c r="BN29" s="644">
        <f t="array" ref="BN29">O29-BM29</f>
        <v/>
      </c>
      <c r="BO29" s="644">
        <f t="array" ref="BO29">IF(Z29&lt;135,Z29,Z29-'DPI art.191'!$I$15)</f>
        <v/>
      </c>
      <c r="BP29" s="645">
        <f t="array" ref="BP29">10^(0.1*R29)</f>
        <v/>
      </c>
      <c r="BQ29" s="645">
        <f t="array" ref="BQ29">10^(0.1*X29)</f>
        <v/>
      </c>
      <c r="BR29" s="645">
        <f t="array" ref="BR29">10^(0.1*AB29)</f>
        <v/>
      </c>
      <c r="BS29" s="645">
        <f t="array" ref="BS29">10^(0.1*AF29)</f>
        <v/>
      </c>
      <c r="BT29" s="645">
        <f t="array" ref="BT29">10^(0.1*AJ29)</f>
        <v/>
      </c>
      <c r="BU29" s="645">
        <f t="array" ref="BU29">10^(0.1*AN29)</f>
        <v/>
      </c>
      <c r="BV29" s="645">
        <f t="array" ref="BV29">IF(R29&gt;0,(O29-R29),"")</f>
        <v/>
      </c>
      <c r="BW29" s="645">
        <f t="array" ref="BW29">IF(X29&gt;0,(O29-X29),"")</f>
        <v/>
      </c>
      <c r="BX29" s="645">
        <f t="array" ref="BX29">IF(AB29&gt;0,(O29-AB29),"")</f>
        <v/>
      </c>
      <c r="BY29" s="645">
        <f t="array" ref="BY29">IF(AF29&gt;0,(O29-AF29),"")</f>
        <v/>
      </c>
      <c r="BZ29" s="645">
        <f t="array" ref="BZ29">IF(AJ29&gt;0,(O29-AJ29),"")</f>
        <v/>
      </c>
      <c r="CA29" s="645">
        <f t="array" ref="CA29">IF(AN29&gt;0,(O29-AN29),"")</f>
        <v/>
      </c>
      <c r="CB29" s="645">
        <f t="array" ref="CB29">COUNT(BV29:CA29)</f>
        <v/>
      </c>
      <c r="CC29" s="646">
        <f t="array" ref="CC29">IF(CB29=0,0,IF(CB29=1,0,1/(CB29*(CB29-1))))</f>
        <v/>
      </c>
      <c r="CD29" s="647">
        <f t="array" ref="CD29">IF(R29&gt;0,(BV29^2),"")</f>
        <v/>
      </c>
      <c r="CE29" s="647">
        <f t="array" ref="CE29">IF(X29&gt;0,(BW29^2),"")</f>
        <v/>
      </c>
      <c r="CF29" s="647">
        <f t="array" ref="CF29">IF(AB29&gt;0,(BX29^2),"")</f>
        <v/>
      </c>
      <c r="CG29" s="647">
        <f t="array" ref="CG29">IF(AF29&gt;0,(BY29^2),"")</f>
        <v/>
      </c>
      <c r="CH29" s="647">
        <f t="array" ref="CH29">IF(AJ29&gt;0,(BZ29^2),"")</f>
        <v/>
      </c>
      <c r="CI29" s="647">
        <f t="array" ref="CI29">IF(AN29&gt;0,(CA29^2),"")</f>
        <v/>
      </c>
      <c r="CJ29" s="121" t="n"/>
    </row>
    <row r="30" ht="18.75" customHeight="1" s="621">
      <c r="A30" s="47" t="inlineStr">
        <is>
          <t>017/1254</t>
        </is>
      </c>
      <c r="B30" s="47" t="inlineStr">
        <is>
          <t>D5</t>
        </is>
      </c>
      <c r="C30" s="99" t="inlineStr">
        <is>
          <t>Molatura con mola piccola</t>
        </is>
      </c>
      <c r="D30" s="99" t="inlineStr">
        <is>
          <t>/</t>
        </is>
      </c>
      <c r="E30" s="99" t="inlineStr">
        <is>
          <t>/</t>
        </is>
      </c>
      <c r="F30" s="99" t="inlineStr">
        <is>
          <t>Molatura con mola piccola</t>
        </is>
      </c>
      <c r="G30" s="100" t="n">
        <v>45996</v>
      </c>
      <c r="H30" s="99" t="inlineStr">
        <is>
          <t>Compito</t>
        </is>
      </c>
      <c r="I30" s="100" t="n"/>
      <c r="J30" s="101">
        <f t="array" ref="J30">IF((U30-R30)&gt;3,"SI","")</f>
        <v/>
      </c>
      <c r="K30" s="100" t="n"/>
      <c r="L30" s="100" t="n"/>
      <c r="M30" s="635">
        <f t="array" ref="M30">IF(R30&gt;0,(SQRT(CC30*(SUM(CD30:CI30)))),"")</f>
        <v/>
      </c>
      <c r="N30" s="636">
        <f t="array" ref="N30">IF(T30&gt;0,(MAX(T30,Z30,AD30,AH30,AL30,AP30))+SQRT(1.2^2+1^2),"")</f>
        <v/>
      </c>
      <c r="O30" s="637">
        <f t="array" ref="O30">IF(R30="",0,10*LOG10(SUM(BP30:BU30)/(COUNT(R30,X30,AB30,AF30,AJ30,AN30))))</f>
        <v/>
      </c>
      <c r="P30" s="638">
        <f t="array" ref="P30">IF(AND(Y30="",AC30="",AG30="",AK30="",AO30=""),S30,AVERAGE(S30,Y30,AC30,AG30,AK30,AO30)+STDEV(S30,Y30,AC30,AG30,AK30,AO30))</f>
        <v/>
      </c>
      <c r="Q30" s="106" t="n">
        <v>300</v>
      </c>
      <c r="R30" s="639" t="n">
        <v>98</v>
      </c>
      <c r="S30" s="640" t="n">
        <v>100.5</v>
      </c>
      <c r="T30" s="641" t="n">
        <v>118.3</v>
      </c>
      <c r="U30" s="642" t="n">
        <v>102.2</v>
      </c>
      <c r="V30" s="642" t="n">
        <v>103.9</v>
      </c>
      <c r="W30" s="106" t="n">
        <v>300</v>
      </c>
      <c r="X30" s="639" t="n">
        <v>96</v>
      </c>
      <c r="Y30" s="640" t="n">
        <v>98</v>
      </c>
      <c r="Z30" s="641" t="n">
        <v>112.3</v>
      </c>
      <c r="AA30" s="106" t="n">
        <v>300</v>
      </c>
      <c r="AB30" s="639" t="n">
        <v>94</v>
      </c>
      <c r="AC30" s="640" t="n">
        <v>94.3</v>
      </c>
      <c r="AD30" s="641" t="n">
        <v>99.09999999999999</v>
      </c>
      <c r="AE30" s="106" t="n">
        <v>300</v>
      </c>
      <c r="AF30" s="639" t="n">
        <v>95.90000000000001</v>
      </c>
      <c r="AG30" s="640" t="n">
        <v>94.40000000000001</v>
      </c>
      <c r="AH30" s="641" t="n">
        <v>113.4</v>
      </c>
      <c r="AI30" s="106" t="n">
        <v>300</v>
      </c>
      <c r="AJ30" s="639" t="n">
        <v>101.9</v>
      </c>
      <c r="AK30" s="640" t="n">
        <v>100.3</v>
      </c>
      <c r="AL30" s="641" t="n">
        <v>116.2</v>
      </c>
      <c r="AM30" s="106" t="n">
        <v>300</v>
      </c>
      <c r="AN30" s="639" t="n">
        <v>95.59999999999999</v>
      </c>
      <c r="AO30" s="640" t="n">
        <v>97.3</v>
      </c>
      <c r="AP30" s="641" t="n">
        <v>107.9</v>
      </c>
      <c r="AQ30" s="111">
        <f t="array" ref="AQ30">IF(AND((O30)&lt;85,N30&lt;137),"NO","SI")</f>
        <v/>
      </c>
      <c r="AR30" s="112">
        <f t="array" ref="AR30">IF((480*(10^(7.95-(O30/10))))&lt;480,480*(10^(7.95-(O30/10))),480)</f>
        <v/>
      </c>
      <c r="AS30" s="113">
        <f t="array" ref="AS30">IF((480*(10^(8.45-(O30/10))))&lt;480,480*(10^(8.45-(O30/10))),480)</f>
        <v/>
      </c>
      <c r="AT30" s="114">
        <f t="array" ref="AT30">IF((480*(10^(8.65-(O30/10))))&lt;480,480*(10^(8.65-(O30/10))),480)</f>
        <v/>
      </c>
      <c r="AU30" s="644">
        <f t="array" ref="AU30">IF(O30&lt;80,"0",IF((P30-O30)&lt;=2,('DPI art.191'!$G$3-(('DPI art.191'!$F$3-'DPI art.191'!$G$3)/4)*(P30-O30-2)),('DPI art.191'!$G$3-(('DPI art.191'!$F$3-'DPI art.191'!$H$3)/8)*(P30-O30-2))))</f>
        <v/>
      </c>
      <c r="AV30" s="644">
        <f t="array" ref="AV30">O30-AU30</f>
        <v/>
      </c>
      <c r="AW30" s="644">
        <f t="array" ref="AW30">IF(N30&lt;135,N30,N30-'DPI art.191'!$I$3)</f>
        <v/>
      </c>
      <c r="AX30" s="644">
        <f t="array" ref="AX30">IF(O30&lt;80,"0",IF((P30-O30)&lt;=2,('DPI art.191'!$G$5-(('DPI art.191'!$F$5-'DPI art.191'!$G$5)/4)*(P30-O30-2)),('DPI art.191'!$G$5-(('DPI art.191'!$G$5-'DPI art.191'!$H$5)/8)*(P30-O30-2))))</f>
        <v/>
      </c>
      <c r="AY30" s="644">
        <f t="array" ref="AY30">O30-AX30</f>
        <v/>
      </c>
      <c r="AZ30" s="644">
        <f t="array" ref="AZ30">IF(N30&lt;135,N30,N30-'DPI art.191'!$I$5)</f>
        <v/>
      </c>
      <c r="BA30" s="644">
        <f t="array" ref="BA30">IF(O30&lt;80,"0",IF((P30-O30)&lt;=2,('DPI art.191'!$G$7-(('DPI art.191'!$F$7-'DPI art.191'!$G$7)/4)*(P30-O30-2)),('DPI art.191'!$G$7-(('DPI art.191'!$G$7-'DPI art.191'!$H$7)/8)*(P30-O30-2))))</f>
        <v/>
      </c>
      <c r="BB30" s="644">
        <f t="array" ref="BB30">O30-BA30</f>
        <v/>
      </c>
      <c r="BC30" s="644">
        <f t="array" ref="BC30">IF(N30&lt;135,N30,N30-'DPI art.191'!$I$7)</f>
        <v/>
      </c>
      <c r="BD30" s="644">
        <f t="array" ref="BD30">IF(O30&lt;80,"0",IF((P30-O30)&lt;=2,('DPI art.191'!$G$9-(('DPI art.191'!$F$9-'DPI art.191'!$G$9)/4)*(O30-P30-2)),('DPI art.191'!$G$9-(('DPI art.191'!$G$9-'DPI art.191'!$H$9)/8)*(P30-O30-2))))</f>
        <v/>
      </c>
      <c r="BE30" s="644">
        <f t="array" ref="BE30">O30-BD30</f>
        <v/>
      </c>
      <c r="BF30" s="644">
        <f t="array" ref="BF30">IF(N30&lt;135,N30,N30-'DPI art.191'!$I$9)</f>
        <v/>
      </c>
      <c r="BG30" s="644">
        <f t="array" ref="BG30">IF(O30&lt;80,"0",IF((P30-O30)&lt;=2,('DPI art.191'!$G$11-(('DPI art.191'!$F$11-'DPI art.191'!$G$11)/4)*(P30-O30-2)),('DPI art.191'!$G$11-(('DPI art.191'!$G$11-'DPI art.191'!$H$11)/8)*(P30-O30-2))))</f>
        <v/>
      </c>
      <c r="BH30" s="644">
        <f t="array" ref="BH30">O30-BG30</f>
        <v/>
      </c>
      <c r="BI30" s="644">
        <f t="array" ref="BI30">IF(T30&lt;135,T30,T30-'DPI art.191'!$I$11)</f>
        <v/>
      </c>
      <c r="BJ30" s="644">
        <f t="array" ref="BJ30">IF(O30&lt;80,"0",IF((P30-O30)&lt;=2,('DPI art.191'!$G$13-(('DPI art.191'!$F$13-'DPI art.191'!$G$13)/4)*(P30-O30-2)),('DPI art.191'!$G$13-(('DPI art.191'!$G$13-'DPI art.191'!$H$13)/8)*(P30-O30-2))))</f>
        <v/>
      </c>
      <c r="BK30" s="644">
        <f t="array" ref="BK30">O30-BJ30</f>
        <v/>
      </c>
      <c r="BL30" s="644">
        <f t="array" ref="BL30">IF(T30&lt;135,T30,T30-'DPI art.191'!$I$13)</f>
        <v/>
      </c>
      <c r="BM30" s="644">
        <f t="array" ref="BM30">IF(O30&lt;80,"0",IF((P30-O30)&lt;=2,('DPI art.191'!$G$15-(('DPI art.191'!$F$15-'DPI art.191'!$G$15)/4)*(P30-O30-2)),('DPI art.191'!$G$15-(('DPI art.191'!$G$15-'DPI art.191'!$H$15)/8)*(P30-O30-2))))</f>
        <v/>
      </c>
      <c r="BN30" s="644">
        <f t="array" ref="BN30">O30-BM30</f>
        <v/>
      </c>
      <c r="BO30" s="644">
        <f t="array" ref="BO30">IF(Z30&lt;135,Z30,Z30-'DPI art.191'!$I$15)</f>
        <v/>
      </c>
      <c r="BP30" s="645">
        <f t="array" ref="BP30">10^(0.1*R30)</f>
        <v/>
      </c>
      <c r="BQ30" s="645">
        <f t="array" ref="BQ30">10^(0.1*X30)</f>
        <v/>
      </c>
      <c r="BR30" s="645">
        <f t="array" ref="BR30">10^(0.1*AB30)</f>
        <v/>
      </c>
      <c r="BS30" s="645">
        <f t="array" ref="BS30">10^(0.1*AF30)</f>
        <v/>
      </c>
      <c r="BT30" s="645">
        <f t="array" ref="BT30">10^(0.1*AJ30)</f>
        <v/>
      </c>
      <c r="BU30" s="645">
        <f t="array" ref="BU30">10^(0.1*AN30)</f>
        <v/>
      </c>
      <c r="BV30" s="645">
        <f t="array" ref="BV30">IF(R30&gt;0,(O30-R30),"")</f>
        <v/>
      </c>
      <c r="BW30" s="645">
        <f t="array" ref="BW30">IF(X30&gt;0,(O30-X30),"")</f>
        <v/>
      </c>
      <c r="BX30" s="645">
        <f t="array" ref="BX30">IF(AB30&gt;0,(O30-AB30),"")</f>
        <v/>
      </c>
      <c r="BY30" s="645">
        <f t="array" ref="BY30">IF(AF30&gt;0,(O30-AF30),"")</f>
        <v/>
      </c>
      <c r="BZ30" s="645">
        <f t="array" ref="BZ30">IF(AJ30&gt;0,(O30-AJ30),"")</f>
        <v/>
      </c>
      <c r="CA30" s="645">
        <f t="array" ref="CA30">IF(AN30&gt;0,(O30-AN30),"")</f>
        <v/>
      </c>
      <c r="CB30" s="645">
        <f t="array" ref="CB30">COUNT(BV30:CA30)</f>
        <v/>
      </c>
      <c r="CC30" s="646">
        <f t="array" ref="CC30">IF(CB30=0,0,IF(CB30=1,0,1/(CB30*(CB30-1))))</f>
        <v/>
      </c>
      <c r="CD30" s="647">
        <f t="array" ref="CD30">IF(R30&gt;0,(BV30^2),"")</f>
        <v/>
      </c>
      <c r="CE30" s="647">
        <f t="array" ref="CE30">IF(X30&gt;0,(BW30^2),"")</f>
        <v/>
      </c>
      <c r="CF30" s="647">
        <f t="array" ref="CF30">IF(AB30&gt;0,(BX30^2),"")</f>
        <v/>
      </c>
      <c r="CG30" s="647">
        <f t="array" ref="CG30">IF(AF30&gt;0,(BY30^2),"")</f>
        <v/>
      </c>
      <c r="CH30" s="647">
        <f t="array" ref="CH30">IF(AJ30&gt;0,(BZ30^2),"")</f>
        <v/>
      </c>
      <c r="CI30" s="647">
        <f t="array" ref="CI30">IF(AN30&gt;0,(CA30^2),"")</f>
        <v/>
      </c>
      <c r="CJ30" s="121" t="n"/>
    </row>
    <row r="31" hidden="1" ht="18.75" customHeight="1" s="621">
      <c r="A31" s="47" t="inlineStr">
        <is>
          <t>024/B/PRS702</t>
        </is>
      </c>
      <c r="B31" s="47" t="inlineStr">
        <is>
          <t>D6</t>
        </is>
      </c>
      <c r="C31" s="99" t="inlineStr">
        <is>
          <t>Saldatura</t>
        </is>
      </c>
      <c r="D31" s="99" t="inlineStr">
        <is>
          <t>/</t>
        </is>
      </c>
      <c r="E31" s="99" t="inlineStr">
        <is>
          <t>/</t>
        </is>
      </c>
      <c r="F31" s="99" t="inlineStr">
        <is>
          <t>Saldatura</t>
        </is>
      </c>
      <c r="G31" s="100" t="n">
        <v>45996</v>
      </c>
      <c r="H31" s="99" t="inlineStr">
        <is>
          <t>Compito</t>
        </is>
      </c>
      <c r="I31" s="101">
        <f t="array" ref="I31">IF((V31-R31)&gt;3,"SI","")</f>
        <v/>
      </c>
      <c r="J31" s="101">
        <f t="array" ref="J31">IF((U31-R31)&gt;3,"SI","")</f>
        <v/>
      </c>
      <c r="K31" s="100" t="n"/>
      <c r="L31" s="100" t="n"/>
      <c r="M31" s="635">
        <f t="array" ref="M31">IF(R31&gt;0,(SQRT(CC31*(SUM(CD31:CI31)))),"")</f>
        <v/>
      </c>
      <c r="N31" s="636">
        <f t="array" ref="N31">IF(T31&gt;0,(MAX(T31,Z31,AD31,AH31,AL31,AP31))+SQRT(1.2^2+1^2),"")</f>
        <v/>
      </c>
      <c r="O31" s="637">
        <f t="array" ref="O31">IF(R31="",0,10*LOG10(SUM(BP31:BU31)/(COUNT(R31,X31,AB31,AF31,AJ31,AN31))))</f>
        <v/>
      </c>
      <c r="P31" s="638">
        <f t="array" ref="P31">IF(AND(Y31="",AC31="",AG31="",AK31="",AO31=""),S31,AVERAGE(S31,Y31,AC31,AG31,AK31,AO31)+STDEV(S31,Y31,AC31,AG31,AK31,AO31))</f>
        <v/>
      </c>
      <c r="Q31" s="106" t="n">
        <v>300</v>
      </c>
      <c r="R31" s="639" t="n">
        <v>83.5</v>
      </c>
      <c r="S31" s="640" t="n">
        <v>84.90000000000001</v>
      </c>
      <c r="T31" s="641" t="n">
        <v>106.8</v>
      </c>
      <c r="U31" s="642" t="n">
        <v>83.5</v>
      </c>
      <c r="V31" s="642" t="n">
        <v>86.59999999999999</v>
      </c>
      <c r="W31" s="106" t="n">
        <v>300</v>
      </c>
      <c r="X31" s="639" t="n">
        <v>82.2</v>
      </c>
      <c r="Y31" s="640" t="n">
        <v>82.59999999999999</v>
      </c>
      <c r="Z31" s="641" t="n">
        <v>106.6</v>
      </c>
      <c r="AA31" s="106" t="n">
        <v>300</v>
      </c>
      <c r="AB31" s="639" t="n">
        <v>85.8</v>
      </c>
      <c r="AC31" s="640" t="n">
        <v>85.5</v>
      </c>
      <c r="AD31" s="641" t="n">
        <v>125.3</v>
      </c>
      <c r="AE31" s="106" t="n">
        <v>300</v>
      </c>
      <c r="AF31" s="639" t="n">
        <v>80.90000000000001</v>
      </c>
      <c r="AG31" s="640" t="n">
        <v>81.3</v>
      </c>
      <c r="AH31" s="641" t="n">
        <v>108.8</v>
      </c>
      <c r="AI31" s="106" t="n">
        <v>300</v>
      </c>
      <c r="AJ31" s="639" t="n">
        <v>77.7</v>
      </c>
      <c r="AK31" s="640" t="n">
        <v>78.59999999999999</v>
      </c>
      <c r="AL31" s="641" t="n">
        <v>103.3</v>
      </c>
      <c r="AM31" s="106" t="n">
        <v>300</v>
      </c>
      <c r="AN31" s="639" t="n">
        <v>74.90000000000001</v>
      </c>
      <c r="AO31" s="640" t="n">
        <v>77.7</v>
      </c>
      <c r="AP31" s="641" t="n">
        <v>98.2</v>
      </c>
      <c r="AQ31" s="111">
        <f t="array" ref="AQ31">IF(AND((O31)&lt;85,N31&lt;137),"NO","SI")</f>
        <v/>
      </c>
      <c r="AR31" s="112">
        <f t="array" ref="AR31">IF((480*(10^(7.95-(O31/10))))&lt;480,480*(10^(7.95-(O31/10))),480)</f>
        <v/>
      </c>
      <c r="AS31" s="113">
        <f t="array" ref="AS31">IF((480*(10^(8.45-(O31/10))))&lt;480,480*(10^(8.45-(O31/10))),480)</f>
        <v/>
      </c>
      <c r="AT31" s="114">
        <f t="array" ref="AT31">IF((480*(10^(8.65-(O31/10))))&lt;480,480*(10^(8.65-(O31/10))),480)</f>
        <v/>
      </c>
      <c r="AU31" s="644">
        <f t="array" ref="AU31">IF(O31&lt;80,"0",IF((P31-O31)&lt;=2,('DPI art.191'!$G$3-(('DPI art.191'!$F$3-'DPI art.191'!$G$3)/4)*(P31-O31-2)),('DPI art.191'!$G$3-(('DPI art.191'!$F$3-'DPI art.191'!$H$3)/8)*(P31-O31-2))))</f>
        <v/>
      </c>
      <c r="AV31" s="644">
        <f t="array" ref="AV31">O31-AU31</f>
        <v/>
      </c>
      <c r="AW31" s="644">
        <f t="array" ref="AW31">IF(N31&lt;135,N31,N31-'DPI art.191'!$I$3)</f>
        <v/>
      </c>
      <c r="AX31" s="644">
        <f t="array" ref="AX31">IF(O31&lt;80,"0",IF((P31-O31)&lt;=2,('DPI art.191'!$G$5-(('DPI art.191'!$F$5-'DPI art.191'!$G$5)/4)*(P31-O31-2)),('DPI art.191'!$G$5-(('DPI art.191'!$G$5-'DPI art.191'!$H$5)/8)*(P31-O31-2))))</f>
        <v/>
      </c>
      <c r="AY31" s="644">
        <f t="array" ref="AY31">O31-AX31</f>
        <v/>
      </c>
      <c r="AZ31" s="644">
        <f t="array" ref="AZ31">IF(N31&lt;135,N31,N31-'DPI art.191'!$I$5)</f>
        <v/>
      </c>
      <c r="BA31" s="644">
        <f t="array" ref="BA31">IF(O31&lt;80,"0",IF((P31-O31)&lt;=2,('DPI art.191'!$G$7-(('DPI art.191'!$F$7-'DPI art.191'!$G$7)/4)*(P31-O31-2)),('DPI art.191'!$G$7-(('DPI art.191'!$G$7-'DPI art.191'!$H$7)/8)*(P31-O31-2))))</f>
        <v/>
      </c>
      <c r="BB31" s="644">
        <f t="array" ref="BB31">O31-BA31</f>
        <v/>
      </c>
      <c r="BC31" s="644">
        <f t="array" ref="BC31">IF(N31&lt;135,N31,N31-'DPI art.191'!$I$7)</f>
        <v/>
      </c>
      <c r="BD31" s="644">
        <f t="array" ref="BD31">IF(O31&lt;80,"0",IF((P31-O31)&lt;=2,('DPI art.191'!$G$9-(('DPI art.191'!$F$9-'DPI art.191'!$G$9)/4)*(O31-P31-2)),('DPI art.191'!$G$9-(('DPI art.191'!$G$9-'DPI art.191'!$H$9)/8)*(P31-O31-2))))</f>
        <v/>
      </c>
      <c r="BE31" s="644">
        <f t="array" ref="BE31">O31-BD31</f>
        <v/>
      </c>
      <c r="BF31" s="644">
        <f t="array" ref="BF31">IF(N31&lt;135,N31,N31-'DPI art.191'!$I$9)</f>
        <v/>
      </c>
      <c r="BG31" s="644">
        <f t="array" ref="BG31">IF(O31&lt;80,"0",IF((P31-O31)&lt;=2,('DPI art.191'!$G$11-(('DPI art.191'!$F$11-'DPI art.191'!$G$11)/4)*(P31-O31-2)),('DPI art.191'!$G$11-(('DPI art.191'!$G$11-'DPI art.191'!$H$11)/8)*(P31-O31-2))))</f>
        <v/>
      </c>
      <c r="BH31" s="644">
        <f t="array" ref="BH31">O31-BG31</f>
        <v/>
      </c>
      <c r="BI31" s="644">
        <f t="array" ref="BI31">IF(T31&lt;135,T31,T31-'DPI art.191'!$I$11)</f>
        <v/>
      </c>
      <c r="BJ31" s="644">
        <f t="array" ref="BJ31">IF(O31&lt;80,"0",IF((P31-O31)&lt;=2,('DPI art.191'!$G$13-(('DPI art.191'!$F$13-'DPI art.191'!$G$13)/4)*(P31-O31-2)),('DPI art.191'!$G$13-(('DPI art.191'!$G$13-'DPI art.191'!$H$13)/8)*(P31-O31-2))))</f>
        <v/>
      </c>
      <c r="BK31" s="644">
        <f t="array" ref="BK31">O31-BJ31</f>
        <v/>
      </c>
      <c r="BL31" s="644">
        <f t="array" ref="BL31">IF(T31&lt;135,T31,T31-'DPI art.191'!$I$13)</f>
        <v/>
      </c>
      <c r="BM31" s="644">
        <f t="array" ref="BM31">IF(O31&lt;80,"0",IF((P31-O31)&lt;=2,('DPI art.191'!$G$15-(('DPI art.191'!$F$15-'DPI art.191'!$G$15)/4)*(P31-O31-2)),('DPI art.191'!$G$15-(('DPI art.191'!$G$15-'DPI art.191'!$H$15)/8)*(P31-O31-2))))</f>
        <v/>
      </c>
      <c r="BN31" s="644">
        <f t="array" ref="BN31">O31-BM31</f>
        <v/>
      </c>
      <c r="BO31" s="644">
        <f t="array" ref="BO31">IF(Z31&lt;135,Z31,Z31-'DPI art.191'!$I$15)</f>
        <v/>
      </c>
      <c r="BP31" s="645">
        <f t="array" ref="BP31">10^(0.1*R31)</f>
        <v/>
      </c>
      <c r="BQ31" s="645">
        <f t="array" ref="BQ31">10^(0.1*X31)</f>
        <v/>
      </c>
      <c r="BR31" s="645">
        <f t="array" ref="BR31">10^(0.1*AB31)</f>
        <v/>
      </c>
      <c r="BS31" s="645">
        <f t="array" ref="BS31">10^(0.1*AF31)</f>
        <v/>
      </c>
      <c r="BT31" s="645">
        <f t="array" ref="BT31">10^(0.1*AJ31)</f>
        <v/>
      </c>
      <c r="BU31" s="645">
        <f t="array" ref="BU31">10^(0.1*AN31)</f>
        <v/>
      </c>
      <c r="BV31" s="645">
        <f t="array" ref="BV31">IF(R31&gt;0,(O31-R31),"")</f>
        <v/>
      </c>
      <c r="BW31" s="645">
        <f t="array" ref="BW31">IF(X31&gt;0,(O31-X31),"")</f>
        <v/>
      </c>
      <c r="BX31" s="645">
        <f t="array" ref="BX31">IF(AB31&gt;0,(O31-AB31),"")</f>
        <v/>
      </c>
      <c r="BY31" s="645">
        <f t="array" ref="BY31">IF(AF31&gt;0,(O31-AF31),"")</f>
        <v/>
      </c>
      <c r="BZ31" s="645">
        <f t="array" ref="BZ31">IF(AJ31&gt;0,(O31-AJ31),"")</f>
        <v/>
      </c>
      <c r="CA31" s="645">
        <f t="array" ref="CA31">IF(AN31&gt;0,(O31-AN31),"")</f>
        <v/>
      </c>
      <c r="CB31" s="645">
        <f t="array" ref="CB31">COUNT(BV31:CA31)</f>
        <v/>
      </c>
      <c r="CC31" s="646">
        <f t="array" ref="CC31">IF(CB31=0,0,IF(CB31=1,0,1/(CB31*(CB31-1))))</f>
        <v/>
      </c>
      <c r="CD31" s="647">
        <f t="array" ref="CD31">IF(R31&gt;0,(BV31^2),"")</f>
        <v/>
      </c>
      <c r="CE31" s="647">
        <f t="array" ref="CE31">IF(X31&gt;0,(BW31^2),"")</f>
        <v/>
      </c>
      <c r="CF31" s="647">
        <f t="array" ref="CF31">IF(AB31&gt;0,(BX31^2),"")</f>
        <v/>
      </c>
      <c r="CG31" s="647">
        <f t="array" ref="CG31">IF(AF31&gt;0,(BY31^2),"")</f>
        <v/>
      </c>
      <c r="CH31" s="647">
        <f t="array" ref="CH31">IF(AJ31&gt;0,(BZ31^2),"")</f>
        <v/>
      </c>
      <c r="CI31" s="647">
        <f t="array" ref="CI31">IF(AN31&gt;0,(CA31^2),"")</f>
        <v/>
      </c>
      <c r="CJ31" s="121" t="n"/>
    </row>
    <row r="32" ht="25.5" customHeight="1" s="621">
      <c r="A32" s="47" t="inlineStr">
        <is>
          <t>252/05</t>
        </is>
      </c>
      <c r="B32" s="47" t="inlineStr">
        <is>
          <t>D7</t>
        </is>
      </c>
      <c r="C32" s="99" t="inlineStr">
        <is>
          <t>Calandratura con indotto attività di montaggio</t>
        </is>
      </c>
      <c r="D32" s="99" t="inlineStr">
        <is>
          <t>/</t>
        </is>
      </c>
      <c r="E32" s="99" t="inlineStr">
        <is>
          <t>/</t>
        </is>
      </c>
      <c r="F32" s="99" t="inlineStr">
        <is>
          <t>Calandratura</t>
        </is>
      </c>
      <c r="G32" s="100" t="n">
        <v>45996</v>
      </c>
      <c r="H32" s="99" t="inlineStr">
        <is>
          <t>Compito</t>
        </is>
      </c>
      <c r="I32" s="101">
        <f t="array" ref="I32">IF((V32-R32)&gt;3,"SI","")</f>
        <v/>
      </c>
      <c r="J32" s="101">
        <f t="array" ref="J32">IF((U32-R32)&gt;3,"SI","")</f>
        <v/>
      </c>
      <c r="K32" s="100" t="n"/>
      <c r="L32" s="100" t="n"/>
      <c r="M32" s="635">
        <f t="array" ref="M32">IF(R32&gt;0,(SQRT(CC32*(SUM(CD32:CI32)))),"")</f>
        <v/>
      </c>
      <c r="N32" s="636">
        <f t="array" ref="N32">IF(T32&gt;0,(MAX(T32,Z32,AD32,AH32,AL32,AP32))+SQRT(1.2^2+1^2),"")</f>
        <v/>
      </c>
      <c r="O32" s="637">
        <f t="array" ref="O32">IF(R32="",0,10*LOG10(SUM(BP32:BU32)/(COUNT(R32,X32,AB32,AF32,AJ32,AN32))))</f>
        <v/>
      </c>
      <c r="P32" s="638">
        <f t="array" ref="P32">IF(AND(Y32="",AC32="",AG32="",AK32="",AO32=""),S32,AVERAGE(S32,Y32,AC32,AG32,AK32,AO32)+STDEV(S32,Y32,AC32,AG32,AK32,AO32))</f>
        <v/>
      </c>
      <c r="Q32" s="106" t="n">
        <v>300</v>
      </c>
      <c r="R32" s="639" t="n">
        <v>83.5</v>
      </c>
      <c r="S32" s="640" t="n">
        <v>83.7</v>
      </c>
      <c r="T32" s="641" t="n">
        <v>107.3</v>
      </c>
      <c r="U32" s="642" t="n">
        <v>83.40000000000001</v>
      </c>
      <c r="V32" s="642" t="n">
        <v>90.40000000000001</v>
      </c>
      <c r="W32" s="106" t="n">
        <v>300</v>
      </c>
      <c r="X32" s="639" t="n">
        <v>84.59999999999999</v>
      </c>
      <c r="Y32" s="640" t="n">
        <v>84.7</v>
      </c>
      <c r="Z32" s="641" t="n">
        <v>104.1</v>
      </c>
      <c r="AA32" s="106" t="n">
        <v>300</v>
      </c>
      <c r="AB32" s="639" t="n">
        <v>88.59999999999999</v>
      </c>
      <c r="AC32" s="640" t="n">
        <v>88.40000000000001</v>
      </c>
      <c r="AD32" s="641" t="n">
        <v>125.7</v>
      </c>
      <c r="AE32" s="106" t="n">
        <v>300</v>
      </c>
      <c r="AF32" s="639" t="n">
        <v>90.90000000000001</v>
      </c>
      <c r="AG32" s="640" t="n">
        <v>91.2</v>
      </c>
      <c r="AH32" s="641" t="n">
        <v>122.8</v>
      </c>
      <c r="AI32" s="106" t="n">
        <v>300</v>
      </c>
      <c r="AJ32" s="639" t="n">
        <v>88.5</v>
      </c>
      <c r="AK32" s="640" t="n">
        <v>88.7</v>
      </c>
      <c r="AL32" s="641" t="n">
        <v>124.6</v>
      </c>
      <c r="AM32" s="106" t="n">
        <v>300</v>
      </c>
      <c r="AN32" s="639" t="n">
        <v>85.5</v>
      </c>
      <c r="AO32" s="640" t="n">
        <v>84.8</v>
      </c>
      <c r="AP32" s="641" t="n">
        <v>107.2</v>
      </c>
      <c r="AQ32" s="111">
        <f t="array" ref="AQ32">IF(AND((O32)&lt;85,N32&lt;137),"NO","SI")</f>
        <v/>
      </c>
      <c r="AR32" s="112">
        <f t="array" ref="AR32">IF((480*(10^(7.95-(O32/10))))&lt;480,480*(10^(7.95-(O32/10))),480)</f>
        <v/>
      </c>
      <c r="AS32" s="113">
        <f t="array" ref="AS32">IF((480*(10^(8.45-(O32/10))))&lt;480,480*(10^(8.45-(O32/10))),480)</f>
        <v/>
      </c>
      <c r="AT32" s="114">
        <f t="array" ref="AT32">IF((480*(10^(8.65-(O32/10))))&lt;480,480*(10^(8.65-(O32/10))),480)</f>
        <v/>
      </c>
      <c r="AU32" s="644">
        <f t="array" ref="AU32">IF(O32&lt;80,"0",IF((P32-O32)&lt;=2,('DPI art.191'!$G$3-(('DPI art.191'!$F$3-'DPI art.191'!$G$3)/4)*(P32-O32-2)),('DPI art.191'!$G$3-(('DPI art.191'!$F$3-'DPI art.191'!$H$3)/8)*(P32-O32-2))))</f>
        <v/>
      </c>
      <c r="AV32" s="644">
        <f t="array" ref="AV32">O32-AU32</f>
        <v/>
      </c>
      <c r="AW32" s="644">
        <f t="array" ref="AW32">IF(N32&lt;135,N32,N32-'DPI art.191'!$I$3)</f>
        <v/>
      </c>
      <c r="AX32" s="644">
        <f t="array" ref="AX32">IF(O32&lt;80,"0",IF((P32-O32)&lt;=2,('DPI art.191'!$G$5-(('DPI art.191'!$F$5-'DPI art.191'!$G$5)/4)*(P32-O32-2)),('DPI art.191'!$G$5-(('DPI art.191'!$G$5-'DPI art.191'!$H$5)/8)*(P32-O32-2))))</f>
        <v/>
      </c>
      <c r="AY32" s="644">
        <f t="array" ref="AY32">O32-AX32</f>
        <v/>
      </c>
      <c r="AZ32" s="644">
        <f t="array" ref="AZ32">IF(N32&lt;135,N32,N32-'DPI art.191'!$I$5)</f>
        <v/>
      </c>
      <c r="BA32" s="644">
        <f t="array" ref="BA32">IF(O32&lt;80,"0",IF((P32-O32)&lt;=2,('DPI art.191'!$G$7-(('DPI art.191'!$F$7-'DPI art.191'!$G$7)/4)*(P32-O32-2)),('DPI art.191'!$G$7-(('DPI art.191'!$G$7-'DPI art.191'!$H$7)/8)*(P32-O32-2))))</f>
        <v/>
      </c>
      <c r="BB32" s="644">
        <f t="array" ref="BB32">O32-BA32</f>
        <v/>
      </c>
      <c r="BC32" s="644">
        <f t="array" ref="BC32">IF(N32&lt;135,N32,N32-'DPI art.191'!$I$7)</f>
        <v/>
      </c>
      <c r="BD32" s="644">
        <f t="array" ref="BD32">IF(O32&lt;80,"0",IF((P32-O32)&lt;=2,('DPI art.191'!$G$9-(('DPI art.191'!$F$9-'DPI art.191'!$G$9)/4)*(O32-P32-2)),('DPI art.191'!$G$9-(('DPI art.191'!$G$9-'DPI art.191'!$H$9)/8)*(P32-O32-2))))</f>
        <v/>
      </c>
      <c r="BE32" s="644">
        <f t="array" ref="BE32">O32-BD32</f>
        <v/>
      </c>
      <c r="BF32" s="644">
        <f t="array" ref="BF32">IF(N32&lt;135,N32,N32-'DPI art.191'!$I$9)</f>
        <v/>
      </c>
      <c r="BG32" s="644">
        <f t="array" ref="BG32">IF(O32&lt;80,"0",IF((P32-O32)&lt;=2,('DPI art.191'!$G$11-(('DPI art.191'!$F$11-'DPI art.191'!$G$11)/4)*(P32-O32-2)),('DPI art.191'!$G$11-(('DPI art.191'!$G$11-'DPI art.191'!$H$11)/8)*(P32-O32-2))))</f>
        <v/>
      </c>
      <c r="BH32" s="644">
        <f t="array" ref="BH32">O32-BG32</f>
        <v/>
      </c>
      <c r="BI32" s="644">
        <f t="array" ref="BI32">IF(T32&lt;135,T32,T32-'DPI art.191'!$I$11)</f>
        <v/>
      </c>
      <c r="BJ32" s="644">
        <f t="array" ref="BJ32">IF(O32&lt;80,"0",IF((P32-O32)&lt;=2,('DPI art.191'!$G$13-(('DPI art.191'!$F$13-'DPI art.191'!$G$13)/4)*(P32-O32-2)),('DPI art.191'!$G$13-(('DPI art.191'!$G$13-'DPI art.191'!$H$13)/8)*(P32-O32-2))))</f>
        <v/>
      </c>
      <c r="BK32" s="644">
        <f t="array" ref="BK32">O32-BJ32</f>
        <v/>
      </c>
      <c r="BL32" s="644">
        <f t="array" ref="BL32">IF(T32&lt;135,T32,T32-'DPI art.191'!$I$13)</f>
        <v/>
      </c>
      <c r="BM32" s="644">
        <f t="array" ref="BM32">IF(O32&lt;80,"0",IF((P32-O32)&lt;=2,('DPI art.191'!$G$15-(('DPI art.191'!$F$15-'DPI art.191'!$G$15)/4)*(P32-O32-2)),('DPI art.191'!$G$15-(('DPI art.191'!$G$15-'DPI art.191'!$H$15)/8)*(P32-O32-2))))</f>
        <v/>
      </c>
      <c r="BN32" s="644">
        <f t="array" ref="BN32">O32-BM32</f>
        <v/>
      </c>
      <c r="BO32" s="644">
        <f t="array" ref="BO32">IF(Z32&lt;135,Z32,Z32-'DPI art.191'!$I$15)</f>
        <v/>
      </c>
      <c r="BP32" s="645">
        <f t="array" ref="BP32">10^(0.1*R32)</f>
        <v/>
      </c>
      <c r="BQ32" s="645">
        <f t="array" ref="BQ32">10^(0.1*X32)</f>
        <v/>
      </c>
      <c r="BR32" s="645">
        <f t="array" ref="BR32">10^(0.1*AB32)</f>
        <v/>
      </c>
      <c r="BS32" s="645">
        <f t="array" ref="BS32">10^(0.1*AF32)</f>
        <v/>
      </c>
      <c r="BT32" s="645">
        <f t="array" ref="BT32">10^(0.1*AJ32)</f>
        <v/>
      </c>
      <c r="BU32" s="645">
        <f t="array" ref="BU32">10^(0.1*AN32)</f>
        <v/>
      </c>
      <c r="BV32" s="645">
        <f t="array" ref="BV32">IF(R32&gt;0,(O32-R32),"")</f>
        <v/>
      </c>
      <c r="BW32" s="645">
        <f t="array" ref="BW32">IF(X32&gt;0,(O32-X32),"")</f>
        <v/>
      </c>
      <c r="BX32" s="645">
        <f t="array" ref="BX32">IF(AB32&gt;0,(O32-AB32),"")</f>
        <v/>
      </c>
      <c r="BY32" s="645">
        <f t="array" ref="BY32">IF(AF32&gt;0,(O32-AF32),"")</f>
        <v/>
      </c>
      <c r="BZ32" s="645">
        <f t="array" ref="BZ32">IF(AJ32&gt;0,(O32-AJ32),"")</f>
        <v/>
      </c>
      <c r="CA32" s="645">
        <f t="array" ref="CA32">IF(AN32&gt;0,(O32-AN32),"")</f>
        <v/>
      </c>
      <c r="CB32" s="645">
        <f t="array" ref="CB32">COUNT(BV32:CA32)</f>
        <v/>
      </c>
      <c r="CC32" s="646">
        <f t="array" ref="CC32">IF(CB32=0,0,IF(CB32=1,0,1/(CB32*(CB32-1))))</f>
        <v/>
      </c>
      <c r="CD32" s="647">
        <f t="array" ref="CD32">IF(R32&gt;0,(BV32^2),"")</f>
        <v/>
      </c>
      <c r="CE32" s="647">
        <f t="array" ref="CE32">IF(X32&gt;0,(BW32^2),"")</f>
        <v/>
      </c>
      <c r="CF32" s="647">
        <f t="array" ref="CF32">IF(AB32&gt;0,(BX32^2),"")</f>
        <v/>
      </c>
      <c r="CG32" s="647">
        <f t="array" ref="CG32">IF(AF32&gt;0,(BY32^2),"")</f>
        <v/>
      </c>
      <c r="CH32" s="647">
        <f t="array" ref="CH32">IF(AJ32&gt;0,(BZ32^2),"")</f>
        <v/>
      </c>
      <c r="CI32" s="647">
        <f t="array" ref="CI32">IF(AN32&gt;0,(CA32^2),"")</f>
        <v/>
      </c>
      <c r="CJ32" s="121" t="n"/>
    </row>
    <row r="33" hidden="1" ht="18.75" customHeight="1" s="621">
      <c r="A33" s="47" t="inlineStr">
        <is>
          <t>257/01</t>
        </is>
      </c>
      <c r="B33" s="47" t="inlineStr">
        <is>
          <t>D8</t>
        </is>
      </c>
      <c r="C33" s="99" t="inlineStr">
        <is>
          <t>Punzonatura</t>
        </is>
      </c>
      <c r="D33" s="99" t="inlineStr">
        <is>
          <t>/</t>
        </is>
      </c>
      <c r="E33" s="99" t="inlineStr">
        <is>
          <t>/</t>
        </is>
      </c>
      <c r="F33" s="99" t="inlineStr">
        <is>
          <t>Punzonatura</t>
        </is>
      </c>
      <c r="G33" s="100" t="n">
        <v>45996</v>
      </c>
      <c r="H33" s="99" t="inlineStr">
        <is>
          <t>Compito</t>
        </is>
      </c>
      <c r="I33" s="101">
        <f t="array" ref="I33">IF((V33-R33)&gt;3,"SI","")</f>
        <v/>
      </c>
      <c r="J33" s="99" t="inlineStr">
        <is>
          <t>SI</t>
        </is>
      </c>
      <c r="K33" s="100" t="n"/>
      <c r="L33" s="100" t="n"/>
      <c r="M33" s="635">
        <f t="array" ref="M33">IF(R33&gt;0,(SQRT(CC33*(SUM(CD33:CI33)))),"")</f>
        <v/>
      </c>
      <c r="N33" s="636">
        <f t="array" ref="N33">IF(T33&gt;0,(MAX(T33,Z33,AD33,AH33,AL33,AP33))+SQRT(1.2^2+1^2),"")</f>
        <v/>
      </c>
      <c r="O33" s="637">
        <f t="array" ref="O33">IF(R33="",0,10*LOG10(SUM(BP33:BU33)/(COUNT(R33,X33,AB33,AF33,AJ33,AN33))))</f>
        <v/>
      </c>
      <c r="P33" s="638">
        <f t="array" ref="P33">IF(AND(Y33="",AC33="",AG33="",AK33="",AO33=""),S33,AVERAGE(S33,Y33,AC33,AG33,AK33,AO33)+STDEV(S33,Y33,AC33,AG33,AK33,AO33))</f>
        <v/>
      </c>
      <c r="Q33" s="106" t="n">
        <v>300</v>
      </c>
      <c r="R33" s="639" t="n">
        <v>83.5</v>
      </c>
      <c r="S33" s="640" t="n">
        <v>83.90000000000001</v>
      </c>
      <c r="T33" s="641" t="n">
        <v>110.4</v>
      </c>
      <c r="U33" s="642" t="n">
        <v>83.5</v>
      </c>
      <c r="V33" s="642" t="n">
        <v>86.5</v>
      </c>
      <c r="W33" s="106" t="n">
        <v>300</v>
      </c>
      <c r="X33" s="639" t="n">
        <v>84</v>
      </c>
      <c r="Y33" s="640" t="n">
        <v>84.3</v>
      </c>
      <c r="Z33" s="641" t="n">
        <v>103.7</v>
      </c>
      <c r="AA33" s="106" t="n">
        <v>300</v>
      </c>
      <c r="AB33" s="639" t="n">
        <v>85</v>
      </c>
      <c r="AC33" s="640" t="n">
        <v>85.09999999999999</v>
      </c>
      <c r="AD33" s="641" t="n">
        <v>116.6</v>
      </c>
      <c r="AE33" s="106" t="n">
        <v>300</v>
      </c>
      <c r="AF33" s="639" t="n">
        <v>82.59999999999999</v>
      </c>
      <c r="AG33" s="640" t="n">
        <v>82.90000000000001</v>
      </c>
      <c r="AH33" s="641" t="n">
        <v>109.2</v>
      </c>
      <c r="AI33" s="106" t="n">
        <v>300</v>
      </c>
      <c r="AJ33" s="639" t="n">
        <v>84.7</v>
      </c>
      <c r="AK33" s="640" t="n">
        <v>84.3</v>
      </c>
      <c r="AL33" s="641" t="n">
        <v>108.9</v>
      </c>
      <c r="AM33" s="106" t="n">
        <v>300</v>
      </c>
      <c r="AN33" s="639" t="n">
        <v>84.59999999999999</v>
      </c>
      <c r="AO33" s="640" t="n">
        <v>84.3</v>
      </c>
      <c r="AP33" s="641" t="n">
        <v>108.2</v>
      </c>
      <c r="AQ33" s="111">
        <f t="array" ref="AQ33">IF(AND((O33)&lt;85,N33&lt;137),"NO","SI")</f>
        <v/>
      </c>
      <c r="AR33" s="112">
        <f t="array" ref="AR33">IF((480*(10^(7.95-(O33/10))))&lt;480,480*(10^(7.95-(O33/10))),480)</f>
        <v/>
      </c>
      <c r="AS33" s="113">
        <f t="array" ref="AS33">IF((480*(10^(8.45-(O33/10))))&lt;480,480*(10^(8.45-(O33/10))),480)</f>
        <v/>
      </c>
      <c r="AT33" s="114">
        <f t="array" ref="AT33">IF((480*(10^(8.65-(O33/10))))&lt;480,480*(10^(8.65-(O33/10))),480)</f>
        <v/>
      </c>
      <c r="AU33" s="644">
        <f t="array" ref="AU33">IF(O33&lt;80,"0",IF((P33-O33)&lt;=2,('DPI art.191'!$G$3-(('DPI art.191'!$F$3-'DPI art.191'!$G$3)/4)*(P33-O33-2)),('DPI art.191'!$G$3-(('DPI art.191'!$F$3-'DPI art.191'!$H$3)/8)*(P33-O33-2))))</f>
        <v/>
      </c>
      <c r="AV33" s="644">
        <f t="array" ref="AV33">O33-AU33</f>
        <v/>
      </c>
      <c r="AW33" s="644">
        <f t="array" ref="AW33">IF(N33&lt;135,N33,N33-'DPI art.191'!$I$3)</f>
        <v/>
      </c>
      <c r="AX33" s="644">
        <f t="array" ref="AX33">IF(O33&lt;80,"0",IF((P33-O33)&lt;=2,('DPI art.191'!$G$5-(('DPI art.191'!$F$5-'DPI art.191'!$G$5)/4)*(P33-O33-2)),('DPI art.191'!$G$5-(('DPI art.191'!$G$5-'DPI art.191'!$H$5)/8)*(P33-O33-2))))</f>
        <v/>
      </c>
      <c r="AY33" s="644">
        <f t="array" ref="AY33">O33-AX33</f>
        <v/>
      </c>
      <c r="AZ33" s="644">
        <f t="array" ref="AZ33">IF(N33&lt;135,N33,N33-'DPI art.191'!$I$5)</f>
        <v/>
      </c>
      <c r="BA33" s="644">
        <f t="array" ref="BA33">IF(O33&lt;80,"0",IF((P33-O33)&lt;=2,('DPI art.191'!$G$7-(('DPI art.191'!$F$7-'DPI art.191'!$G$7)/4)*(P33-O33-2)),('DPI art.191'!$G$7-(('DPI art.191'!$G$7-'DPI art.191'!$H$7)/8)*(P33-O33-2))))</f>
        <v/>
      </c>
      <c r="BB33" s="644">
        <f t="array" ref="BB33">O33-BA33</f>
        <v/>
      </c>
      <c r="BC33" s="644">
        <f t="array" ref="BC33">IF(N33&lt;135,N33,N33-'DPI art.191'!$I$7)</f>
        <v/>
      </c>
      <c r="BD33" s="644">
        <f t="array" ref="BD33">IF(O33&lt;80,"0",IF((P33-O33)&lt;=2,('DPI art.191'!$G$9-(('DPI art.191'!$F$9-'DPI art.191'!$G$9)/4)*(O33-P33-2)),('DPI art.191'!$G$9-(('DPI art.191'!$G$9-'DPI art.191'!$H$9)/8)*(P33-O33-2))))</f>
        <v/>
      </c>
      <c r="BE33" s="644">
        <f t="array" ref="BE33">O33-BD33</f>
        <v/>
      </c>
      <c r="BF33" s="644">
        <f t="array" ref="BF33">IF(N33&lt;135,N33,N33-'DPI art.191'!$I$9)</f>
        <v/>
      </c>
      <c r="BG33" s="644">
        <f t="array" ref="BG33">IF(O33&lt;80,"0",IF((P33-O33)&lt;=2,('DPI art.191'!$G$11-(('DPI art.191'!$F$11-'DPI art.191'!$G$11)/4)*(P33-O33-2)),('DPI art.191'!$G$11-(('DPI art.191'!$G$11-'DPI art.191'!$H$11)/8)*(P33-O33-2))))</f>
        <v/>
      </c>
      <c r="BH33" s="644">
        <f t="array" ref="BH33">O33-BG33</f>
        <v/>
      </c>
      <c r="BI33" s="644">
        <f t="array" ref="BI33">IF(T33&lt;135,T33,T33-'DPI art.191'!$I$11)</f>
        <v/>
      </c>
      <c r="BJ33" s="644">
        <f t="array" ref="BJ33">IF(O33&lt;80,"0",IF((P33-O33)&lt;=2,('DPI art.191'!$G$13-(('DPI art.191'!$F$13-'DPI art.191'!$G$13)/4)*(P33-O33-2)),('DPI art.191'!$G$13-(('DPI art.191'!$G$13-'DPI art.191'!$H$13)/8)*(P33-O33-2))))</f>
        <v/>
      </c>
      <c r="BK33" s="644">
        <f t="array" ref="BK33">O33-BJ33</f>
        <v/>
      </c>
      <c r="BL33" s="644">
        <f t="array" ref="BL33">IF(T33&lt;135,T33,T33-'DPI art.191'!$I$13)</f>
        <v/>
      </c>
      <c r="BM33" s="644">
        <f t="array" ref="BM33">IF(O33&lt;80,"0",IF((P33-O33)&lt;=2,('DPI art.191'!$G$15-(('DPI art.191'!$F$15-'DPI art.191'!$G$15)/4)*(P33-O33-2)),('DPI art.191'!$G$15-(('DPI art.191'!$G$15-'DPI art.191'!$H$15)/8)*(P33-O33-2))))</f>
        <v/>
      </c>
      <c r="BN33" s="644">
        <f t="array" ref="BN33">O33-BM33</f>
        <v/>
      </c>
      <c r="BO33" s="644">
        <f t="array" ref="BO33">IF(Z33&lt;135,Z33,Z33-'DPI art.191'!$I$15)</f>
        <v/>
      </c>
      <c r="BP33" s="645">
        <f t="array" ref="BP33">10^(0.1*R33)</f>
        <v/>
      </c>
      <c r="BQ33" s="645">
        <f t="array" ref="BQ33">10^(0.1*X33)</f>
        <v/>
      </c>
      <c r="BR33" s="645">
        <f t="array" ref="BR33">10^(0.1*AB33)</f>
        <v/>
      </c>
      <c r="BS33" s="645">
        <f t="array" ref="BS33">10^(0.1*AF33)</f>
        <v/>
      </c>
      <c r="BT33" s="645">
        <f t="array" ref="BT33">10^(0.1*AJ33)</f>
        <v/>
      </c>
      <c r="BU33" s="645">
        <f t="array" ref="BU33">10^(0.1*AN33)</f>
        <v/>
      </c>
      <c r="BV33" s="645">
        <f t="array" ref="BV33">IF(R33&gt;0,(O33-R33),"")</f>
        <v/>
      </c>
      <c r="BW33" s="645">
        <f t="array" ref="BW33">IF(X33&gt;0,(O33-X33),"")</f>
        <v/>
      </c>
      <c r="BX33" s="645">
        <f t="array" ref="BX33">IF(AB33&gt;0,(O33-AB33),"")</f>
        <v/>
      </c>
      <c r="BY33" s="645">
        <f t="array" ref="BY33">IF(AF33&gt;0,(O33-AF33),"")</f>
        <v/>
      </c>
      <c r="BZ33" s="645">
        <f t="array" ref="BZ33">IF(AJ33&gt;0,(O33-AJ33),"")</f>
        <v/>
      </c>
      <c r="CA33" s="645">
        <f t="array" ref="CA33">IF(AN33&gt;0,(O33-AN33),"")</f>
        <v/>
      </c>
      <c r="CB33" s="645">
        <f t="array" ref="CB33">COUNT(BV33:CA33)</f>
        <v/>
      </c>
      <c r="CC33" s="646">
        <f t="array" ref="CC33">IF(CB33=0,0,IF(CB33=1,0,1/(CB33*(CB33-1))))</f>
        <v/>
      </c>
      <c r="CD33" s="647">
        <f t="array" ref="CD33">IF(R33&gt;0,(BV33^2),"")</f>
        <v/>
      </c>
      <c r="CE33" s="647">
        <f t="array" ref="CE33">IF(X33&gt;0,(BW33^2),"")</f>
        <v/>
      </c>
      <c r="CF33" s="647">
        <f t="array" ref="CF33">IF(AB33&gt;0,(BX33^2),"")</f>
        <v/>
      </c>
      <c r="CG33" s="647">
        <f t="array" ref="CG33">IF(AF33&gt;0,(BY33^2),"")</f>
        <v/>
      </c>
      <c r="CH33" s="647">
        <f t="array" ref="CH33">IF(AJ33&gt;0,(BZ33^2),"")</f>
        <v/>
      </c>
      <c r="CI33" s="647">
        <f t="array" ref="CI33">IF(AN33&gt;0,(CA33^2),"")</f>
        <v/>
      </c>
      <c r="CJ33" s="121" t="n"/>
    </row>
    <row r="34" ht="18.75" customHeight="1" s="621">
      <c r="A34" s="47" t="inlineStr">
        <is>
          <t>Gualdo 1</t>
        </is>
      </c>
      <c r="B34" s="47" t="inlineStr">
        <is>
          <t>D9</t>
        </is>
      </c>
      <c r="C34" s="99" t="inlineStr">
        <is>
          <t>Movimentazioni esterne</t>
        </is>
      </c>
      <c r="D34" s="99" t="inlineStr">
        <is>
          <t>/</t>
        </is>
      </c>
      <c r="E34" s="99" t="inlineStr">
        <is>
          <t>/</t>
        </is>
      </c>
      <c r="F34" s="99" t="inlineStr">
        <is>
          <t>Movimentazioni esterne</t>
        </is>
      </c>
      <c r="G34" s="100" t="n">
        <v>45996</v>
      </c>
      <c r="H34" s="99" t="inlineStr">
        <is>
          <t>Compito</t>
        </is>
      </c>
      <c r="I34" s="101">
        <f t="array" ref="I34">IF((V34-R34)&gt;3,"SI","")</f>
        <v/>
      </c>
      <c r="J34" s="101">
        <f t="array" ref="J34">IF((U34-R34)&gt;3,"SI","")</f>
        <v/>
      </c>
      <c r="K34" s="100" t="n"/>
      <c r="L34" s="100" t="n"/>
      <c r="M34" s="635">
        <f t="array" ref="M34">IF(R34&gt;0,(SQRT(CC34*(SUM(CD34:CI34)))),"")</f>
        <v/>
      </c>
      <c r="N34" s="636">
        <f t="array" ref="N34">IF(T34&gt;0,(MAX(T34,Z34,AD34,AH34,AL34,AP34))+SQRT(1.2^2+1^2),"")</f>
        <v/>
      </c>
      <c r="O34" s="637">
        <f t="array" ref="O34">IF(R34="",0,10*LOG10(SUM(BP34:BU34)/(COUNT(R34,X34,AB34,AF34,AJ34,AN34))))</f>
        <v/>
      </c>
      <c r="P34" s="638">
        <f t="array" ref="P34">IF(AND(Y34="",AC34="",AG34="",AK34="",AO34=""),S34,AVERAGE(S34,Y34,AC34,AG34,AK34,AO34)+STDEV(S34,Y34,AC34,AG34,AK34,AO34))</f>
        <v/>
      </c>
      <c r="Q34" s="106" t="n">
        <v>300</v>
      </c>
      <c r="R34" s="639" t="n">
        <v>68.5</v>
      </c>
      <c r="S34" s="640" t="n">
        <v>81.3</v>
      </c>
      <c r="T34" s="641" t="n">
        <v>98.09999999999999</v>
      </c>
      <c r="U34" s="642" t="n">
        <v>68.5</v>
      </c>
      <c r="V34" s="642" t="n">
        <v>71.7</v>
      </c>
      <c r="W34" s="106" t="n">
        <v>300</v>
      </c>
      <c r="X34" s="639" t="n">
        <v>71</v>
      </c>
      <c r="Y34" s="640" t="n">
        <v>82.09999999999999</v>
      </c>
      <c r="Z34" s="641" t="n">
        <v>111.1</v>
      </c>
      <c r="AA34" s="106" t="n">
        <v>300</v>
      </c>
      <c r="AB34" s="639" t="n">
        <v>69.40000000000001</v>
      </c>
      <c r="AC34" s="640" t="n">
        <v>81.09999999999999</v>
      </c>
      <c r="AD34" s="641" t="n">
        <v>104.1</v>
      </c>
      <c r="AE34" s="106" t="n">
        <v>300</v>
      </c>
      <c r="AF34" s="639" t="n">
        <v>66.7</v>
      </c>
      <c r="AG34" s="640" t="n">
        <v>76.90000000000001</v>
      </c>
      <c r="AH34" s="641" t="n">
        <v>99.2</v>
      </c>
      <c r="AI34" s="106" t="n">
        <v>300</v>
      </c>
      <c r="AJ34" s="639" t="n">
        <v>64.3</v>
      </c>
      <c r="AK34" s="640" t="n">
        <v>77.40000000000001</v>
      </c>
      <c r="AL34" s="641" t="n">
        <v>93.7</v>
      </c>
      <c r="AM34" s="106" t="n">
        <v>300</v>
      </c>
      <c r="AN34" s="639" t="n">
        <v>63.9</v>
      </c>
      <c r="AO34" s="640" t="n">
        <v>78.09999999999999</v>
      </c>
      <c r="AP34" s="641" t="n">
        <v>99.59999999999999</v>
      </c>
      <c r="AQ34" s="111">
        <f t="array" ref="AQ34">IF(AND((O34)&lt;85,N34&lt;137),"NO","SI")</f>
        <v/>
      </c>
      <c r="AR34" s="112">
        <f t="array" ref="AR34">IF((480*(10^(7.95-(O34/10))))&lt;480,480*(10^(7.95-(O34/10))),480)</f>
        <v/>
      </c>
      <c r="AS34" s="113">
        <f t="array" ref="AS34">IF((480*(10^(8.45-(O34/10))))&lt;480,480*(10^(8.45-(O34/10))),480)</f>
        <v/>
      </c>
      <c r="AT34" s="114">
        <f t="array" ref="AT34">IF((480*(10^(8.65-(O34/10))))&lt;480,480*(10^(8.65-(O34/10))),480)</f>
        <v/>
      </c>
      <c r="AU34" s="137">
        <f t="array" ref="AU34">IF(O34&lt;80,"0",IF((P34-O34)&lt;=2,('DPI art.191'!$G$3-(('DPI art.191'!$F$3-'DPI art.191'!$G$3)/4)*(P34-O34-2)),('DPI art.191'!$G$3-(('DPI art.191'!$F$3-'DPI art.191'!$H$3)/8)*(P34-O34-2))))</f>
        <v/>
      </c>
      <c r="AV34" s="644">
        <f t="array" ref="AV34">O34-AU34</f>
        <v/>
      </c>
      <c r="AW34" s="644">
        <f t="array" ref="AW34">IF(N34&lt;135,N34,N34-'DPI art.191'!$I$3)</f>
        <v/>
      </c>
      <c r="AX34" s="137">
        <f t="array" ref="AX34">IF(O34&lt;80,"0",IF((P34-O34)&lt;=2,('DPI art.191'!$G$5-(('DPI art.191'!$F$5-'DPI art.191'!$G$5)/4)*(P34-O34-2)),('DPI art.191'!$G$5-(('DPI art.191'!$G$5-'DPI art.191'!$H$5)/8)*(P34-O34-2))))</f>
        <v/>
      </c>
      <c r="AY34" s="644">
        <f t="array" ref="AY34">O34-AX34</f>
        <v/>
      </c>
      <c r="AZ34" s="644">
        <f t="array" ref="AZ34">IF(N34&lt;135,N34,N34-'DPI art.191'!$I$5)</f>
        <v/>
      </c>
      <c r="BA34" s="137">
        <f t="array" ref="BA34">IF(O34&lt;80,"0",IF((P34-O34)&lt;=2,('DPI art.191'!$G$7-(('DPI art.191'!$F$7-'DPI art.191'!$G$7)/4)*(P34-O34-2)),('DPI art.191'!$G$7-(('DPI art.191'!$G$7-'DPI art.191'!$H$7)/8)*(P34-O34-2))))</f>
        <v/>
      </c>
      <c r="BB34" s="644">
        <f t="array" ref="BB34">O34-BA34</f>
        <v/>
      </c>
      <c r="BC34" s="644">
        <f t="array" ref="BC34">IF(N34&lt;135,N34,N34-'DPI art.191'!$I$7)</f>
        <v/>
      </c>
      <c r="BD34" s="137">
        <f t="array" ref="BD34">IF(O34&lt;80,"0",IF((P34-O34)&lt;=2,('DPI art.191'!$G$9-(('DPI art.191'!$F$9-'DPI art.191'!$G$9)/4)*(O34-P34-2)),('DPI art.191'!$G$9-(('DPI art.191'!$G$9-'DPI art.191'!$H$9)/8)*(P34-O34-2))))</f>
        <v/>
      </c>
      <c r="BE34" s="644">
        <f t="array" ref="BE34">O34-BD34</f>
        <v/>
      </c>
      <c r="BF34" s="644">
        <f t="array" ref="BF34">IF(N34&lt;135,N34,N34-'DPI art.191'!$I$9)</f>
        <v/>
      </c>
      <c r="BG34" s="137">
        <f t="array" ref="BG34">IF(O34&lt;80,"0",IF((P34-O34)&lt;=2,('DPI art.191'!$G$11-(('DPI art.191'!$F$11-'DPI art.191'!$G$11)/4)*(P34-O34-2)),('DPI art.191'!$G$11-(('DPI art.191'!$G$11-'DPI art.191'!$H$11)/8)*(P34-O34-2))))</f>
        <v/>
      </c>
      <c r="BH34" s="644">
        <f t="array" ref="BH34">O34-BG34</f>
        <v/>
      </c>
      <c r="BI34" s="644">
        <f t="array" ref="BI34">IF(T34&lt;135,T34,T34-'DPI art.191'!$I$11)</f>
        <v/>
      </c>
      <c r="BJ34" s="137">
        <f t="array" ref="BJ34">IF(O34&lt;80,"0",IF((P34-O34)&lt;=2,('DPI art.191'!$G$13-(('DPI art.191'!$F$13-'DPI art.191'!$G$13)/4)*(P34-O34-2)),('DPI art.191'!$G$13-(('DPI art.191'!$G$13-'DPI art.191'!$H$13)/8)*(P34-O34-2))))</f>
        <v/>
      </c>
      <c r="BK34" s="644">
        <f t="array" ref="BK34">O34-BJ34</f>
        <v/>
      </c>
      <c r="BL34" s="644">
        <f t="array" ref="BL34">IF(T34&lt;135,T34,T34-'DPI art.191'!$I$13)</f>
        <v/>
      </c>
      <c r="BM34" s="137">
        <f t="array" ref="BM34">IF(O34&lt;80,"0",IF((P34-O34)&lt;=2,('DPI art.191'!$G$15-(('DPI art.191'!$F$15-'DPI art.191'!$G$15)/4)*(P34-O34-2)),('DPI art.191'!$G$15-(('DPI art.191'!$G$15-'DPI art.191'!$H$15)/8)*(P34-O34-2))))</f>
        <v/>
      </c>
      <c r="BN34" s="644">
        <f t="array" ref="BN34">O34-BM34</f>
        <v/>
      </c>
      <c r="BO34" s="644">
        <f t="array" ref="BO34">IF(Z34&lt;135,Z34,Z34-'DPI art.191'!$I$15)</f>
        <v/>
      </c>
      <c r="BP34" s="645">
        <f t="array" ref="BP34">10^(0.1*R34)</f>
        <v/>
      </c>
      <c r="BQ34" s="645">
        <f t="array" ref="BQ34">10^(0.1*X34)</f>
        <v/>
      </c>
      <c r="BR34" s="645">
        <f t="array" ref="BR34">10^(0.1*AB34)</f>
        <v/>
      </c>
      <c r="BS34" s="645">
        <f t="array" ref="BS34">10^(0.1*AF34)</f>
        <v/>
      </c>
      <c r="BT34" s="645">
        <f t="array" ref="BT34">10^(0.1*AJ34)</f>
        <v/>
      </c>
      <c r="BU34" s="645">
        <f t="array" ref="BU34">10^(0.1*AN34)</f>
        <v/>
      </c>
      <c r="BV34" s="645">
        <f t="array" ref="BV34">IF(R34&gt;0,(O34-R34),"")</f>
        <v/>
      </c>
      <c r="BW34" s="645">
        <f t="array" ref="BW34">IF(X34&gt;0,(O34-X34),"")</f>
        <v/>
      </c>
      <c r="BX34" s="645">
        <f t="array" ref="BX34">IF(AB34&gt;0,(O34-AB34),"")</f>
        <v/>
      </c>
      <c r="BY34" s="645">
        <f t="array" ref="BY34">IF(AF34&gt;0,(O34-AF34),"")</f>
        <v/>
      </c>
      <c r="BZ34" s="645">
        <f t="array" ref="BZ34">IF(AJ34&gt;0,(O34-AJ34),"")</f>
        <v/>
      </c>
      <c r="CA34" s="645">
        <f t="array" ref="CA34">IF(AN34&gt;0,(O34-AN34),"")</f>
        <v/>
      </c>
      <c r="CB34" s="645">
        <f t="array" ref="CB34">COUNT(BV34:CA34)</f>
        <v/>
      </c>
      <c r="CC34" s="646">
        <f t="array" ref="CC34">IF(CB34=0,0,IF(CB34=1,0,1/(CB34*(CB34-1))))</f>
        <v/>
      </c>
      <c r="CD34" s="647">
        <f t="array" ref="CD34">IF(R34&gt;0,(BV34^2),"")</f>
        <v/>
      </c>
      <c r="CE34" s="647">
        <f t="array" ref="CE34">IF(X34&gt;0,(BW34^2),"")</f>
        <v/>
      </c>
      <c r="CF34" s="647">
        <f t="array" ref="CF34">IF(AB34&gt;0,(BX34^2),"")</f>
        <v/>
      </c>
      <c r="CG34" s="647">
        <f t="array" ref="CG34">IF(AF34&gt;0,(BY34^2),"")</f>
        <v/>
      </c>
      <c r="CH34" s="647">
        <f t="array" ref="CH34">IF(AJ34&gt;0,(BZ34^2),"")</f>
        <v/>
      </c>
      <c r="CI34" s="647">
        <f t="array" ref="CI34">IF(AN34&gt;0,(CA34^2),"")</f>
        <v/>
      </c>
      <c r="CJ34" s="121" t="n"/>
    </row>
    <row r="35" hidden="1" ht="18.75" customHeight="1" s="621">
      <c r="A35" s="47" t="inlineStr">
        <is>
          <t>Gualdo 1</t>
        </is>
      </c>
      <c r="B35" s="47" t="inlineStr">
        <is>
          <t>D10</t>
        </is>
      </c>
      <c r="C35" s="99" t="inlineStr">
        <is>
          <t>Attività di ufficio</t>
        </is>
      </c>
      <c r="D35" s="99" t="inlineStr">
        <is>
          <t>/</t>
        </is>
      </c>
      <c r="E35" s="99" t="inlineStr">
        <is>
          <t>/</t>
        </is>
      </c>
      <c r="F35" s="99" t="inlineStr">
        <is>
          <t>Attività di ufficio</t>
        </is>
      </c>
      <c r="G35" s="100" t="n">
        <v>45996</v>
      </c>
      <c r="H35" s="99" t="inlineStr">
        <is>
          <t>Compito</t>
        </is>
      </c>
      <c r="I35" s="101">
        <f t="array" ref="I35">IF((V35-R35)&gt;3,"SI","")</f>
        <v/>
      </c>
      <c r="J35" s="101">
        <f t="array" ref="J35">IF((U35-R35)&gt;3,"SI","")</f>
        <v/>
      </c>
      <c r="K35" s="100" t="n"/>
      <c r="L35" s="100" t="n"/>
      <c r="M35" s="635">
        <f t="array" ref="M35">IF(R35&gt;0,(SQRT(CC35*(SUM(CD35:CI35)))),"")</f>
        <v/>
      </c>
      <c r="N35" s="636">
        <f t="array" ref="N35">IF(T35&gt;0,(MAX(T35,Z35,AD35,AH35,AL35,AP35))+SQRT(1.2^2+1^2),"")</f>
        <v/>
      </c>
      <c r="O35" s="637">
        <f t="array" ref="O35">IF(R35="",0,10*LOG10(SUM(BP35:BU35)/(COUNT(R35,X35,AB35,AF35,AJ35,AN35))))</f>
        <v/>
      </c>
      <c r="P35" s="638">
        <f t="array" ref="P35">IF(AND(Y35="",AC35="",AG35="",AK35="",AO35=""),S35,AVERAGE(S35,Y35,AC35,AG35,AK35,AO35)+STDEV(S35,Y35,AC35,AG35,AK35,AO35))</f>
        <v/>
      </c>
      <c r="Q35" s="106" t="n">
        <v>300</v>
      </c>
      <c r="R35" s="639" t="n">
        <v>59.4</v>
      </c>
      <c r="S35" s="640" t="n">
        <v>65.59999999999999</v>
      </c>
      <c r="T35" s="641" t="n">
        <v>98.59999999999999</v>
      </c>
      <c r="U35" s="642" t="n">
        <v>59.6</v>
      </c>
      <c r="V35" s="642" t="n">
        <v>67.2</v>
      </c>
      <c r="W35" s="106" t="n">
        <v>300</v>
      </c>
      <c r="X35" s="639" t="n">
        <v>49.7</v>
      </c>
      <c r="Y35" s="640" t="n">
        <v>60.1</v>
      </c>
      <c r="Z35" s="641" t="n">
        <v>89.40000000000001</v>
      </c>
      <c r="AA35" s="106" t="n">
        <v>300</v>
      </c>
      <c r="AB35" s="639" t="n">
        <v>54.6</v>
      </c>
      <c r="AC35" s="640" t="n">
        <v>61.7</v>
      </c>
      <c r="AD35" s="641" t="n">
        <v>97.09999999999999</v>
      </c>
      <c r="AE35" s="106" t="n">
        <v>300</v>
      </c>
      <c r="AF35" s="639" t="n">
        <v>54.4</v>
      </c>
      <c r="AG35" s="640" t="n">
        <v>59.3</v>
      </c>
      <c r="AH35" s="641" t="n">
        <v>82.5</v>
      </c>
      <c r="AI35" s="106" t="n">
        <v>300</v>
      </c>
      <c r="AJ35" s="639" t="n">
        <v>49.1</v>
      </c>
      <c r="AK35" s="640" t="n">
        <v>62.9</v>
      </c>
      <c r="AL35" s="641" t="n">
        <v>89.8</v>
      </c>
      <c r="AM35" s="106" t="n">
        <v>300</v>
      </c>
      <c r="AN35" s="639" t="n">
        <v>57.5</v>
      </c>
      <c r="AO35" s="640" t="n">
        <v>63.9</v>
      </c>
      <c r="AP35" s="641" t="n">
        <v>95.09999999999999</v>
      </c>
      <c r="AQ35" s="111">
        <f t="array" ref="AQ35">IF(AND((O35)&lt;85,N35&lt;137),"NO","SI")</f>
        <v/>
      </c>
      <c r="AR35" s="112">
        <f t="array" ref="AR35">IF((480*(10^(7.95-(O35/10))))&lt;480,480*(10^(7.95-(O35/10))),480)</f>
        <v/>
      </c>
      <c r="AS35" s="113">
        <f t="array" ref="AS35">IF((480*(10^(8.45-(O35/10))))&lt;480,480*(10^(8.45-(O35/10))),480)</f>
        <v/>
      </c>
      <c r="AT35" s="114">
        <f t="array" ref="AT35">IF((480*(10^(8.65-(O35/10))))&lt;480,480*(10^(8.65-(O35/10))),480)</f>
        <v/>
      </c>
      <c r="AU35" s="137">
        <f t="array" ref="AU35">IF(O35&lt;80,"0",IF((P35-O35)&lt;=2,('DPI art.191'!$G$3-(('DPI art.191'!$F$3-'DPI art.191'!$G$3)/4)*(P35-O35-2)),('DPI art.191'!$G$3-(('DPI art.191'!$G$3-'DPI art.191'!$H$3)/8)*(P35-O35-2))))</f>
        <v/>
      </c>
      <c r="AV35" s="644">
        <f t="array" ref="AV35">O35-AU35</f>
        <v/>
      </c>
      <c r="AW35" s="644">
        <f t="array" ref="AW35">IF(N35&lt;135,N35,N35-'DPI art.191'!$I$3)</f>
        <v/>
      </c>
      <c r="AX35" s="137">
        <f t="array" ref="AX35">IF(O35&lt;80,"0",IF((P35-O35)&lt;=2,('DPI art.191'!$G$5-(('DPI art.191'!$F$5-'DPI art.191'!$G$5)/4)*(P35-O35-2)),('DPI art.191'!$G$5-(('DPI art.191'!$G$5-'DPI art.191'!$H$5)/8)*(P35-O35-2))))</f>
        <v/>
      </c>
      <c r="AY35" s="644">
        <f t="array" ref="AY35">O35-AX35</f>
        <v/>
      </c>
      <c r="AZ35" s="644">
        <f t="array" ref="AZ35">IF(N35&lt;135,N35,N35-'DPI art.191'!$I$5)</f>
        <v/>
      </c>
      <c r="BA35" s="137">
        <f t="array" ref="BA35">IF(O35&lt;80,"0",IF((P35-O35)&lt;=2,('DPI art.191'!$G$7-(('DPI art.191'!$F$7-'DPI art.191'!$G$7)/4)*(P35-O35-2)),('DPI art.191'!$G$7-(('DPI art.191'!$G$7-'DPI art.191'!$H$7)/8)*(P35-O35-2))))</f>
        <v/>
      </c>
      <c r="BB35" s="644">
        <f t="array" ref="BB35">O35-BA35</f>
        <v/>
      </c>
      <c r="BC35" s="644">
        <f t="array" ref="BC35">IF(N35&lt;135,N35,N35-'DPI art.191'!$I$7)</f>
        <v/>
      </c>
      <c r="BD35" s="137">
        <f t="array" ref="BD35">IF(O35&lt;80,"0",IF((P35-O35)&lt;=2,('DPI art.191'!$G$9-(('DPI art.191'!$F$9-'DPI art.191'!$G$9)/4)*(O35-P35-2)),('DPI art.191'!$G$9-(('DPI art.191'!$G$9-'DPI art.191'!$H$9)/8)*(P35-O35-2))))</f>
        <v/>
      </c>
      <c r="BE35" s="644">
        <f t="array" ref="BE35">O35-BD35</f>
        <v/>
      </c>
      <c r="BF35" s="644">
        <f t="array" ref="BF35">IF(N35&lt;135,N35,N35-'DPI art.191'!$I$9)</f>
        <v/>
      </c>
      <c r="BG35" s="137">
        <f t="array" ref="BG35">IF(O35&lt;80,"0",IF((P35-O35)&lt;=2,('DPI art.191'!$G$11-(('DPI art.191'!$F$11-'DPI art.191'!$G$11)/4)*(P35-O35-2)),('DPI art.191'!$G$11-(('DPI art.191'!$G$11-'DPI art.191'!$H$11)/8)*(P35-O35-2))))</f>
        <v/>
      </c>
      <c r="BH35" s="644">
        <f t="array" ref="BH35">O35-BG35</f>
        <v/>
      </c>
      <c r="BI35" s="644">
        <f t="array" ref="BI35">IF(T35&lt;135,T35,T35-'DPI art.191'!$I$11)</f>
        <v/>
      </c>
      <c r="BJ35" s="137">
        <f t="array" ref="BJ35">IF(O35&lt;80,"0",IF((P35-O35)&lt;=2,('DPI art.191'!$G$13-(('DPI art.191'!$F$13-'DPI art.191'!$G$13)/4)*(P35-O35-2)),('DPI art.191'!$G$13-(('DPI art.191'!$G$13-'DPI art.191'!$H$13)/8)*(P35-O35-2))))</f>
        <v/>
      </c>
      <c r="BK35" s="644">
        <f t="array" ref="BK35">O35-BJ35</f>
        <v/>
      </c>
      <c r="BL35" s="644">
        <f t="array" ref="BL35">IF(T35&lt;135,T35,T35-'DPI art.191'!$I$13)</f>
        <v/>
      </c>
      <c r="BM35" s="137">
        <f t="array" ref="BM35">IF(O35&lt;80,"0",IF((P35-O35)&lt;=2,('DPI art.191'!$G$15-(('DPI art.191'!$F$15-'DPI art.191'!$G$15)/4)*(P35-O35-2)),('DPI art.191'!$G$15-(('DPI art.191'!$G$15-'DPI art.191'!$H$15)/8)*(P35-O35-2))))</f>
        <v/>
      </c>
      <c r="BN35" s="644">
        <f t="array" ref="BN35">O35-BM35</f>
        <v/>
      </c>
      <c r="BO35" s="644">
        <f t="array" ref="BO35">IF(Z35&lt;135,Z35,Z35-'DPI art.191'!$I$15)</f>
        <v/>
      </c>
      <c r="BP35" s="645">
        <f t="array" ref="BP35">10^(0.1*R35)</f>
        <v/>
      </c>
      <c r="BQ35" s="645">
        <f t="array" ref="BQ35">10^(0.1*X35)</f>
        <v/>
      </c>
      <c r="BR35" s="645">
        <f t="array" ref="BR35">10^(0.1*AB35)</f>
        <v/>
      </c>
      <c r="BS35" s="645">
        <f t="array" ref="BS35">10^(0.1*AF35)</f>
        <v/>
      </c>
      <c r="BT35" s="645">
        <f t="array" ref="BT35">10^(0.1*AJ35)</f>
        <v/>
      </c>
      <c r="BU35" s="645">
        <f t="array" ref="BU35">10^(0.1*AN35)</f>
        <v/>
      </c>
      <c r="BV35" s="645">
        <f t="array" ref="BV35">IF(R35&gt;0,(O35-R35),"")</f>
        <v/>
      </c>
      <c r="BW35" s="645">
        <f t="array" ref="BW35">IF(X35&gt;0,(O35-X35),"")</f>
        <v/>
      </c>
      <c r="BX35" s="645">
        <f t="array" ref="BX35">IF(AB35&gt;0,(O35-AB35),"")</f>
        <v/>
      </c>
      <c r="BY35" s="645">
        <f t="array" ref="BY35">IF(AF35&gt;0,(O35-AF35),"")</f>
        <v/>
      </c>
      <c r="BZ35" s="645">
        <f t="array" ref="BZ35">IF(AJ35&gt;0,(O35-AJ35),"")</f>
        <v/>
      </c>
      <c r="CA35" s="645">
        <f t="array" ref="CA35">IF(AN35&gt;0,(O35-AN35),"")</f>
        <v/>
      </c>
      <c r="CB35" s="645">
        <f t="array" ref="CB35">COUNT(BV35:CA35)</f>
        <v/>
      </c>
      <c r="CC35" s="646">
        <f t="array" ref="CC35">IF(CB35=0,0,IF(CB35=1,0,1/(CB35*(CB35-1))))</f>
        <v/>
      </c>
      <c r="CD35" s="647">
        <f t="array" ref="CD35">IF(R35&gt;0,(BV35^2),"")</f>
        <v/>
      </c>
      <c r="CE35" s="647">
        <f t="array" ref="CE35">IF(X35&gt;0,(BW35^2),"")</f>
        <v/>
      </c>
      <c r="CF35" s="647">
        <f t="array" ref="CF35">IF(AB35&gt;0,(BX35^2),"")</f>
        <v/>
      </c>
      <c r="CG35" s="647">
        <f t="array" ref="CG35">IF(AF35&gt;0,(BY35^2),"")</f>
        <v/>
      </c>
      <c r="CH35" s="647">
        <f t="array" ref="CH35">IF(AJ35&gt;0,(BZ35^2),"")</f>
        <v/>
      </c>
      <c r="CI35" s="647">
        <f t="array" ref="CI35">IF(AN35&gt;0,(CA35^2),"")</f>
        <v/>
      </c>
      <c r="CJ35" s="121" t="n"/>
    </row>
    <row r="36" ht="18.75" customHeight="1" s="621">
      <c r="A36" s="47" t="inlineStr">
        <is>
          <t>Gualdo 1</t>
        </is>
      </c>
      <c r="B36" s="47" t="inlineStr">
        <is>
          <t>D11</t>
        </is>
      </c>
      <c r="C36" s="99" t="inlineStr">
        <is>
          <t>Attività di magazzino</t>
        </is>
      </c>
      <c r="D36" s="99" t="inlineStr">
        <is>
          <t>/</t>
        </is>
      </c>
      <c r="E36" s="99" t="inlineStr">
        <is>
          <t>/</t>
        </is>
      </c>
      <c r="F36" s="99" t="inlineStr">
        <is>
          <t>Attività di magazzino</t>
        </is>
      </c>
      <c r="G36" s="100" t="n">
        <v>45996</v>
      </c>
      <c r="H36" s="99" t="inlineStr">
        <is>
          <t>Compito</t>
        </is>
      </c>
      <c r="I36" s="101">
        <f t="array" ref="I36">IF((V36-R36)&gt;3,"SI","")</f>
        <v/>
      </c>
      <c r="J36" s="99" t="inlineStr">
        <is>
          <t>SI</t>
        </is>
      </c>
      <c r="K36" s="100" t="n"/>
      <c r="L36" s="100" t="n"/>
      <c r="M36" s="635">
        <f t="array" ref="M36">IF(R36&gt;0,(SQRT(CC36*(SUM(CD36:CI36)))),"")</f>
        <v/>
      </c>
      <c r="N36" s="636">
        <f t="array" ref="N36">IF(T36&gt;0,(MAX(T36,Z36,AD36,AH36,AL36,AP36))+SQRT(1.2^2+1^2),"")</f>
        <v/>
      </c>
      <c r="O36" s="637">
        <f t="array" ref="O36">IF(R36="",0,10*LOG10(SUM(BP36:BU36)/(COUNT(R36,X36,AB36,AF36,AJ36,AN36))))</f>
        <v/>
      </c>
      <c r="P36" s="638">
        <f t="array" ref="P36">IF(AND(Y36="",AC36="",AG36="",AK36="",AO36=""),S36,AVERAGE(S36,Y36,AC36,AG36,AK36,AO36)+STDEV(S36,Y36,AC36,AG36,AK36,AO36))</f>
        <v/>
      </c>
      <c r="Q36" s="106" t="n">
        <v>300</v>
      </c>
      <c r="R36" s="639" t="n">
        <v>73.40000000000001</v>
      </c>
      <c r="S36" s="640" t="n">
        <v>75.5</v>
      </c>
      <c r="T36" s="641" t="n">
        <v>94.5</v>
      </c>
      <c r="U36" s="642" t="n">
        <v>73.40000000000001</v>
      </c>
      <c r="V36" s="642" t="n">
        <v>75</v>
      </c>
      <c r="W36" s="106" t="n">
        <v>300</v>
      </c>
      <c r="X36" s="639" t="n">
        <v>70.3</v>
      </c>
      <c r="Y36" s="640" t="n">
        <v>72.90000000000001</v>
      </c>
      <c r="Z36" s="641" t="n">
        <v>89.09999999999999</v>
      </c>
      <c r="AA36" s="106" t="n">
        <v>300</v>
      </c>
      <c r="AB36" s="639" t="n">
        <v>73.2</v>
      </c>
      <c r="AC36" s="640" t="n">
        <v>74.59999999999999</v>
      </c>
      <c r="AD36" s="641" t="n">
        <v>95.5</v>
      </c>
      <c r="AE36" s="106" t="n">
        <v>300</v>
      </c>
      <c r="AF36" s="639" t="n">
        <v>70.3</v>
      </c>
      <c r="AG36" s="640" t="n">
        <v>74.8</v>
      </c>
      <c r="AH36" s="641" t="n">
        <v>96.90000000000001</v>
      </c>
      <c r="AI36" s="106" t="n">
        <v>300</v>
      </c>
      <c r="AJ36" s="639" t="n">
        <v>73.2</v>
      </c>
      <c r="AK36" s="640" t="n">
        <v>75.3</v>
      </c>
      <c r="AL36" s="641" t="n">
        <v>94.3</v>
      </c>
      <c r="AM36" s="106" t="n">
        <v>300</v>
      </c>
      <c r="AN36" s="639" t="n">
        <v>71.90000000000001</v>
      </c>
      <c r="AO36" s="640" t="n">
        <v>74.59999999999999</v>
      </c>
      <c r="AP36" s="641" t="n">
        <v>104.1</v>
      </c>
      <c r="AQ36" s="111">
        <f t="array" ref="AQ36">IF(AND((O36)&lt;85,N36&lt;137),"NO","SI")</f>
        <v/>
      </c>
      <c r="AR36" s="112">
        <f t="array" ref="AR36">IF((480*(10^(7.95-(O36/10))))&lt;480,480*(10^(7.95-(O36/10))),480)</f>
        <v/>
      </c>
      <c r="AS36" s="113">
        <f t="array" ref="AS36">IF((480*(10^(8.45-(O36/10))))&lt;480,480*(10^(8.45-(O36/10))),480)</f>
        <v/>
      </c>
      <c r="AT36" s="114">
        <f t="array" ref="AT36">IF((480*(10^(8.65-(O36/10))))&lt;480,480*(10^(8.65-(O36/10))),480)</f>
        <v/>
      </c>
      <c r="AU36" s="137">
        <f t="array" ref="AU36">IF(O36&lt;80,"0",IF((P36-O36)&lt;=2,('DPI art.191'!$G$3-(('DPI art.191'!$F$3-'DPI art.191'!$G$3)/4)*(P36-O36-2)),('DPI art.191'!$G$3-(('DPI art.191'!$G$3-'DPI art.191'!$H$3)/8)*(P36-O36-2))))</f>
        <v/>
      </c>
      <c r="AV36" s="644">
        <f t="array" ref="AV36">O36-AU36</f>
        <v/>
      </c>
      <c r="AW36" s="644">
        <f t="array" ref="AW36">IF(N36&lt;135,N36,N36-'DPI art.191'!$I$3)</f>
        <v/>
      </c>
      <c r="AX36" s="137">
        <f t="array" ref="AX36">IF(O36&lt;80,"0",IF((P36-O36)&lt;=2,('DPI art.191'!$G$5-(('DPI art.191'!$F$5-'DPI art.191'!$G$5)/4)*(P36-O36-2)),('DPI art.191'!$G$5-(('DPI art.191'!$G$5-'DPI art.191'!$H$5)/8)*(P36-O36-2))))</f>
        <v/>
      </c>
      <c r="AY36" s="644">
        <f t="array" ref="AY36">O36-AX36</f>
        <v/>
      </c>
      <c r="AZ36" s="644">
        <f t="array" ref="AZ36">IF(N36&lt;135,N36,N36-'DPI art.191'!$I$5)</f>
        <v/>
      </c>
      <c r="BA36" s="137">
        <f t="array" ref="BA36">IF(O36&lt;80,"0",IF((P36-O36)&lt;=2,('DPI art.191'!$G$7-(('DPI art.191'!$F$7-'DPI art.191'!$G$7)/4)*(P36-O36-2)),('DPI art.191'!$G$7-(('DPI art.191'!$G$7-'DPI art.191'!$H$7)/8)*(P36-O36-2))))</f>
        <v/>
      </c>
      <c r="BB36" s="644">
        <f t="array" ref="BB36">O36-BA36</f>
        <v/>
      </c>
      <c r="BC36" s="644">
        <f t="array" ref="BC36">IF(N36&lt;135,N36,N36-'DPI art.191'!$I$7)</f>
        <v/>
      </c>
      <c r="BD36" s="137">
        <f t="array" ref="BD36">IF(O36&lt;80,"0",IF((P36-O36)&lt;=2,('DPI art.191'!$G$9-(('DPI art.191'!$F$9-'DPI art.191'!$G$9)/4)*(O36-P36-2)),('DPI art.191'!$G$9-(('DPI art.191'!$G$9-'DPI art.191'!$H$9)/8)*(P36-O36-2))))</f>
        <v/>
      </c>
      <c r="BE36" s="644">
        <f t="array" ref="BE36">O36-BD36</f>
        <v/>
      </c>
      <c r="BF36" s="644">
        <f t="array" ref="BF36">IF(N36&lt;135,N36,N36-'DPI art.191'!$I$9)</f>
        <v/>
      </c>
      <c r="BG36" s="137">
        <f t="array" ref="BG36">IF(O36&lt;80,"0",IF((P36-O36)&lt;=2,('DPI art.191'!$G$11-(('DPI art.191'!$F$11-'DPI art.191'!$G$11)/4)*(P36-O36-2)),('DPI art.191'!$G$11-(('DPI art.191'!$G$11-'DPI art.191'!$H$11)/8)*(P36-O36-2))))</f>
        <v/>
      </c>
      <c r="BH36" s="644">
        <f t="array" ref="BH36">O36-BG36</f>
        <v/>
      </c>
      <c r="BI36" s="644">
        <f t="array" ref="BI36">IF(T36&lt;135,T36,T36-'DPI art.191'!$I$11)</f>
        <v/>
      </c>
      <c r="BJ36" s="137">
        <f t="array" ref="BJ36">IF(O36&lt;80,"0",IF((P36-O36)&lt;=2,('DPI art.191'!$G$13-(('DPI art.191'!$F$13-'DPI art.191'!$G$13)/4)*(P36-O36-2)),('DPI art.191'!$G$13-(('DPI art.191'!$G$13-'DPI art.191'!$H$13)/8)*(P36-O36-2))))</f>
        <v/>
      </c>
      <c r="BK36" s="644">
        <f t="array" ref="BK36">O36-BJ36</f>
        <v/>
      </c>
      <c r="BL36" s="644">
        <f t="array" ref="BL36">IF(T36&lt;135,T36,T36-'DPI art.191'!$I$13)</f>
        <v/>
      </c>
      <c r="BM36" s="137">
        <f t="array" ref="BM36">IF(O36&lt;80,"0",IF((P36-O36)&lt;=2,('DPI art.191'!$G$15-(('DPI art.191'!$F$15-'DPI art.191'!$G$15)/4)*(P36-O36-2)),('DPI art.191'!$G$15-(('DPI art.191'!$G$15-'DPI art.191'!$H$15)/8)*(P36-O36-2))))</f>
        <v/>
      </c>
      <c r="BN36" s="644">
        <f t="array" ref="BN36">O36-BM36</f>
        <v/>
      </c>
      <c r="BO36" s="644">
        <f t="array" ref="BO36">IF(Z36&lt;135,Z36,Z36-'DPI art.191'!$I$15)</f>
        <v/>
      </c>
      <c r="BP36" s="645">
        <f t="array" ref="BP36">10^(0.1*R36)</f>
        <v/>
      </c>
      <c r="BQ36" s="645">
        <f t="array" ref="BQ36">10^(0.1*X36)</f>
        <v/>
      </c>
      <c r="BR36" s="645">
        <f t="array" ref="BR36">10^(0.1*AB36)</f>
        <v/>
      </c>
      <c r="BS36" s="645">
        <f t="array" ref="BS36">10^(0.1*AF36)</f>
        <v/>
      </c>
      <c r="BT36" s="645">
        <f t="array" ref="BT36">10^(0.1*AJ36)</f>
        <v/>
      </c>
      <c r="BU36" s="645">
        <f t="array" ref="BU36">10^(0.1*AN36)</f>
        <v/>
      </c>
      <c r="BV36" s="645">
        <f t="array" ref="BV36">IF(R36&gt;0,(O36-R36),"")</f>
        <v/>
      </c>
      <c r="BW36" s="645">
        <f t="array" ref="BW36">IF(X36&gt;0,(O36-X36),"")</f>
        <v/>
      </c>
      <c r="BX36" s="645">
        <f t="array" ref="BX36">IF(AB36&gt;0,(O36-AB36),"")</f>
        <v/>
      </c>
      <c r="BY36" s="645">
        <f t="array" ref="BY36">IF(AF36&gt;0,(O36-AF36),"")</f>
        <v/>
      </c>
      <c r="BZ36" s="645">
        <f t="array" ref="BZ36">IF(AJ36&gt;0,(O36-AJ36),"")</f>
        <v/>
      </c>
      <c r="CA36" s="645">
        <f t="array" ref="CA36">IF(AN36&gt;0,(O36-AN36),"")</f>
        <v/>
      </c>
      <c r="CB36" s="645">
        <f t="array" ref="CB36">COUNT(BV36:CA36)</f>
        <v/>
      </c>
      <c r="CC36" s="646">
        <f t="array" ref="CC36">IF(CB36=0,0,IF(CB36=1,0,1/(CB36*(CB36-1))))</f>
        <v/>
      </c>
      <c r="CD36" s="647">
        <f t="array" ref="CD36">IF(R36&gt;0,(BV36^2),"")</f>
        <v/>
      </c>
      <c r="CE36" s="647">
        <f t="array" ref="CE36">IF(X36&gt;0,(BW36^2),"")</f>
        <v/>
      </c>
      <c r="CF36" s="647">
        <f t="array" ref="CF36">IF(AB36&gt;0,(BX36^2),"")</f>
        <v/>
      </c>
      <c r="CG36" s="647">
        <f t="array" ref="CG36">IF(AF36&gt;0,(BY36^2),"")</f>
        <v/>
      </c>
      <c r="CH36" s="647">
        <f t="array" ref="CH36">IF(AJ36&gt;0,(BZ36^2),"")</f>
        <v/>
      </c>
      <c r="CI36" s="647">
        <f t="array" ref="CI36">IF(AN36&gt;0,(CA36^2),"")</f>
        <v/>
      </c>
      <c r="CJ36" s="121" t="n"/>
    </row>
    <row r="37" ht="18.75" customHeight="1" s="621">
      <c r="A37" s="47" t="inlineStr">
        <is>
          <t>Gualdo 2</t>
        </is>
      </c>
      <c r="B37" s="47" t="inlineStr">
        <is>
          <t>D12</t>
        </is>
      </c>
      <c r="C37" s="99" t="inlineStr">
        <is>
          <t>Attività di magazzino</t>
        </is>
      </c>
      <c r="D37" s="99" t="inlineStr">
        <is>
          <t>/</t>
        </is>
      </c>
      <c r="E37" s="99" t="inlineStr">
        <is>
          <t>/</t>
        </is>
      </c>
      <c r="F37" s="99" t="inlineStr">
        <is>
          <t>Attività di magazzino</t>
        </is>
      </c>
      <c r="G37" s="100" t="n">
        <v>46003</v>
      </c>
      <c r="H37" s="99" t="inlineStr">
        <is>
          <t>Compito</t>
        </is>
      </c>
      <c r="I37" s="101">
        <f t="array" ref="I37">IF((V37-R37)&gt;3,"SI","")</f>
        <v/>
      </c>
      <c r="J37" s="99" t="inlineStr">
        <is>
          <t>SI</t>
        </is>
      </c>
      <c r="K37" s="100" t="n"/>
      <c r="L37" s="100" t="n"/>
      <c r="M37" s="635">
        <f t="array" ref="M37">IF(R37&gt;0,(SQRT(CC37*(SUM(CD37:CI37)))),"")</f>
        <v/>
      </c>
      <c r="N37" s="636">
        <f t="array" ref="N37">IF(T37&gt;0,(MAX(T37,Z37,AD37,AH37,AL37,AP37))+SQRT(1.2^2+1^2),"")</f>
        <v/>
      </c>
      <c r="O37" s="637">
        <f t="array" ref="O37">IF(R37="",0,10*LOG10(SUM(BP37:BU37)/(COUNT(R37,X37,AB37,AF37,AJ37,AN37))))</f>
        <v/>
      </c>
      <c r="P37" s="638">
        <f t="array" ref="P37">IF(AND(Y37="",AC37="",AG37="",AK37="",AO37=""),S37,AVERAGE(S37,Y37,AC37,AG37,AK37,AO37)+STDEV(S37,Y37,AC37,AG37,AK37,AO37))</f>
        <v/>
      </c>
      <c r="Q37" s="106" t="n">
        <v>300</v>
      </c>
      <c r="R37" s="639" t="n">
        <v>59.2</v>
      </c>
      <c r="S37" s="640" t="n">
        <v>58.7</v>
      </c>
      <c r="T37" s="641" t="n">
        <v>85.7</v>
      </c>
      <c r="U37" s="642" t="n">
        <v>59.2</v>
      </c>
      <c r="V37" s="642" t="n">
        <v>61</v>
      </c>
      <c r="W37" s="106" t="n">
        <v>300</v>
      </c>
      <c r="X37" s="639" t="n">
        <v>62.2</v>
      </c>
      <c r="Y37" s="640" t="n">
        <v>62</v>
      </c>
      <c r="Z37" s="641" t="n">
        <v>98.3</v>
      </c>
      <c r="AA37" s="106" t="n">
        <v>300</v>
      </c>
      <c r="AB37" s="639" t="n">
        <v>61.2</v>
      </c>
      <c r="AC37" s="640" t="n">
        <v>62</v>
      </c>
      <c r="AD37" s="641" t="n">
        <v>96.59999999999999</v>
      </c>
      <c r="AE37" s="106" t="n">
        <v>300</v>
      </c>
      <c r="AF37" s="639" t="n">
        <v>59.2</v>
      </c>
      <c r="AG37" s="640" t="n">
        <v>60.4</v>
      </c>
      <c r="AH37" s="641" t="n">
        <v>93.59999999999999</v>
      </c>
      <c r="AI37" s="106" t="n">
        <v>300</v>
      </c>
      <c r="AJ37" s="639" t="n">
        <v>60.2</v>
      </c>
      <c r="AK37" s="640" t="n">
        <v>61.1</v>
      </c>
      <c r="AL37" s="641" t="n">
        <v>89.40000000000001</v>
      </c>
      <c r="AM37" s="106" t="n">
        <v>300</v>
      </c>
      <c r="AN37" s="639" t="n">
        <v>50</v>
      </c>
      <c r="AO37" s="640" t="n">
        <v>57.2</v>
      </c>
      <c r="AP37" s="641" t="n">
        <v>94.90000000000001</v>
      </c>
      <c r="AQ37" s="111">
        <f t="array" ref="AQ37">IF(AND((O37)&lt;85,N37&lt;137),"NO","SI")</f>
        <v/>
      </c>
      <c r="AR37" s="112">
        <f t="array" ref="AR37">IF((480*(10^(7.95-(O37/10))))&lt;480,480*(10^(7.95-(O37/10))),480)</f>
        <v/>
      </c>
      <c r="AS37" s="113">
        <f t="array" ref="AS37">IF((480*(10^(8.45-(O37/10))))&lt;480,480*(10^(8.45-(O37/10))),480)</f>
        <v/>
      </c>
      <c r="AT37" s="114">
        <f t="array" ref="AT37">IF((480*(10^(8.65-(O37/10))))&lt;480,480*(10^(8.65-(O37/10))),480)</f>
        <v/>
      </c>
      <c r="AU37" s="137">
        <f t="array" ref="AU37">IF(O37&lt;80,"0",IF((P37-O37)&lt;=2,('DPI art.191'!$G$3-(('DPI art.191'!$F$3-'DPI art.191'!$G$3)/4)*(P37-O37-2)),('DPI art.191'!$G$3-(('DPI art.191'!$G$3-'DPI art.191'!$H$3)/8)*(P37-O37-2))))</f>
        <v/>
      </c>
      <c r="AV37" s="644">
        <f t="array" ref="AV37">O37-AU37</f>
        <v/>
      </c>
      <c r="AW37" s="644">
        <f t="array" ref="AW37">IF(N37&lt;135,N37,N37-'DPI art.191'!$I$3)</f>
        <v/>
      </c>
      <c r="AX37" s="137">
        <f t="array" ref="AX37">IF(O37&lt;80,"0",IF((P37-O37)&lt;=2,('DPI art.191'!$G$5-(('DPI art.191'!$F$5-'DPI art.191'!$G$5)/4)*(P37-O37-2)),('DPI art.191'!$G$5-(('DPI art.191'!$G$5-'DPI art.191'!$H$5)/8)*(P37-O37-2))))</f>
        <v/>
      </c>
      <c r="AY37" s="644">
        <f t="array" ref="AY37">O37-AX37</f>
        <v/>
      </c>
      <c r="AZ37" s="644">
        <f t="array" ref="AZ37">IF(N37&lt;135,N37,N37-'DPI art.191'!$I$5)</f>
        <v/>
      </c>
      <c r="BA37" s="137">
        <f t="array" ref="BA37">IF(O37&lt;80,"0",IF((P37-O37)&lt;=2,('DPI art.191'!$G$7-(('DPI art.191'!$F$7-'DPI art.191'!$G$7)/4)*(P37-O37-2)),('DPI art.191'!$G$7-(('DPI art.191'!$G$7-'DPI art.191'!$H$7)/8)*(P37-O37-2))))</f>
        <v/>
      </c>
      <c r="BB37" s="644">
        <f t="array" ref="BB37">O37-BA37</f>
        <v/>
      </c>
      <c r="BC37" s="644">
        <f t="array" ref="BC37">IF(N37&lt;135,N37,N37-'DPI art.191'!$I$7)</f>
        <v/>
      </c>
      <c r="BD37" s="137">
        <f t="array" ref="BD37">IF(O37&lt;80,"0",IF((P37-O37)&lt;=2,('DPI art.191'!$G$9-(('DPI art.191'!$F$9-'DPI art.191'!$G$9)/4)*(O37-P37-2)),('DPI art.191'!$G$9-(('DPI art.191'!$G$9-'DPI art.191'!$H$9)/8)*(P37-O37-2))))</f>
        <v/>
      </c>
      <c r="BE37" s="644">
        <f t="array" ref="BE37">O37-BD37</f>
        <v/>
      </c>
      <c r="BF37" s="644">
        <f t="array" ref="BF37">IF(N37&lt;135,N37,N37-'DPI art.191'!$I$9)</f>
        <v/>
      </c>
      <c r="BG37" s="137">
        <f t="array" ref="BG37">IF(O37&lt;80,"0",IF((P37-O37)&lt;=2,('DPI art.191'!$G$11-(('DPI art.191'!$F$11-'DPI art.191'!$G$11)/4)*(P37-O37-2)),('DPI art.191'!$G$11-(('DPI art.191'!$G$11-'DPI art.191'!$H$11)/8)*(P37-O37-2))))</f>
        <v/>
      </c>
      <c r="BH37" s="644">
        <f t="array" ref="BH37">O37-BG37</f>
        <v/>
      </c>
      <c r="BI37" s="644">
        <f t="array" ref="BI37">IF(T37&lt;135,T37,T37-'DPI art.191'!$I$11)</f>
        <v/>
      </c>
      <c r="BJ37" s="137">
        <f t="array" ref="BJ37">IF(O37&lt;80,"0",IF((P37-O37)&lt;=2,('DPI art.191'!$G$13-(('DPI art.191'!$F$13-'DPI art.191'!$G$13)/4)*(P37-O37-2)),('DPI art.191'!$G$13-(('DPI art.191'!$G$13-'DPI art.191'!$H$13)/8)*(P37-O37-2))))</f>
        <v/>
      </c>
      <c r="BK37" s="644">
        <f t="array" ref="BK37">O37-BJ37</f>
        <v/>
      </c>
      <c r="BL37" s="644">
        <f t="array" ref="BL37">IF(T37&lt;135,T37,T37-'DPI art.191'!$I$13)</f>
        <v/>
      </c>
      <c r="BM37" s="137">
        <f t="array" ref="BM37">IF(O37&lt;80,"0",IF((P37-O37)&lt;=2,('DPI art.191'!$G$15-(('DPI art.191'!$F$15-'DPI art.191'!$G$15)/4)*(P37-O37-2)),('DPI art.191'!$G$15-(('DPI art.191'!$G$15-'DPI art.191'!$H$15)/8)*(P37-O37-2))))</f>
        <v/>
      </c>
      <c r="BN37" s="644">
        <f t="array" ref="BN37">O37-BM37</f>
        <v/>
      </c>
      <c r="BO37" s="644">
        <f t="array" ref="BO37">IF(Z37&lt;135,Z37,Z37-'DPI art.191'!$I$15)</f>
        <v/>
      </c>
      <c r="BP37" s="645">
        <f t="array" ref="BP37">10^(0.1*R37)</f>
        <v/>
      </c>
      <c r="BQ37" s="645">
        <f t="array" ref="BQ37">10^(0.1*X37)</f>
        <v/>
      </c>
      <c r="BR37" s="645">
        <f t="array" ref="BR37">10^(0.1*AB37)</f>
        <v/>
      </c>
      <c r="BS37" s="645">
        <f t="array" ref="BS37">10^(0.1*AF37)</f>
        <v/>
      </c>
      <c r="BT37" s="645">
        <f t="array" ref="BT37">10^(0.1*AJ37)</f>
        <v/>
      </c>
      <c r="BU37" s="645">
        <f t="array" ref="BU37">10^(0.1*AN37)</f>
        <v/>
      </c>
      <c r="BV37" s="645">
        <f t="array" ref="BV37">IF(R37&gt;0,(O37-R37),"")</f>
        <v/>
      </c>
      <c r="BW37" s="645">
        <f t="array" ref="BW37">IF(X37&gt;0,(O37-X37),"")</f>
        <v/>
      </c>
      <c r="BX37" s="645">
        <f t="array" ref="BX37">IF(AB37&gt;0,(O37-AB37),"")</f>
        <v/>
      </c>
      <c r="BY37" s="645">
        <f t="array" ref="BY37">IF(AF37&gt;0,(O37-AF37),"")</f>
        <v/>
      </c>
      <c r="BZ37" s="645">
        <f t="array" ref="BZ37">IF(AJ37&gt;0,(O37-AJ37),"")</f>
        <v/>
      </c>
      <c r="CA37" s="645">
        <f t="array" ref="CA37">IF(AN37&gt;0,(O37-AN37),"")</f>
        <v/>
      </c>
      <c r="CB37" s="645">
        <f t="array" ref="CB37">COUNT(BV37:CA37)</f>
        <v/>
      </c>
      <c r="CC37" s="646">
        <f t="array" ref="CC37">IF(CB37=0,0,IF(CB37=1,0,1/(CB37*(CB37-1))))</f>
        <v/>
      </c>
      <c r="CD37" s="647">
        <f t="array" ref="CD37">IF(R37&gt;0,(BV37^2),"")</f>
        <v/>
      </c>
      <c r="CE37" s="647">
        <f t="array" ref="CE37">IF(X37&gt;0,(BW37^2),"")</f>
        <v/>
      </c>
      <c r="CF37" s="647">
        <f t="array" ref="CF37">IF(AB37&gt;0,(BX37^2),"")</f>
        <v/>
      </c>
      <c r="CG37" s="647">
        <f t="array" ref="CG37">IF(AF37&gt;0,(BY37^2),"")</f>
        <v/>
      </c>
      <c r="CH37" s="647">
        <f t="array" ref="CH37">IF(AJ37&gt;0,(BZ37^2),"")</f>
        <v/>
      </c>
      <c r="CI37" s="647">
        <f t="array" ref="CI37">IF(AN37&gt;0,(CA37^2),"")</f>
        <v/>
      </c>
      <c r="CJ37" s="121" t="n"/>
    </row>
    <row r="38" ht="18.75" customHeight="1" s="621">
      <c r="A38" s="47" t="inlineStr">
        <is>
          <t>Gualdo 2</t>
        </is>
      </c>
      <c r="B38" s="47" t="inlineStr">
        <is>
          <t>D13</t>
        </is>
      </c>
      <c r="C38" s="99" t="inlineStr">
        <is>
          <t>Attività di magazzino</t>
        </is>
      </c>
      <c r="D38" s="99" t="inlineStr">
        <is>
          <t>/</t>
        </is>
      </c>
      <c r="E38" s="99" t="inlineStr">
        <is>
          <t>/</t>
        </is>
      </c>
      <c r="F38" s="99" t="inlineStr">
        <is>
          <t>Attività di magazzino</t>
        </is>
      </c>
      <c r="G38" s="100" t="n">
        <v>46003</v>
      </c>
      <c r="H38" s="99" t="inlineStr">
        <is>
          <t>Compito</t>
        </is>
      </c>
      <c r="I38" s="101">
        <f t="array" ref="I38">IF((V38-R38)&gt;3,"SI","")</f>
        <v/>
      </c>
      <c r="J38" s="101">
        <f t="array" ref="J38">IF((U38-R38)&gt;3,"SI","")</f>
        <v/>
      </c>
      <c r="K38" s="100" t="n"/>
      <c r="L38" s="100" t="n"/>
      <c r="M38" s="635">
        <f t="array" ref="M38">IF(R38&gt;0,(SQRT(CC38*(SUM(CD38:CI38)))),"")</f>
        <v/>
      </c>
      <c r="N38" s="636">
        <f t="array" ref="N38">IF(T38&gt;0,(MAX(T38,Z38,AD38,AH38,AL38,AP38))+SQRT(1.2^2+1^2),"")</f>
        <v/>
      </c>
      <c r="O38" s="637">
        <f t="array" ref="O38">IF(R38="",0,10*LOG10(SUM(BP38:BU38)/(COUNT(R38,X38,AB38,AF38,AJ38,AN38))))</f>
        <v/>
      </c>
      <c r="P38" s="638">
        <f t="array" ref="P38">IF(AND(Y38="",AC38="",AG38="",AK38="",AO38=""),S38,AVERAGE(S38,Y38,AC38,AG38,AK38,AO38)+STDEV(S38,Y38,AC38,AG38,AK38,AO38))</f>
        <v/>
      </c>
      <c r="Q38" s="106" t="n">
        <v>300</v>
      </c>
      <c r="R38" s="639" t="n">
        <v>47</v>
      </c>
      <c r="S38" s="640" t="n">
        <v>61.3</v>
      </c>
      <c r="T38" s="641" t="n">
        <v>93.09999999999999</v>
      </c>
      <c r="U38" s="642" t="n">
        <v>46.8</v>
      </c>
      <c r="V38" s="642" t="n">
        <v>54.6</v>
      </c>
      <c r="W38" s="106" t="n">
        <v>300</v>
      </c>
      <c r="X38" s="639" t="n">
        <v>47</v>
      </c>
      <c r="Y38" s="640" t="n">
        <v>54.8</v>
      </c>
      <c r="Z38" s="641" t="n">
        <v>88.09999999999999</v>
      </c>
      <c r="AA38" s="106" t="n">
        <v>300</v>
      </c>
      <c r="AB38" s="639" t="n">
        <v>50.7</v>
      </c>
      <c r="AC38" s="640" t="n">
        <v>54.9</v>
      </c>
      <c r="AD38" s="641" t="n">
        <v>86.2</v>
      </c>
      <c r="AE38" s="106" t="n">
        <v>300</v>
      </c>
      <c r="AF38" s="639" t="n">
        <v>47.9</v>
      </c>
      <c r="AG38" s="640" t="n">
        <v>58.6</v>
      </c>
      <c r="AH38" s="641" t="n">
        <v>85.3</v>
      </c>
      <c r="AI38" s="106" t="n">
        <v>300</v>
      </c>
      <c r="AJ38" s="639" t="n">
        <v>45.1</v>
      </c>
      <c r="AK38" s="640" t="n">
        <v>55.8</v>
      </c>
      <c r="AL38" s="641" t="n">
        <v>82.7</v>
      </c>
      <c r="AM38" s="106" t="n">
        <v>300</v>
      </c>
      <c r="AN38" s="639" t="n">
        <v>39.5</v>
      </c>
      <c r="AO38" s="640" t="n">
        <v>50.3</v>
      </c>
      <c r="AP38" s="641" t="n">
        <v>68.90000000000001</v>
      </c>
      <c r="AQ38" s="111">
        <f t="array" ref="AQ38">IF(AND((O38)&lt;85,N38&lt;137),"NO","SI")</f>
        <v/>
      </c>
      <c r="AR38" s="112">
        <f t="array" ref="AR38">IF((480*(10^(7.95-(O38/10))))&lt;480,480*(10^(7.95-(O38/10))),480)</f>
        <v/>
      </c>
      <c r="AS38" s="113">
        <f t="array" ref="AS38">IF((480*(10^(8.45-(O38/10))))&lt;480,480*(10^(8.45-(O38/10))),480)</f>
        <v/>
      </c>
      <c r="AT38" s="114">
        <f t="array" ref="AT38">IF((480*(10^(8.65-(O38/10))))&lt;480,480*(10^(8.65-(O38/10))),480)</f>
        <v/>
      </c>
      <c r="AU38" s="137">
        <f t="array" ref="AU38">IF(O38&lt;80,"0",IF((P38-O38)&lt;=2,('DPI art.191'!$G$3-(('DPI art.191'!$F$3-'DPI art.191'!$G$3)/4)*(P38-O38-2)),('DPI art.191'!$G$3-(('DPI art.191'!$G$3-'DPI art.191'!$H$3)/8)*(P38-O38-2))))</f>
        <v/>
      </c>
      <c r="AV38" s="644">
        <f t="array" ref="AV38">O38-AU38</f>
        <v/>
      </c>
      <c r="AW38" s="644">
        <f t="array" ref="AW38">IF(N38&lt;135,N38,N38-'DPI art.191'!$I$3)</f>
        <v/>
      </c>
      <c r="AX38" s="137">
        <f t="array" ref="AX38">IF(O38&lt;80,"0",IF((P38-O38)&lt;=2,('DPI art.191'!$G$5-(('DPI art.191'!$F$5-'DPI art.191'!$G$5)/4)*(P38-O38-2)),('DPI art.191'!$G$5-(('DPI art.191'!$G$5-'DPI art.191'!$H$5)/8)*(P38-O38-2))))</f>
        <v/>
      </c>
      <c r="AY38" s="644">
        <f t="array" ref="AY38">O38-AX38</f>
        <v/>
      </c>
      <c r="AZ38" s="644">
        <f t="array" ref="AZ38">IF(N38&lt;135,N38,N38-'DPI art.191'!$I$5)</f>
        <v/>
      </c>
      <c r="BA38" s="137">
        <f t="array" ref="BA38">IF(O38&lt;80,"0",IF((P38-O38)&lt;=2,('DPI art.191'!$G$7-(('DPI art.191'!$F$7-'DPI art.191'!$G$7)/4)*(P38-O38-2)),('DPI art.191'!$G$7-(('DPI art.191'!$G$7-'DPI art.191'!$H$7)/8)*(P38-O38-2))))</f>
        <v/>
      </c>
      <c r="BB38" s="644">
        <f t="array" ref="BB38">O38-BA38</f>
        <v/>
      </c>
      <c r="BC38" s="644">
        <f t="array" ref="BC38">IF(N38&lt;135,N38,N38-'DPI art.191'!$I$7)</f>
        <v/>
      </c>
      <c r="BD38" s="137">
        <f t="array" ref="BD38">IF(O38&lt;80,"0",IF((P38-O38)&lt;=2,('DPI art.191'!$G$9-(('DPI art.191'!$F$9-'DPI art.191'!$G$9)/4)*(O38-P38-2)),('DPI art.191'!$G$9-(('DPI art.191'!$G$9-'DPI art.191'!$H$9)/8)*(P38-O38-2))))</f>
        <v/>
      </c>
      <c r="BE38" s="644">
        <f t="array" ref="BE38">O38-BD38</f>
        <v/>
      </c>
      <c r="BF38" s="644">
        <f t="array" ref="BF38">IF(N38&lt;135,N38,N38-'DPI art.191'!$I$9)</f>
        <v/>
      </c>
      <c r="BG38" s="137">
        <f t="array" ref="BG38">IF(O38&lt;80,"0",IF((P38-O38)&lt;=2,('DPI art.191'!$G$11-(('DPI art.191'!$F$11-'DPI art.191'!$G$11)/4)*(P38-O38-2)),('DPI art.191'!$G$11-(('DPI art.191'!$G$11-'DPI art.191'!$H$11)/8)*(P38-O38-2))))</f>
        <v/>
      </c>
      <c r="BH38" s="644">
        <f t="array" ref="BH38">O38-BG38</f>
        <v/>
      </c>
      <c r="BI38" s="644">
        <f t="array" ref="BI38">IF(T38&lt;135,T38,T38-'DPI art.191'!$I$11)</f>
        <v/>
      </c>
      <c r="BJ38" s="137">
        <f t="array" ref="BJ38">IF(O38&lt;80,"0",IF((P38-O38)&lt;=2,('DPI art.191'!$G$13-(('DPI art.191'!$F$13-'DPI art.191'!$G$13)/4)*(P38-O38-2)),('DPI art.191'!$G$13-(('DPI art.191'!$G$13-'DPI art.191'!$H$13)/8)*(P38-O38-2))))</f>
        <v/>
      </c>
      <c r="BK38" s="644">
        <f t="array" ref="BK38">O38-BJ38</f>
        <v/>
      </c>
      <c r="BL38" s="644">
        <f t="array" ref="BL38">IF(T38&lt;135,T38,T38-'DPI art.191'!$I$13)</f>
        <v/>
      </c>
      <c r="BM38" s="137">
        <f t="array" ref="BM38">IF(O38&lt;80,"0",IF((P38-O38)&lt;=2,('DPI art.191'!$G$15-(('DPI art.191'!$F$15-'DPI art.191'!$G$15)/4)*(P38-O38-2)),('DPI art.191'!$G$15-(('DPI art.191'!$G$15-'DPI art.191'!$H$15)/8)*(P38-O38-2))))</f>
        <v/>
      </c>
      <c r="BN38" s="644">
        <f t="array" ref="BN38">O38-BM38</f>
        <v/>
      </c>
      <c r="BO38" s="644">
        <f t="array" ref="BO38">IF(Z38&lt;135,Z38,Z38-'DPI art.191'!$I$15)</f>
        <v/>
      </c>
      <c r="BP38" s="645">
        <f t="array" ref="BP38">10^(0.1*R38)</f>
        <v/>
      </c>
      <c r="BQ38" s="645">
        <f t="array" ref="BQ38">10^(0.1*X38)</f>
        <v/>
      </c>
      <c r="BR38" s="645">
        <f t="array" ref="BR38">10^(0.1*AB38)</f>
        <v/>
      </c>
      <c r="BS38" s="645">
        <f t="array" ref="BS38">10^(0.1*AF38)</f>
        <v/>
      </c>
      <c r="BT38" s="645">
        <f t="array" ref="BT38">10^(0.1*AJ38)</f>
        <v/>
      </c>
      <c r="BU38" s="645">
        <f t="array" ref="BU38">10^(0.1*AN38)</f>
        <v/>
      </c>
      <c r="BV38" s="645">
        <f t="array" ref="BV38">IF(R38&gt;0,(O38-R38),"")</f>
        <v/>
      </c>
      <c r="BW38" s="645">
        <f t="array" ref="BW38">IF(X38&gt;0,(O38-X38),"")</f>
        <v/>
      </c>
      <c r="BX38" s="645">
        <f t="array" ref="BX38">IF(AB38&gt;0,(O38-AB38),"")</f>
        <v/>
      </c>
      <c r="BY38" s="645">
        <f t="array" ref="BY38">IF(AF38&gt;0,(O38-AF38),"")</f>
        <v/>
      </c>
      <c r="BZ38" s="645">
        <f t="array" ref="BZ38">IF(AJ38&gt;0,(O38-AJ38),"")</f>
        <v/>
      </c>
      <c r="CA38" s="645">
        <f t="array" ref="CA38">IF(AN38&gt;0,(O38-AN38),"")</f>
        <v/>
      </c>
      <c r="CB38" s="645">
        <f t="array" ref="CB38">COUNT(BV38:CA38)</f>
        <v/>
      </c>
      <c r="CC38" s="646">
        <f t="array" ref="CC38">IF(CB38=0,0,IF(CB38=1,0,1/(CB38*(CB38-1))))</f>
        <v/>
      </c>
      <c r="CD38" s="647">
        <f t="array" ref="CD38">IF(R38&gt;0,(BV38^2),"")</f>
        <v/>
      </c>
      <c r="CE38" s="647">
        <f t="array" ref="CE38">IF(X38&gt;0,(BW38^2),"")</f>
        <v/>
      </c>
      <c r="CF38" s="647">
        <f t="array" ref="CF38">IF(AB38&gt;0,(BX38^2),"")</f>
        <v/>
      </c>
      <c r="CG38" s="647">
        <f t="array" ref="CG38">IF(AF38&gt;0,(BY38^2),"")</f>
        <v/>
      </c>
      <c r="CH38" s="647">
        <f t="array" ref="CH38">IF(AJ38&gt;0,(BZ38^2),"")</f>
        <v/>
      </c>
      <c r="CI38" s="647">
        <f t="array" ref="CI38">IF(AN38&gt;0,(CA38^2),"")</f>
        <v/>
      </c>
      <c r="CJ38" s="121" t="n"/>
    </row>
    <row r="39" hidden="1" ht="18.75" customHeight="1" s="621">
      <c r="A39" s="47" t="inlineStr">
        <is>
          <t>024/B/PRS748</t>
        </is>
      </c>
      <c r="B39" s="47" t="inlineStr">
        <is>
          <t>D14</t>
        </is>
      </c>
      <c r="C39" s="99" t="inlineStr">
        <is>
          <t>Preparazione saldatura</t>
        </is>
      </c>
      <c r="D39" s="99" t="inlineStr">
        <is>
          <t>/</t>
        </is>
      </c>
      <c r="E39" s="99" t="inlineStr">
        <is>
          <t>/</t>
        </is>
      </c>
      <c r="F39" s="99" t="inlineStr">
        <is>
          <t>Preparazione saldatura</t>
        </is>
      </c>
      <c r="G39" s="100" t="n">
        <v>46003</v>
      </c>
      <c r="H39" s="99" t="inlineStr">
        <is>
          <t>Compito</t>
        </is>
      </c>
      <c r="I39" s="101">
        <f t="array" ref="I39">IF((V39-R39)&gt;3,"SI","")</f>
        <v/>
      </c>
      <c r="J39" s="101">
        <f t="array" ref="J39">IF((U39-R39)&gt;3,"SI","")</f>
        <v/>
      </c>
      <c r="K39" s="100" t="n"/>
      <c r="L39" s="100" t="n"/>
      <c r="M39" s="635">
        <f t="array" ref="M39">IF(R39&gt;0,(SQRT(CC39*(SUM(CD39:CI39)))),"")</f>
        <v/>
      </c>
      <c r="N39" s="636">
        <f t="array" ref="N39">IF(T39&gt;0,(MAX(T39,Z39,AD39,AH39,AL39,AP39))+SQRT(1.2^2+1^2),"")</f>
        <v/>
      </c>
      <c r="O39" s="637">
        <f t="array" ref="O39">IF(R39="",0,10*LOG10(SUM(BP39:BU39)/(COUNT(R39,X39,AB39,AF39,AJ39,AN39))))</f>
        <v/>
      </c>
      <c r="P39" s="638">
        <f t="array" ref="P39">IF(AND(Y39="",AC39="",AG39="",AK39="",AO39=""),S39,AVERAGE(S39,Y39,AC39,AG39,AK39,AO39)+STDEV(S39,Y39,AC39,AG39,AK39,AO39))</f>
        <v/>
      </c>
      <c r="Q39" s="106" t="n">
        <v>300</v>
      </c>
      <c r="R39" s="639" t="n">
        <v>41.4</v>
      </c>
      <c r="S39" s="640" t="n">
        <v>52.3</v>
      </c>
      <c r="T39" s="641" t="n">
        <v>83.2</v>
      </c>
      <c r="U39" s="642" t="n">
        <v>41.4</v>
      </c>
      <c r="V39" s="642" t="n">
        <v>47.1</v>
      </c>
      <c r="W39" s="106" t="n">
        <v>300</v>
      </c>
      <c r="X39" s="639" t="n">
        <v>39</v>
      </c>
      <c r="Y39" s="640" t="n">
        <v>53.2</v>
      </c>
      <c r="Z39" s="641" t="n">
        <v>88</v>
      </c>
      <c r="AA39" s="106" t="n">
        <v>300</v>
      </c>
      <c r="AB39" s="639" t="n">
        <v>40.2</v>
      </c>
      <c r="AC39" s="640" t="n">
        <v>50.8</v>
      </c>
      <c r="AD39" s="641" t="n">
        <v>79.3</v>
      </c>
      <c r="AE39" s="106" t="n">
        <v>300</v>
      </c>
      <c r="AF39" s="639" t="n">
        <v>57</v>
      </c>
      <c r="AG39" s="640" t="n">
        <v>59.9</v>
      </c>
      <c r="AH39" s="641" t="n">
        <v>91</v>
      </c>
      <c r="AI39" s="106" t="n">
        <v>300</v>
      </c>
      <c r="AJ39" s="639" t="n">
        <v>55.3</v>
      </c>
      <c r="AK39" s="640" t="n">
        <v>58.2</v>
      </c>
      <c r="AL39" s="641" t="n">
        <v>92.40000000000001</v>
      </c>
      <c r="AM39" s="106" t="n">
        <v>300</v>
      </c>
      <c r="AN39" s="639" t="n">
        <v>61.8</v>
      </c>
      <c r="AO39" s="640" t="n">
        <v>62.7</v>
      </c>
      <c r="AP39" s="641" t="n">
        <v>91.90000000000001</v>
      </c>
      <c r="AQ39" s="111">
        <f t="array" ref="AQ39">IF(AND((O39)&lt;85,N39&lt;137),"NO","SI")</f>
        <v/>
      </c>
      <c r="AR39" s="112">
        <f t="array" ref="AR39">IF((480*(10^(7.95-(O39/10))))&lt;480,480*(10^(7.95-(O39/10))),480)</f>
        <v/>
      </c>
      <c r="AS39" s="113">
        <f t="array" ref="AS39">IF((480*(10^(8.45-(O39/10))))&lt;480,480*(10^(8.45-(O39/10))),480)</f>
        <v/>
      </c>
      <c r="AT39" s="114">
        <f t="array" ref="AT39">IF((480*(10^(8.65-(O39/10))))&lt;480,480*(10^(8.65-(O39/10))),480)</f>
        <v/>
      </c>
      <c r="AU39" s="137">
        <f t="array" ref="AU39">IF(O39&lt;80,"0",IF((P39-O39)&lt;=2,('DPI art.191'!$G$3-(('DPI art.191'!$F$3-'DPI art.191'!$G$3)/4)*(P39-O39-2)),('DPI art.191'!$G$3-(('DPI art.191'!$G$3-'DPI art.191'!$H$3)/8)*(P39-O39-2))))</f>
        <v/>
      </c>
      <c r="AV39" s="644">
        <f t="array" ref="AV39">O39-AU39</f>
        <v/>
      </c>
      <c r="AW39" s="644">
        <f t="array" ref="AW39">IF(N39&lt;135,N39,N39-'DPI art.191'!$I$3)</f>
        <v/>
      </c>
      <c r="AX39" s="137">
        <f t="array" ref="AX39">IF(O39&lt;80,"0",IF((P39-O39)&lt;=2,('DPI art.191'!$G$5-(('DPI art.191'!$F$5-'DPI art.191'!$G$5)/4)*(P39-O39-2)),('DPI art.191'!$G$5-(('DPI art.191'!$G$5-'DPI art.191'!$H$5)/8)*(P39-O39-2))))</f>
        <v/>
      </c>
      <c r="AY39" s="644">
        <f t="array" ref="AY39">O39-AX39</f>
        <v/>
      </c>
      <c r="AZ39" s="644">
        <f t="array" ref="AZ39">IF(N39&lt;135,N39,N39-'DPI art.191'!$I$5)</f>
        <v/>
      </c>
      <c r="BA39" s="137">
        <f t="array" ref="BA39">IF(O39&lt;80,"0",IF((P39-O39)&lt;=2,('DPI art.191'!$G$7-(('DPI art.191'!$F$7-'DPI art.191'!$G$7)/4)*(P39-O39-2)),('DPI art.191'!$G$7-(('DPI art.191'!$G$7-'DPI art.191'!$H$7)/8)*(P39-O39-2))))</f>
        <v/>
      </c>
      <c r="BB39" s="644">
        <f t="array" ref="BB39">O39-BA39</f>
        <v/>
      </c>
      <c r="BC39" s="644">
        <f t="array" ref="BC39">IF(N39&lt;135,N39,N39-'DPI art.191'!$I$7)</f>
        <v/>
      </c>
      <c r="BD39" s="137">
        <f t="array" ref="BD39">IF(O39&lt;80,"0",IF((P39-O39)&lt;=2,('DPI art.191'!$G$9-(('DPI art.191'!$F$9-'DPI art.191'!$G$9)/4)*(O39-P39-2)),('DPI art.191'!$G$9-(('DPI art.191'!$G$9-'DPI art.191'!$H$9)/8)*(P39-O39-2))))</f>
        <v/>
      </c>
      <c r="BE39" s="644">
        <f t="array" ref="BE39">O39-BD39</f>
        <v/>
      </c>
      <c r="BF39" s="644">
        <f t="array" ref="BF39">IF(N39&lt;135,N39,N39-'DPI art.191'!$I$9)</f>
        <v/>
      </c>
      <c r="BG39" s="137">
        <f t="array" ref="BG39">IF(O39&lt;80,"0",IF((P39-O39)&lt;=2,('DPI art.191'!$G$11-(('DPI art.191'!$F$11-'DPI art.191'!$G$11)/4)*(P39-O39-2)),('DPI art.191'!$G$11-(('DPI art.191'!$G$11-'DPI art.191'!$H$11)/8)*(P39-O39-2))))</f>
        <v/>
      </c>
      <c r="BH39" s="644">
        <f t="array" ref="BH39">O39-BG39</f>
        <v/>
      </c>
      <c r="BI39" s="644">
        <f t="array" ref="BI39">IF(T39&lt;135,T39,T39-'DPI art.191'!$I$11)</f>
        <v/>
      </c>
      <c r="BJ39" s="137">
        <f t="array" ref="BJ39">IF(O39&lt;80,"0",IF((P39-O39)&lt;=2,('DPI art.191'!$G$13-(('DPI art.191'!$F$13-'DPI art.191'!$G$13)/4)*(P39-O39-2)),('DPI art.191'!$G$13-(('DPI art.191'!$G$13-'DPI art.191'!$H$13)/8)*(P39-O39-2))))</f>
        <v/>
      </c>
      <c r="BK39" s="644">
        <f t="array" ref="BK39">O39-BJ39</f>
        <v/>
      </c>
      <c r="BL39" s="644">
        <f t="array" ref="BL39">IF(T39&lt;135,T39,T39-'DPI art.191'!$I$13)</f>
        <v/>
      </c>
      <c r="BM39" s="137">
        <f t="array" ref="BM39">IF(O39&lt;80,"0",IF((P39-O39)&lt;=2,('DPI art.191'!$G$15-(('DPI art.191'!$F$15-'DPI art.191'!$G$15)/4)*(P39-O39-2)),('DPI art.191'!$G$15-(('DPI art.191'!$G$15-'DPI art.191'!$H$15)/8)*(P39-O39-2))))</f>
        <v/>
      </c>
      <c r="BN39" s="644">
        <f t="array" ref="BN39">O39-BM39</f>
        <v/>
      </c>
      <c r="BO39" s="644">
        <f t="array" ref="BO39">IF(Z39&lt;135,Z39,Z39-'DPI art.191'!$I$15)</f>
        <v/>
      </c>
      <c r="BP39" s="645">
        <f t="array" ref="BP39">10^(0.1*R39)</f>
        <v/>
      </c>
      <c r="BQ39" s="645">
        <f t="array" ref="BQ39">10^(0.1*X39)</f>
        <v/>
      </c>
      <c r="BR39" s="645">
        <f t="array" ref="BR39">10^(0.1*AB39)</f>
        <v/>
      </c>
      <c r="BS39" s="645">
        <f t="array" ref="BS39">10^(0.1*AF39)</f>
        <v/>
      </c>
      <c r="BT39" s="645">
        <f t="array" ref="BT39">10^(0.1*AJ39)</f>
        <v/>
      </c>
      <c r="BU39" s="645">
        <f t="array" ref="BU39">10^(0.1*AN39)</f>
        <v/>
      </c>
      <c r="BV39" s="645">
        <f t="array" ref="BV39">IF(R39&gt;0,(O39-R39),"")</f>
        <v/>
      </c>
      <c r="BW39" s="645">
        <f t="array" ref="BW39">IF(X39&gt;0,(O39-X39),"")</f>
        <v/>
      </c>
      <c r="BX39" s="645">
        <f t="array" ref="BX39">IF(AB39&gt;0,(O39-AB39),"")</f>
        <v/>
      </c>
      <c r="BY39" s="645">
        <f t="array" ref="BY39">IF(AF39&gt;0,(O39-AF39),"")</f>
        <v/>
      </c>
      <c r="BZ39" s="645">
        <f t="array" ref="BZ39">IF(AJ39&gt;0,(O39-AJ39),"")</f>
        <v/>
      </c>
      <c r="CA39" s="645">
        <f t="array" ref="CA39">IF(AN39&gt;0,(O39-AN39),"")</f>
        <v/>
      </c>
      <c r="CB39" s="645">
        <f t="array" ref="CB39">COUNT(BV39:CA39)</f>
        <v/>
      </c>
      <c r="CC39" s="646">
        <f t="array" ref="CC39">IF(CB39=0,0,IF(CB39=1,0,1/(CB39*(CB39-1))))</f>
        <v/>
      </c>
      <c r="CD39" s="647">
        <f t="array" ref="CD39">IF(R39&gt;0,(BV39^2),"")</f>
        <v/>
      </c>
      <c r="CE39" s="647">
        <f t="array" ref="CE39">IF(X39&gt;0,(BW39^2),"")</f>
        <v/>
      </c>
      <c r="CF39" s="647">
        <f t="array" ref="CF39">IF(AB39&gt;0,(BX39^2),"")</f>
        <v/>
      </c>
      <c r="CG39" s="647">
        <f t="array" ref="CG39">IF(AF39&gt;0,(BY39^2),"")</f>
        <v/>
      </c>
      <c r="CH39" s="647">
        <f t="array" ref="CH39">IF(AJ39&gt;0,(BZ39^2),"")</f>
        <v/>
      </c>
      <c r="CI39" s="647">
        <f t="array" ref="CI39">IF(AN39&gt;0,(CA39^2),"")</f>
        <v/>
      </c>
      <c r="CJ39" s="121" t="n"/>
    </row>
    <row r="40" ht="18.75" customHeight="1" s="621">
      <c r="A40" s="47" t="inlineStr">
        <is>
          <t>273/10</t>
        </is>
      </c>
      <c r="B40" s="47" t="inlineStr">
        <is>
          <t>D15</t>
        </is>
      </c>
      <c r="C40" s="99" t="inlineStr">
        <is>
          <t>Taglio con sega a nastro</t>
        </is>
      </c>
      <c r="D40" s="99" t="inlineStr">
        <is>
          <t>/</t>
        </is>
      </c>
      <c r="E40" s="99" t="inlineStr">
        <is>
          <t>/</t>
        </is>
      </c>
      <c r="F40" s="99" t="inlineStr">
        <is>
          <t>Taglio con sega a nastro</t>
        </is>
      </c>
      <c r="G40" s="100" t="n">
        <v>46003</v>
      </c>
      <c r="H40" s="99" t="inlineStr">
        <is>
          <t>Compito</t>
        </is>
      </c>
      <c r="I40" s="101">
        <f t="array" ref="I40">IF((V40-R40)&gt;3,"SI","")</f>
        <v/>
      </c>
      <c r="J40" s="101">
        <f t="array" ref="J40">IF((U40-R40)&gt;3,"SI","")</f>
        <v/>
      </c>
      <c r="K40" s="100" t="n"/>
      <c r="L40" s="100" t="n"/>
      <c r="M40" s="635">
        <f t="array" ref="M40">IF(R40&gt;0,(SQRT(CC40*(SUM(CD40:CI40)))),"")</f>
        <v/>
      </c>
      <c r="N40" s="636">
        <f t="array" ref="N40">IF(T40&gt;0,(MAX(T40,Z40,AD40,AH40,AL40,AP40))+SQRT(1.2^2+1^2),"")</f>
        <v/>
      </c>
      <c r="O40" s="637">
        <f t="array" ref="O40">IF(R40="",0,10*LOG10(SUM(BP40:BU40)/(COUNT(R40,X40,AB40,AF40,AJ40,AN40))))</f>
        <v/>
      </c>
      <c r="P40" s="638">
        <f t="array" ref="P40">IF(AND(Y40="",AC40="",AG40="",AK40="",AO40=""),S40,AVERAGE(S40,Y40,AC40,AG40,AK40,AO40)+STDEV(S40,Y40,AC40,AG40,AK40,AO40))</f>
        <v/>
      </c>
      <c r="Q40" s="106" t="n">
        <v>300</v>
      </c>
      <c r="R40" s="639" t="n">
        <v>81</v>
      </c>
      <c r="S40" s="640" t="n">
        <v>82.2</v>
      </c>
      <c r="T40" s="641" t="n">
        <v>120.2</v>
      </c>
      <c r="U40" s="642" t="n">
        <v>81.09999999999999</v>
      </c>
      <c r="V40" s="642" t="n">
        <v>86.8</v>
      </c>
      <c r="W40" s="106" t="n">
        <v>300</v>
      </c>
      <c r="X40" s="639" t="n">
        <v>84.3</v>
      </c>
      <c r="Y40" s="640" t="n">
        <v>84.09999999999999</v>
      </c>
      <c r="Z40" s="641" t="n">
        <v>125.5</v>
      </c>
      <c r="AA40" s="106" t="n">
        <v>300</v>
      </c>
      <c r="AB40" s="639" t="n">
        <v>85.40000000000001</v>
      </c>
      <c r="AC40" s="640" t="n">
        <v>85</v>
      </c>
      <c r="AD40" s="641" t="n">
        <v>122.4</v>
      </c>
      <c r="AE40" s="106" t="n">
        <v>300</v>
      </c>
      <c r="AF40" s="639" t="n">
        <v>83.40000000000001</v>
      </c>
      <c r="AG40" s="640" t="n">
        <v>83.59999999999999</v>
      </c>
      <c r="AH40" s="641" t="n">
        <v>117.7</v>
      </c>
      <c r="AI40" s="106" t="n">
        <v>300</v>
      </c>
      <c r="AJ40" s="639" t="n">
        <v>82.90000000000001</v>
      </c>
      <c r="AK40" s="640" t="n">
        <v>83.09999999999999</v>
      </c>
      <c r="AL40" s="641" t="n">
        <v>118.6</v>
      </c>
      <c r="AM40" s="106" t="n">
        <v>300</v>
      </c>
      <c r="AN40" s="639" t="n">
        <v>81.40000000000001</v>
      </c>
      <c r="AO40" s="640" t="n">
        <v>81.90000000000001</v>
      </c>
      <c r="AP40" s="641" t="n">
        <v>121.9</v>
      </c>
      <c r="AQ40" s="111">
        <f t="array" ref="AQ40">IF(AND((O40)&lt;85,N40&lt;137),"NO","SI")</f>
        <v/>
      </c>
      <c r="AR40" s="112">
        <f t="array" ref="AR40">IF((480*(10^(7.95-(O40/10))))&lt;480,480*(10^(7.95-(O40/10))),480)</f>
        <v/>
      </c>
      <c r="AS40" s="113">
        <f t="array" ref="AS40">IF((480*(10^(8.45-(O40/10))))&lt;480,480*(10^(8.45-(O40/10))),480)</f>
        <v/>
      </c>
      <c r="AT40" s="114">
        <f t="array" ref="AT40">IF((480*(10^(8.65-(O40/10))))&lt;480,480*(10^(8.65-(O40/10))),480)</f>
        <v/>
      </c>
      <c r="AU40" s="644">
        <f t="array" ref="AU40">IF(O40&lt;80,"0",IF((P40-O40)&lt;=2,('DPI art.191'!$G$3-(('DPI art.191'!$F$3-'DPI art.191'!$G$3)/4)*(P40-O40-2)),('DPI art.191'!$G$3-(('DPI art.191'!$G$3-'DPI art.191'!$H$3)/8)*(P40-O40-2))))</f>
        <v/>
      </c>
      <c r="AV40" s="644">
        <f t="array" ref="AV40">O40-AU40</f>
        <v/>
      </c>
      <c r="AW40" s="644">
        <f t="array" ref="AW40">IF(N40&lt;135,N40,N40-'DPI art.191'!$I$3)</f>
        <v/>
      </c>
      <c r="AX40" s="644">
        <f t="array" ref="AX40">IF(O40&lt;80,"0",IF((P40-O40)&lt;=2,('DPI art.191'!$G$5-(('DPI art.191'!$F$5-'DPI art.191'!$G$5)/4)*(P40-O40-2)),('DPI art.191'!$G$5-(('DPI art.191'!$G$5-'DPI art.191'!$H$5)/8)*(P40-O40-2))))</f>
        <v/>
      </c>
      <c r="AY40" s="644">
        <f t="array" ref="AY40">O40-AX40</f>
        <v/>
      </c>
      <c r="AZ40" s="644">
        <f t="array" ref="AZ40">IF(N40&lt;135,N40,N40-'DPI art.191'!$I$5)</f>
        <v/>
      </c>
      <c r="BA40" s="644">
        <f t="array" ref="BA40">IF(O40&lt;80,"0",IF((P40-O40)&lt;=2,('DPI art.191'!$G$7-(('DPI art.191'!$F$7-'DPI art.191'!$G$7)/4)*(P40-O40-2)),('DPI art.191'!$G$7-(('DPI art.191'!$G$7-'DPI art.191'!$H$7)/8)*(P40-O40-2))))</f>
        <v/>
      </c>
      <c r="BB40" s="644">
        <f t="array" ref="BB40">O40-BA40</f>
        <v/>
      </c>
      <c r="BC40" s="644">
        <f t="array" ref="BC40">IF(N40&lt;135,N40,N40-'DPI art.191'!$I$7)</f>
        <v/>
      </c>
      <c r="BD40" s="644">
        <f t="array" ref="BD40">IF(O40&lt;80,"0",IF((P40-O40)&lt;=2,('DPI art.191'!$G$9-(('DPI art.191'!$F$9-'DPI art.191'!$G$9)/4)*(O40-P40-2)),('DPI art.191'!$G$9-(('DPI art.191'!$G$9-'DPI art.191'!$H$9)/8)*(P40-O40-2))))</f>
        <v/>
      </c>
      <c r="BE40" s="644">
        <f t="array" ref="BE40">O40-BD40</f>
        <v/>
      </c>
      <c r="BF40" s="644">
        <f t="array" ref="BF40">IF(N40&lt;135,N40,N40-'DPI art.191'!$I$9)</f>
        <v/>
      </c>
      <c r="BG40" s="644">
        <f t="array" ref="BG40">IF(O40&lt;80,"0",IF((P40-O40)&lt;=2,('DPI art.191'!$G$11-(('DPI art.191'!$F$11-'DPI art.191'!$G$11)/4)*(P40-O40-2)),('DPI art.191'!$G$11-(('DPI art.191'!$G$11-'DPI art.191'!$H$11)/8)*(P40-O40-2))))</f>
        <v/>
      </c>
      <c r="BH40" s="644">
        <f t="array" ref="BH40">O40-BG40</f>
        <v/>
      </c>
      <c r="BI40" s="644">
        <f t="array" ref="BI40">IF(T40&lt;135,T40,T40-'DPI art.191'!$I$11)</f>
        <v/>
      </c>
      <c r="BJ40" s="644">
        <f t="array" ref="BJ40">IF(O40&lt;80,"0",IF((P40-O40)&lt;=2,('DPI art.191'!$G$13-(('DPI art.191'!$F$13-'DPI art.191'!$G$13)/4)*(P40-O40-2)),('DPI art.191'!$G$13-(('DPI art.191'!$G$13-'DPI art.191'!$H$13)/8)*(P40-O40-2))))</f>
        <v/>
      </c>
      <c r="BK40" s="644">
        <f t="array" ref="BK40">O40-BJ40</f>
        <v/>
      </c>
      <c r="BL40" s="644">
        <f t="array" ref="BL40">IF(T40&lt;135,T40,T40-'DPI art.191'!$I$13)</f>
        <v/>
      </c>
      <c r="BM40" s="644">
        <f t="array" ref="BM40">IF(O40&lt;80,"0",IF((P40-O40)&lt;=2,('DPI art.191'!$G$15-(('DPI art.191'!$F$15-'DPI art.191'!$G$15)/4)*(P40-O40-2)),('DPI art.191'!$G$15-(('DPI art.191'!$G$15-'DPI art.191'!$H$15)/8)*(P40-O40-2))))</f>
        <v/>
      </c>
      <c r="BN40" s="644">
        <f t="array" ref="BN40">O40-BM40</f>
        <v/>
      </c>
      <c r="BO40" s="644">
        <f t="array" ref="BO40">IF(Z40&lt;135,Z40,Z40-'DPI art.191'!$I$15)</f>
        <v/>
      </c>
      <c r="BP40" s="645">
        <f t="array" ref="BP40">10^(0.1*R40)</f>
        <v/>
      </c>
      <c r="BQ40" s="645">
        <f t="array" ref="BQ40">10^(0.1*X40)</f>
        <v/>
      </c>
      <c r="BR40" s="645">
        <f t="array" ref="BR40">10^(0.1*AB40)</f>
        <v/>
      </c>
      <c r="BS40" s="645">
        <f t="array" ref="BS40">10^(0.1*AF40)</f>
        <v/>
      </c>
      <c r="BT40" s="645">
        <f t="array" ref="BT40">10^(0.1*AJ40)</f>
        <v/>
      </c>
      <c r="BU40" s="645">
        <f t="array" ref="BU40">10^(0.1*AN40)</f>
        <v/>
      </c>
      <c r="BV40" s="645">
        <f t="array" ref="BV40">IF(R40&gt;0,(O40-R40),"")</f>
        <v/>
      </c>
      <c r="BW40" s="645">
        <f t="array" ref="BW40">IF(X40&gt;0,(O40-X40),"")</f>
        <v/>
      </c>
      <c r="BX40" s="645">
        <f t="array" ref="BX40">IF(AB40&gt;0,(O40-AB40),"")</f>
        <v/>
      </c>
      <c r="BY40" s="645">
        <f t="array" ref="BY40">IF(AF40&gt;0,(O40-AF40),"")</f>
        <v/>
      </c>
      <c r="BZ40" s="645">
        <f t="array" ref="BZ40">IF(AJ40&gt;0,(O40-AJ40),"")</f>
        <v/>
      </c>
      <c r="CA40" s="645">
        <f t="array" ref="CA40">IF(AN40&gt;0,(O40-AN40),"")</f>
        <v/>
      </c>
      <c r="CB40" s="645">
        <f t="array" ref="CB40">COUNT(BV40:CA40)</f>
        <v/>
      </c>
      <c r="CC40" s="646">
        <f t="array" ref="CC40">IF(CB40=0,0,IF(CB40=1,0,1/(CB40*(CB40-1))))</f>
        <v/>
      </c>
      <c r="CD40" s="647">
        <f t="array" ref="CD40">IF(R40&gt;0,(BV40^2),"")</f>
        <v/>
      </c>
      <c r="CE40" s="647">
        <f t="array" ref="CE40">IF(X40&gt;0,(BW40^2),"")</f>
        <v/>
      </c>
      <c r="CF40" s="647">
        <f t="array" ref="CF40">IF(AB40&gt;0,(BX40^2),"")</f>
        <v/>
      </c>
      <c r="CG40" s="647">
        <f t="array" ref="CG40">IF(AF40&gt;0,(BY40^2),"")</f>
        <v/>
      </c>
      <c r="CH40" s="647">
        <f t="array" ref="CH40">IF(AJ40&gt;0,(BZ40^2),"")</f>
        <v/>
      </c>
      <c r="CI40" s="647">
        <f t="array" ref="CI40">IF(AN40&gt;0,(CA40^2),"")</f>
        <v/>
      </c>
      <c r="CJ40" s="121" t="n"/>
    </row>
    <row r="41" ht="25.5" customHeight="1" s="621">
      <c r="A41" s="47" t="inlineStr">
        <is>
          <t>Verniciatura</t>
        </is>
      </c>
      <c r="B41" s="47" t="inlineStr">
        <is>
          <t>D16</t>
        </is>
      </c>
      <c r="C41" s="99" t="inlineStr">
        <is>
          <t>Assistenza durante fase di puizia pezzi con aria compressa</t>
        </is>
      </c>
      <c r="D41" s="99" t="inlineStr">
        <is>
          <t>/</t>
        </is>
      </c>
      <c r="E41" s="99" t="inlineStr">
        <is>
          <t>/</t>
        </is>
      </c>
      <c r="F41" s="99" t="inlineStr">
        <is>
          <t>Assistenza durante fase di puizia pezzi con aria compressa</t>
        </is>
      </c>
      <c r="G41" s="100" t="n">
        <v>46003</v>
      </c>
      <c r="H41" s="99" t="inlineStr">
        <is>
          <t>Compito</t>
        </is>
      </c>
      <c r="I41" s="101">
        <f t="array" ref="I41">IF((V41-R41)&gt;3,"SI","")</f>
        <v/>
      </c>
      <c r="J41" s="101">
        <f t="array" ref="J41">IF((U41-R41)&gt;3,"SI","")</f>
        <v/>
      </c>
      <c r="K41" s="100" t="n"/>
      <c r="L41" s="100" t="n"/>
      <c r="M41" s="635">
        <f t="array" ref="M41">IF(R41&gt;0,(SQRT(CC41*(SUM(CD41:CI41)))),"")</f>
        <v/>
      </c>
      <c r="N41" s="636">
        <f t="array" ref="N41">IF(T41&gt;0,(MAX(T41,Z41,AD41,AH41,AL41,AP41))+SQRT(1.2^2+1^2),"")</f>
        <v/>
      </c>
      <c r="O41" s="637">
        <f t="array" ref="O41">IF(R41="",0,10*LOG10(SUM(BP41:BU41)/(COUNT(R41,X41,AB41,AF41,AJ41,AN41))))</f>
        <v/>
      </c>
      <c r="P41" s="638">
        <f t="array" ref="P41">IF(AND(Y41="",AC41="",AG41="",AK41="",AO41=""),S41,AVERAGE(S41,Y41,AC41,AG41,AK41,AO41)+STDEV(S41,Y41,AC41,AG41,AK41,AO41))</f>
        <v/>
      </c>
      <c r="Q41" s="106" t="n">
        <v>300</v>
      </c>
      <c r="R41" s="639" t="n">
        <v>84.3</v>
      </c>
      <c r="S41" s="640" t="n">
        <v>84.5</v>
      </c>
      <c r="T41" s="641" t="n">
        <v>112.6</v>
      </c>
      <c r="U41" s="642" t="n">
        <v>84.2</v>
      </c>
      <c r="V41" s="642" t="n">
        <v>87.5</v>
      </c>
      <c r="W41" s="106" t="n">
        <v>300</v>
      </c>
      <c r="X41" s="639" t="n">
        <v>82.2</v>
      </c>
      <c r="Y41" s="640" t="n">
        <v>83.09999999999999</v>
      </c>
      <c r="Z41" s="641" t="n">
        <v>117.7</v>
      </c>
      <c r="AA41" s="106" t="n">
        <v>300</v>
      </c>
      <c r="AB41" s="639" t="n">
        <v>82.7</v>
      </c>
      <c r="AC41" s="640" t="n">
        <v>83.59999999999999</v>
      </c>
      <c r="AD41" s="641" t="n">
        <v>113.7</v>
      </c>
      <c r="AE41" s="106" t="n">
        <v>300</v>
      </c>
      <c r="AF41" s="639" t="n">
        <v>85.40000000000001</v>
      </c>
      <c r="AG41" s="640" t="n">
        <v>85.5</v>
      </c>
      <c r="AH41" s="641" t="n">
        <v>119.2</v>
      </c>
      <c r="AI41" s="106" t="n">
        <v>300</v>
      </c>
      <c r="AJ41" s="639" t="n">
        <v>85.90000000000001</v>
      </c>
      <c r="AK41" s="640" t="n">
        <v>86</v>
      </c>
      <c r="AL41" s="641" t="n">
        <v>112</v>
      </c>
      <c r="AM41" s="106" t="n">
        <v>300</v>
      </c>
      <c r="AN41" s="639" t="n">
        <v>79.09999999999999</v>
      </c>
      <c r="AO41" s="640" t="n">
        <v>82.40000000000001</v>
      </c>
      <c r="AP41" s="641" t="n">
        <v>113.2</v>
      </c>
      <c r="AQ41" s="111">
        <f t="array" ref="AQ41">IF(AND((O41)&lt;85,N41&lt;137),"NO","SI")</f>
        <v/>
      </c>
      <c r="AR41" s="112">
        <f t="array" ref="AR41">IF((480*(10^(7.95-(O41/10))))&lt;480,480*(10^(7.95-(O41/10))),480)</f>
        <v/>
      </c>
      <c r="AS41" s="113">
        <f t="array" ref="AS41">IF((480*(10^(8.45-(O41/10))))&lt;480,480*(10^(8.45-(O41/10))),480)</f>
        <v/>
      </c>
      <c r="AT41" s="114">
        <f t="array" ref="AT41">IF((480*(10^(8.65-(O41/10))))&lt;480,480*(10^(8.65-(O41/10))),480)</f>
        <v/>
      </c>
      <c r="AU41" s="644">
        <f t="array" ref="AU41">IF(O41&lt;80,"0",IF((P41-O41)&lt;=2,('DPI art.191'!$G$3-(('DPI art.191'!$F$3-'DPI art.191'!$G$3)/4)*(P41-O41-2)),('DPI art.191'!$G$3-(('DPI art.191'!$G$3-'DPI art.191'!$H$3)/8)*(P41-O41-2))))</f>
        <v/>
      </c>
      <c r="AV41" s="644">
        <f t="array" ref="AV41">O41-AU41</f>
        <v/>
      </c>
      <c r="AW41" s="644">
        <f t="array" ref="AW41">IF(N41&lt;135,N41,N41-'DPI art.191'!$I$3)</f>
        <v/>
      </c>
      <c r="AX41" s="644">
        <f t="array" ref="AX41">IF(O41&lt;80,"0",IF((P41-O41)&lt;=2,('DPI art.191'!$G$5-(('DPI art.191'!$F$5-'DPI art.191'!$G$5)/4)*(P41-O41-2)),('DPI art.191'!$G$5-(('DPI art.191'!$G$5-'DPI art.191'!$H$5)/8)*(P41-O41-2))))</f>
        <v/>
      </c>
      <c r="AY41" s="644">
        <f t="array" ref="AY41">O41-AX41</f>
        <v/>
      </c>
      <c r="AZ41" s="644">
        <f t="array" ref="AZ41">IF(N41&lt;135,N41,N41-'DPI art.191'!$I$5)</f>
        <v/>
      </c>
      <c r="BA41" s="644">
        <f t="array" ref="BA41">IF(O41&lt;80,"0",IF((P41-O41)&lt;=2,('DPI art.191'!$G$7-(('DPI art.191'!$F$7-'DPI art.191'!$G$7)/4)*(P41-O41-2)),('DPI art.191'!$G$7-(('DPI art.191'!$G$7-'DPI art.191'!$H$7)/8)*(P41-O41-2))))</f>
        <v/>
      </c>
      <c r="BB41" s="644">
        <f t="array" ref="BB41">O41-BA41</f>
        <v/>
      </c>
      <c r="BC41" s="644">
        <f t="array" ref="BC41">IF(N41&lt;135,N41,N41-'DPI art.191'!$I$7)</f>
        <v/>
      </c>
      <c r="BD41" s="644">
        <f t="array" ref="BD41">IF(O41&lt;80,"0",IF((P41-O41)&lt;=2,('DPI art.191'!$G$9-(('DPI art.191'!$F$9-'DPI art.191'!$G$9)/4)*(O41-P41-2)),('DPI art.191'!$G$9-(('DPI art.191'!$G$9-'DPI art.191'!$H$9)/8)*(P41-O41-2))))</f>
        <v/>
      </c>
      <c r="BE41" s="644">
        <f t="array" ref="BE41">O41-BD41</f>
        <v/>
      </c>
      <c r="BF41" s="644">
        <f t="array" ref="BF41">IF(N41&lt;135,N41,N41-'DPI art.191'!$I$9)</f>
        <v/>
      </c>
      <c r="BG41" s="644">
        <f t="array" ref="BG41">IF(O41&lt;80,"0",IF((P41-O41)&lt;=2,('DPI art.191'!$G$11-(('DPI art.191'!$F$11-'DPI art.191'!$G$11)/4)*(P41-O41-2)),('DPI art.191'!$G$11-(('DPI art.191'!$G$11-'DPI art.191'!$H$11)/8)*(P41-O41-2))))</f>
        <v/>
      </c>
      <c r="BH41" s="644">
        <f t="array" ref="BH41">O41-BG41</f>
        <v/>
      </c>
      <c r="BI41" s="644">
        <f t="array" ref="BI41">IF(T41&lt;135,T41,T41-'DPI art.191'!$I$11)</f>
        <v/>
      </c>
      <c r="BJ41" s="644">
        <f t="array" ref="BJ41">IF(O41&lt;80,"0",IF((P41-O41)&lt;=2,('DPI art.191'!$G$13-(('DPI art.191'!$F$13-'DPI art.191'!$G$13)/4)*(P41-O41-2)),('DPI art.191'!$G$13-(('DPI art.191'!$G$13-'DPI art.191'!$H$13)/8)*(P41-O41-2))))</f>
        <v/>
      </c>
      <c r="BK41" s="644">
        <f t="array" ref="BK41">O41-BJ41</f>
        <v/>
      </c>
      <c r="BL41" s="644">
        <f t="array" ref="BL41">IF(T41&lt;135,T41,T41-'DPI art.191'!$I$13)</f>
        <v/>
      </c>
      <c r="BM41" s="644">
        <f t="array" ref="BM41">IF(O41&lt;80,"0",IF((P41-O41)&lt;=2,('DPI art.191'!$G$15-(('DPI art.191'!$F$15-'DPI art.191'!$G$15)/4)*(P41-O41-2)),('DPI art.191'!$G$15-(('DPI art.191'!$G$15-'DPI art.191'!$H$15)/8)*(P41-O41-2))))</f>
        <v/>
      </c>
      <c r="BN41" s="644">
        <f t="array" ref="BN41">O41-BM41</f>
        <v/>
      </c>
      <c r="BO41" s="644">
        <f t="array" ref="BO41">IF(Z41&lt;135,Z41,Z41-'DPI art.191'!$I$15)</f>
        <v/>
      </c>
      <c r="BP41" s="645">
        <f t="array" ref="BP41">10^(0.1*R41)</f>
        <v/>
      </c>
      <c r="BQ41" s="645">
        <f t="array" ref="BQ41">10^(0.1*X41)</f>
        <v/>
      </c>
      <c r="BR41" s="645">
        <f t="array" ref="BR41">10^(0.1*AB41)</f>
        <v/>
      </c>
      <c r="BS41" s="645">
        <f t="array" ref="BS41">10^(0.1*AF41)</f>
        <v/>
      </c>
      <c r="BT41" s="645">
        <f t="array" ref="BT41">10^(0.1*AJ41)</f>
        <v/>
      </c>
      <c r="BU41" s="645">
        <f t="array" ref="BU41">10^(0.1*AN41)</f>
        <v/>
      </c>
      <c r="BV41" s="645">
        <f t="array" ref="BV41">IF(R41&gt;0,(O41-R41),"")</f>
        <v/>
      </c>
      <c r="BW41" s="645">
        <f t="array" ref="BW41">IF(X41&gt;0,(O41-X41),"")</f>
        <v/>
      </c>
      <c r="BX41" s="645">
        <f t="array" ref="BX41">IF(AB41&gt;0,(O41-AB41),"")</f>
        <v/>
      </c>
      <c r="BY41" s="645">
        <f t="array" ref="BY41">IF(AF41&gt;0,(O41-AF41),"")</f>
        <v/>
      </c>
      <c r="BZ41" s="645">
        <f t="array" ref="BZ41">IF(AJ41&gt;0,(O41-AJ41),"")</f>
        <v/>
      </c>
      <c r="CA41" s="645">
        <f t="array" ref="CA41">IF(AN41&gt;0,(O41-AN41),"")</f>
        <v/>
      </c>
      <c r="CB41" s="645">
        <f t="array" ref="CB41">COUNT(BV41:CA41)</f>
        <v/>
      </c>
      <c r="CC41" s="646">
        <f t="array" ref="CC41">IF(CB41=0,0,IF(CB41=1,0,1/(CB41*(CB41-1))))</f>
        <v/>
      </c>
      <c r="CD41" s="647">
        <f t="array" ref="CD41">IF(R41&gt;0,(BV41^2),"")</f>
        <v/>
      </c>
      <c r="CE41" s="647">
        <f t="array" ref="CE41">IF(X41&gt;0,(BW41^2),"")</f>
        <v/>
      </c>
      <c r="CF41" s="647">
        <f t="array" ref="CF41">IF(AB41&gt;0,(BX41^2),"")</f>
        <v/>
      </c>
      <c r="CG41" s="647">
        <f t="array" ref="CG41">IF(AF41&gt;0,(BY41^2),"")</f>
        <v/>
      </c>
      <c r="CH41" s="647">
        <f t="array" ref="CH41">IF(AJ41&gt;0,(BZ41^2),"")</f>
        <v/>
      </c>
      <c r="CI41" s="647">
        <f t="array" ref="CI41">IF(AN41&gt;0,(CA41^2),"")</f>
        <v/>
      </c>
      <c r="CJ41" s="121" t="n"/>
    </row>
    <row r="42" ht="25.5" customHeight="1" s="621">
      <c r="A42" s="47" t="inlineStr">
        <is>
          <t>Verniciatura</t>
        </is>
      </c>
      <c r="B42" s="47" t="inlineStr">
        <is>
          <t>D17</t>
        </is>
      </c>
      <c r="C42" s="99" t="inlineStr">
        <is>
          <t>Movimentazione pezzi in uscita dalla verniciatura</t>
        </is>
      </c>
      <c r="D42" s="99" t="inlineStr">
        <is>
          <t>/</t>
        </is>
      </c>
      <c r="E42" s="99" t="inlineStr">
        <is>
          <t>/</t>
        </is>
      </c>
      <c r="F42" s="99" t="inlineStr">
        <is>
          <t>Movimentazione pezzi in uscita dalla verniciatura</t>
        </is>
      </c>
      <c r="G42" s="100" t="n">
        <v>46003</v>
      </c>
      <c r="H42" s="99" t="inlineStr">
        <is>
          <t>Compito</t>
        </is>
      </c>
      <c r="I42" s="101">
        <f t="array" ref="I42">IF((V42-R42)&gt;3,"SI","")</f>
        <v/>
      </c>
      <c r="J42" s="99" t="inlineStr">
        <is>
          <t>SI</t>
        </is>
      </c>
      <c r="K42" s="100" t="n"/>
      <c r="L42" s="100" t="n"/>
      <c r="M42" s="635">
        <f t="array" ref="M42">IF(R42&gt;0,(SQRT(CC42*(SUM(CD42:CI42)))),"")</f>
        <v/>
      </c>
      <c r="N42" s="636">
        <f t="array" ref="N42">IF(T42&gt;0,(MAX(T42,Z42,AD42,AH42,AL42,AP42))+SQRT(1.2^2+1^2),"")</f>
        <v/>
      </c>
      <c r="O42" s="637">
        <f t="array" ref="O42">IF(R42="",0,10*LOG10(SUM(BP42:BU42)/(COUNT(R42,X42,AB42,AF42,AJ42,AN42))))</f>
        <v/>
      </c>
      <c r="P42" s="638">
        <f t="array" ref="P42">IF(AND(Y42="",AC42="",AG42="",AK42="",AO42=""),S42,AVERAGE(S42,Y42,AC42,AG42,AK42,AO42)+STDEV(S42,Y42,AC42,AG42,AK42,AO42))</f>
        <v/>
      </c>
      <c r="Q42" s="106" t="n">
        <v>300</v>
      </c>
      <c r="R42" s="639" t="n">
        <v>77.09999999999999</v>
      </c>
      <c r="S42" s="640" t="n">
        <v>77.8</v>
      </c>
      <c r="T42" s="641" t="n">
        <v>94.40000000000001</v>
      </c>
      <c r="U42" s="642" t="n">
        <v>77.09999999999999</v>
      </c>
      <c r="V42" s="642" t="n">
        <v>78.7</v>
      </c>
      <c r="W42" s="106" t="n">
        <v>300</v>
      </c>
      <c r="X42" s="639" t="n">
        <v>76.5</v>
      </c>
      <c r="Y42" s="640" t="n">
        <v>77.2</v>
      </c>
      <c r="Z42" s="641" t="n">
        <v>92.5</v>
      </c>
      <c r="AA42" s="106" t="n">
        <v>300</v>
      </c>
      <c r="AB42" s="639" t="n">
        <v>77.40000000000001</v>
      </c>
      <c r="AC42" s="640" t="n">
        <v>77.5</v>
      </c>
      <c r="AD42" s="641" t="n">
        <v>94.40000000000001</v>
      </c>
      <c r="AE42" s="106" t="n">
        <v>300</v>
      </c>
      <c r="AF42" s="639" t="n">
        <v>75.2</v>
      </c>
      <c r="AG42" s="640" t="n">
        <v>75.8</v>
      </c>
      <c r="AH42" s="641" t="n">
        <v>97.59999999999999</v>
      </c>
      <c r="AI42" s="106" t="n">
        <v>300</v>
      </c>
      <c r="AJ42" s="639" t="n">
        <v>73.40000000000001</v>
      </c>
      <c r="AK42" s="640" t="n">
        <v>71.40000000000001</v>
      </c>
      <c r="AL42" s="641" t="n">
        <v>87.59999999999999</v>
      </c>
      <c r="AM42" s="106" t="n">
        <v>300</v>
      </c>
      <c r="AN42" s="639" t="n">
        <v>75.59999999999999</v>
      </c>
      <c r="AO42" s="640" t="n">
        <v>73.8</v>
      </c>
      <c r="AP42" s="641" t="n">
        <v>96.09999999999999</v>
      </c>
      <c r="AQ42" s="111">
        <f t="array" ref="AQ42">IF(AND((O42)&lt;85,N42&lt;137),"NO","SI")</f>
        <v/>
      </c>
      <c r="AR42" s="112">
        <f t="array" ref="AR42">IF((480*(10^(7.95-(O42/10))))&lt;480,480*(10^(7.95-(O42/10))),480)</f>
        <v/>
      </c>
      <c r="AS42" s="113">
        <f t="array" ref="AS42">IF((480*(10^(8.45-(O42/10))))&lt;480,480*(10^(8.45-(O42/10))),480)</f>
        <v/>
      </c>
      <c r="AT42" s="114">
        <f t="array" ref="AT42">IF((480*(10^(8.65-(O42/10))))&lt;480,480*(10^(8.65-(O42/10))),480)</f>
        <v/>
      </c>
      <c r="AU42" s="137">
        <f t="array" ref="AU42">IF(O42&lt;80,"0",IF((P42-O42)&lt;=2,('DPI art.191'!$G$3-(('DPI art.191'!$F$3-'DPI art.191'!$G$3)/4)*(P42-O42-2)),('DPI art.191'!$G$3-(('DPI art.191'!$G$3-'DPI art.191'!$H$3)/8)*(P42-O42-2))))</f>
        <v/>
      </c>
      <c r="AV42" s="644">
        <f t="array" ref="AV42">O42-AU42</f>
        <v/>
      </c>
      <c r="AW42" s="644">
        <f t="array" ref="AW42">IF(N42&lt;135,N42,N42-'DPI art.191'!$I$3)</f>
        <v/>
      </c>
      <c r="AX42" s="137">
        <f t="array" ref="AX42">IF(O42&lt;80,"0",IF((P42-O42)&lt;=2,('DPI art.191'!$G$5-(('DPI art.191'!$F$5-'DPI art.191'!$G$5)/4)*(P42-O42-2)),('DPI art.191'!$G$5-(('DPI art.191'!$G$5-'DPI art.191'!$H$5)/8)*(P42-O42-2))))</f>
        <v/>
      </c>
      <c r="AY42" s="644">
        <f t="array" ref="AY42">O42-AX42</f>
        <v/>
      </c>
      <c r="AZ42" s="644">
        <f t="array" ref="AZ42">IF(N42&lt;135,N42,N42-'DPI art.191'!$I$5)</f>
        <v/>
      </c>
      <c r="BA42" s="137">
        <f t="array" ref="BA42">IF(O42&lt;80,"0",IF((P42-O42)&lt;=2,('DPI art.191'!$G$7-(('DPI art.191'!$F$7-'DPI art.191'!$G$7)/4)*(P42-O42-2)),('DPI art.191'!$G$7-(('DPI art.191'!$G$7-'DPI art.191'!$H$7)/8)*(P42-O42-2))))</f>
        <v/>
      </c>
      <c r="BB42" s="644">
        <f t="array" ref="BB42">O42-BA42</f>
        <v/>
      </c>
      <c r="BC42" s="644">
        <f t="array" ref="BC42">IF(N42&lt;135,N42,N42-'DPI art.191'!$I$7)</f>
        <v/>
      </c>
      <c r="BD42" s="137">
        <f t="array" ref="BD42">IF(O42&lt;80,"0",IF((P42-O42)&lt;=2,('DPI art.191'!$G$9-(('DPI art.191'!$F$9-'DPI art.191'!$G$9)/4)*(O42-P42-2)),('DPI art.191'!$G$9-(('DPI art.191'!$G$9-'DPI art.191'!$H$9)/8)*(P42-O42-2))))</f>
        <v/>
      </c>
      <c r="BE42" s="644">
        <f t="array" ref="BE42">O42-BD42</f>
        <v/>
      </c>
      <c r="BF42" s="644">
        <f t="array" ref="BF42">IF(N42&lt;135,N42,N42-'DPI art.191'!$I$9)</f>
        <v/>
      </c>
      <c r="BG42" s="137">
        <f t="array" ref="BG42">IF(O42&lt;80,"0",IF((P42-O42)&lt;=2,('DPI art.191'!$G$11-(('DPI art.191'!$F$11-'DPI art.191'!$G$11)/4)*(P42-O42-2)),('DPI art.191'!$G$11-(('DPI art.191'!$G$11-'DPI art.191'!$H$11)/8)*(P42-O42-2))))</f>
        <v/>
      </c>
      <c r="BH42" s="644">
        <f t="array" ref="BH42">O42-BG42</f>
        <v/>
      </c>
      <c r="BI42" s="644">
        <f t="array" ref="BI42">IF(T42&lt;135,T42,T42-'DPI art.191'!$I$11)</f>
        <v/>
      </c>
      <c r="BJ42" s="137">
        <f t="array" ref="BJ42">IF(O42&lt;80,"0",IF((P42-O42)&lt;=2,('DPI art.191'!$G$13-(('DPI art.191'!$F$13-'DPI art.191'!$G$13)/4)*(P42-O42-2)),('DPI art.191'!$G$13-(('DPI art.191'!$G$13-'DPI art.191'!$H$13)/8)*(P42-O42-2))))</f>
        <v/>
      </c>
      <c r="BK42" s="644">
        <f t="array" ref="BK42">O42-BJ42</f>
        <v/>
      </c>
      <c r="BL42" s="644">
        <f t="array" ref="BL42">IF(T42&lt;135,T42,T42-'DPI art.191'!$I$13)</f>
        <v/>
      </c>
      <c r="BM42" s="137">
        <f t="array" ref="BM42">IF(O42&lt;80,"0",IF((P42-O42)&lt;=2,('DPI art.191'!$G$15-(('DPI art.191'!$F$15-'DPI art.191'!$G$15)/4)*(P42-O42-2)),('DPI art.191'!$G$15-(('DPI art.191'!$G$15-'DPI art.191'!$H$15)/8)*(P42-O42-2))))</f>
        <v/>
      </c>
      <c r="BN42" s="644">
        <f t="array" ref="BN42">O42-BM42</f>
        <v/>
      </c>
      <c r="BO42" s="644">
        <f t="array" ref="BO42">IF(Z42&lt;135,Z42,Z42-'DPI art.191'!$I$15)</f>
        <v/>
      </c>
      <c r="BP42" s="645">
        <f t="array" ref="BP42">10^(0.1*R42)</f>
        <v/>
      </c>
      <c r="BQ42" s="645">
        <f t="array" ref="BQ42">10^(0.1*X42)</f>
        <v/>
      </c>
      <c r="BR42" s="645">
        <f t="array" ref="BR42">10^(0.1*AB42)</f>
        <v/>
      </c>
      <c r="BS42" s="645">
        <f t="array" ref="BS42">10^(0.1*AF42)</f>
        <v/>
      </c>
      <c r="BT42" s="645">
        <f t="array" ref="BT42">10^(0.1*AJ42)</f>
        <v/>
      </c>
      <c r="BU42" s="645">
        <f t="array" ref="BU42">10^(0.1*AN42)</f>
        <v/>
      </c>
      <c r="BV42" s="645">
        <f t="array" ref="BV42">IF(R42&gt;0,(O42-R42),"")</f>
        <v/>
      </c>
      <c r="BW42" s="645">
        <f t="array" ref="BW42">IF(X42&gt;0,(O42-X42),"")</f>
        <v/>
      </c>
      <c r="BX42" s="645">
        <f t="array" ref="BX42">IF(AB42&gt;0,(O42-AB42),"")</f>
        <v/>
      </c>
      <c r="BY42" s="645">
        <f t="array" ref="BY42">IF(AF42&gt;0,(O42-AF42),"")</f>
        <v/>
      </c>
      <c r="BZ42" s="645">
        <f t="array" ref="BZ42">IF(AJ42&gt;0,(O42-AJ42),"")</f>
        <v/>
      </c>
      <c r="CA42" s="645">
        <f t="array" ref="CA42">IF(AN42&gt;0,(O42-AN42),"")</f>
        <v/>
      </c>
      <c r="CB42" s="645">
        <f t="array" ref="CB42">COUNT(BV42:CA42)</f>
        <v/>
      </c>
      <c r="CC42" s="646">
        <f t="array" ref="CC42">IF(CB42=0,0,IF(CB42=1,0,1/(CB42*(CB42-1))))</f>
        <v/>
      </c>
      <c r="CD42" s="647">
        <f t="array" ref="CD42">IF(R42&gt;0,(BV42^2),"")</f>
        <v/>
      </c>
      <c r="CE42" s="647">
        <f t="array" ref="CE42">IF(X42&gt;0,(BW42^2),"")</f>
        <v/>
      </c>
      <c r="CF42" s="647">
        <f t="array" ref="CF42">IF(AB42&gt;0,(BX42^2),"")</f>
        <v/>
      </c>
      <c r="CG42" s="647">
        <f t="array" ref="CG42">IF(AF42&gt;0,(BY42^2),"")</f>
        <v/>
      </c>
      <c r="CH42" s="647">
        <f t="array" ref="CH42">IF(AJ42&gt;0,(BZ42^2),"")</f>
        <v/>
      </c>
      <c r="CI42" s="647">
        <f t="array" ref="CI42">IF(AN42&gt;0,(CA42^2),"")</f>
        <v/>
      </c>
      <c r="CJ42" s="121" t="n"/>
    </row>
    <row r="43" ht="25.5" customHeight="1" s="621">
      <c r="A43" s="47" t="inlineStr">
        <is>
          <t>Gualdo 1</t>
        </is>
      </c>
      <c r="B43" s="47" t="inlineStr">
        <is>
          <t>D18</t>
        </is>
      </c>
      <c r="C43" s="99" t="inlineStr">
        <is>
          <t>Movimentazioni in piazzale esterno</t>
        </is>
      </c>
      <c r="D43" s="99" t="inlineStr">
        <is>
          <t>/</t>
        </is>
      </c>
      <c r="E43" s="99" t="inlineStr">
        <is>
          <t>/</t>
        </is>
      </c>
      <c r="F43" s="99" t="inlineStr">
        <is>
          <t>Movimentazioni in piazzale esterno</t>
        </is>
      </c>
      <c r="G43" s="100" t="n">
        <v>46003</v>
      </c>
      <c r="H43" s="99" t="inlineStr">
        <is>
          <t>Compito</t>
        </is>
      </c>
      <c r="I43" s="101">
        <f t="array" ref="I43">IF((V43-R43)&gt;3,"SI","")</f>
        <v/>
      </c>
      <c r="J43" s="99" t="inlineStr">
        <is>
          <t>SI</t>
        </is>
      </c>
      <c r="K43" s="100" t="n"/>
      <c r="L43" s="100" t="n"/>
      <c r="M43" s="635">
        <f t="array" ref="M43">IF(R43&gt;0,(SQRT(CC43*(SUM(CD43:CI43)))),"")</f>
        <v/>
      </c>
      <c r="N43" s="636">
        <f t="array" ref="N43">IF(T43&gt;0,(MAX(T43,Z43,AD43,AH43,AL43,AP43))+SQRT(1.2^2+1^2),"")</f>
        <v/>
      </c>
      <c r="O43" s="637">
        <f t="array" ref="O43">IF(R43="",0,10*LOG10(SUM(BP43:BU43)/(COUNT(R43,X43,AB43,AF43,AJ43,AN43))))</f>
        <v/>
      </c>
      <c r="P43" s="638">
        <f t="array" ref="P43">IF(AND(Y43="",AC43="",AG43="",AK43="",AO43=""),S43,AVERAGE(S43,Y43,AC43,AG43,AK43,AO43)+STDEV(S43,Y43,AC43,AG43,AK43,AO43))</f>
        <v/>
      </c>
      <c r="Q43" s="106" t="n">
        <v>300</v>
      </c>
      <c r="R43" s="639" t="n">
        <v>81.09999999999999</v>
      </c>
      <c r="S43" s="640" t="n">
        <v>83.09999999999999</v>
      </c>
      <c r="T43" s="641" t="n">
        <v>98.7</v>
      </c>
      <c r="U43" s="642" t="n">
        <v>80.7</v>
      </c>
      <c r="V43" s="642" t="n">
        <v>83.09999999999999</v>
      </c>
      <c r="W43" s="106" t="n">
        <v>300</v>
      </c>
      <c r="X43" s="639" t="n">
        <v>83.5</v>
      </c>
      <c r="Y43" s="640" t="n">
        <v>85.7</v>
      </c>
      <c r="Z43" s="641" t="n">
        <v>100.3</v>
      </c>
      <c r="AA43" s="106" t="n">
        <v>300</v>
      </c>
      <c r="AB43" s="639" t="n">
        <v>78.90000000000001</v>
      </c>
      <c r="AC43" s="640" t="n">
        <v>80.3</v>
      </c>
      <c r="AD43" s="641" t="n">
        <v>97.7</v>
      </c>
      <c r="AE43" s="106" t="n">
        <v>300</v>
      </c>
      <c r="AF43" s="639" t="n">
        <v>78.5</v>
      </c>
      <c r="AG43" s="640" t="n">
        <v>79.5</v>
      </c>
      <c r="AH43" s="641" t="n">
        <v>94.2</v>
      </c>
      <c r="AI43" s="106" t="n">
        <v>300</v>
      </c>
      <c r="AJ43" s="639" t="n">
        <v>73.5</v>
      </c>
      <c r="AK43" s="640" t="n">
        <v>76</v>
      </c>
      <c r="AL43" s="641" t="n">
        <v>92</v>
      </c>
      <c r="AM43" s="106" t="n">
        <v>300</v>
      </c>
      <c r="AN43" s="639" t="n">
        <v>68.7</v>
      </c>
      <c r="AO43" s="640" t="n">
        <v>75.2</v>
      </c>
      <c r="AP43" s="641" t="n">
        <v>96.90000000000001</v>
      </c>
      <c r="AQ43" s="111">
        <f t="array" ref="AQ43">IF(AND((O43)&lt;85,N43&lt;137),"NO","SI")</f>
        <v/>
      </c>
      <c r="AR43" s="112">
        <f t="array" ref="AR43">IF((480*(10^(7.95-(O43/10))))&lt;480,480*(10^(7.95-(O43/10))),480)</f>
        <v/>
      </c>
      <c r="AS43" s="113">
        <f t="array" ref="AS43">IF((480*(10^(8.45-(O43/10))))&lt;480,480*(10^(8.45-(O43/10))),480)</f>
        <v/>
      </c>
      <c r="AT43" s="114">
        <f t="array" ref="AT43">IF((480*(10^(8.65-(O43/10))))&lt;480,480*(10^(8.65-(O43/10))),480)</f>
        <v/>
      </c>
      <c r="AU43" s="137">
        <f t="array" ref="AU43">IF(O43&lt;80,"0",IF((P43-O43)&lt;=2,('DPI art.191'!$G$3-(('DPI art.191'!$F$3-'DPI art.191'!$G$3)/4)*(P43-O43-2)),('DPI art.191'!$G$3-(('DPI art.191'!$G$3-'DPI art.191'!$H$3)/8)*(P43-O43-2))))</f>
        <v/>
      </c>
      <c r="AV43" s="644">
        <f t="array" ref="AV43">O43-AU43</f>
        <v/>
      </c>
      <c r="AW43" s="644">
        <f t="array" ref="AW43">IF(N43&lt;135,N43,N43-'DPI art.191'!$I$3)</f>
        <v/>
      </c>
      <c r="AX43" s="137">
        <f t="array" ref="AX43">IF(O43&lt;80,"0",IF((P43-O43)&lt;=2,('DPI art.191'!$G$5-(('DPI art.191'!$F$5-'DPI art.191'!$G$5)/4)*(P43-O43-2)),('DPI art.191'!$G$5-(('DPI art.191'!$G$5-'DPI art.191'!$H$5)/8)*(P43-O43-2))))</f>
        <v/>
      </c>
      <c r="AY43" s="644">
        <f t="array" ref="AY43">O43-AX43</f>
        <v/>
      </c>
      <c r="AZ43" s="644">
        <f t="array" ref="AZ43">IF(N43&lt;135,N43,N43-'DPI art.191'!$I$5)</f>
        <v/>
      </c>
      <c r="BA43" s="137">
        <f t="array" ref="BA43">IF(O43&lt;80,"0",IF((P43-O43)&lt;=2,('DPI art.191'!$G$7-(('DPI art.191'!$F$7-'DPI art.191'!$G$7)/4)*(P43-O43-2)),('DPI art.191'!$G$7-(('DPI art.191'!$G$7-'DPI art.191'!$H$7)/8)*(P43-O43-2))))</f>
        <v/>
      </c>
      <c r="BB43" s="644">
        <f t="array" ref="BB43">O43-BA43</f>
        <v/>
      </c>
      <c r="BC43" s="644">
        <f t="array" ref="BC43">IF(N43&lt;135,N43,N43-'DPI art.191'!$I$7)</f>
        <v/>
      </c>
      <c r="BD43" s="137">
        <f t="array" ref="BD43">IF(O43&lt;80,"0",IF((P43-O43)&lt;=2,('DPI art.191'!$G$9-(('DPI art.191'!$F$9-'DPI art.191'!$G$9)/4)*(O43-P43-2)),('DPI art.191'!$G$9-(('DPI art.191'!$G$9-'DPI art.191'!$H$9)/8)*(P43-O43-2))))</f>
        <v/>
      </c>
      <c r="BE43" s="644">
        <f t="array" ref="BE43">O43-BD43</f>
        <v/>
      </c>
      <c r="BF43" s="644">
        <f t="array" ref="BF43">IF(N43&lt;135,N43,N43-'DPI art.191'!$I$9)</f>
        <v/>
      </c>
      <c r="BG43" s="137">
        <f t="array" ref="BG43">IF(O43&lt;80,"0",IF((P43-O43)&lt;=2,('DPI art.191'!$G$11-(('DPI art.191'!$F$11-'DPI art.191'!$G$11)/4)*(P43-O43-2)),('DPI art.191'!$G$11-(('DPI art.191'!$G$11-'DPI art.191'!$H$11)/8)*(P43-O43-2))))</f>
        <v/>
      </c>
      <c r="BH43" s="644">
        <f t="array" ref="BH43">O43-BG43</f>
        <v/>
      </c>
      <c r="BI43" s="644">
        <f t="array" ref="BI43">IF(T43&lt;135,T43,T43-'DPI art.191'!$I$11)</f>
        <v/>
      </c>
      <c r="BJ43" s="137">
        <f t="array" ref="BJ43">IF(O43&lt;80,"0",IF((P43-O43)&lt;=2,('DPI art.191'!$G$13-(('DPI art.191'!$F$13-'DPI art.191'!$G$13)/4)*(P43-O43-2)),('DPI art.191'!$G$13-(('DPI art.191'!$G$13-'DPI art.191'!$H$13)/8)*(P43-O43-2))))</f>
        <v/>
      </c>
      <c r="BK43" s="644">
        <f t="array" ref="BK43">O43-BJ43</f>
        <v/>
      </c>
      <c r="BL43" s="644">
        <f t="array" ref="BL43">IF(T43&lt;135,T43,T43-'DPI art.191'!$I$13)</f>
        <v/>
      </c>
      <c r="BM43" s="137">
        <f t="array" ref="BM43">IF(O43&lt;80,"0",IF((P43-O43)&lt;=2,('DPI art.191'!$G$15-(('DPI art.191'!$F$15-'DPI art.191'!$G$15)/4)*(P43-O43-2)),('DPI art.191'!$G$15-(('DPI art.191'!$G$15-'DPI art.191'!$H$15)/8)*(P43-O43-2))))</f>
        <v/>
      </c>
      <c r="BN43" s="644">
        <f t="array" ref="BN43">O43-BM43</f>
        <v/>
      </c>
      <c r="BO43" s="644">
        <f t="array" ref="BO43">IF(Z43&lt;135,Z43,Z43-'DPI art.191'!$I$15)</f>
        <v/>
      </c>
      <c r="BP43" s="645">
        <f t="array" ref="BP43">10^(0.1*R43)</f>
        <v/>
      </c>
      <c r="BQ43" s="645">
        <f t="array" ref="BQ43">10^(0.1*X43)</f>
        <v/>
      </c>
      <c r="BR43" s="645">
        <f t="array" ref="BR43">10^(0.1*AB43)</f>
        <v/>
      </c>
      <c r="BS43" s="645">
        <f t="array" ref="BS43">10^(0.1*AF43)</f>
        <v/>
      </c>
      <c r="BT43" s="645">
        <f t="array" ref="BT43">10^(0.1*AJ43)</f>
        <v/>
      </c>
      <c r="BU43" s="645">
        <f t="array" ref="BU43">10^(0.1*AN43)</f>
        <v/>
      </c>
      <c r="BV43" s="645">
        <f t="array" ref="BV43">IF(R43&gt;0,(O43-R43),"")</f>
        <v/>
      </c>
      <c r="BW43" s="645">
        <f t="array" ref="BW43">IF(X43&gt;0,(O43-X43),"")</f>
        <v/>
      </c>
      <c r="BX43" s="645">
        <f t="array" ref="BX43">IF(AB43&gt;0,(O43-AB43),"")</f>
        <v/>
      </c>
      <c r="BY43" s="645">
        <f t="array" ref="BY43">IF(AF43&gt;0,(O43-AF43),"")</f>
        <v/>
      </c>
      <c r="BZ43" s="645">
        <f t="array" ref="BZ43">IF(AJ43&gt;0,(O43-AJ43),"")</f>
        <v/>
      </c>
      <c r="CA43" s="645">
        <f t="array" ref="CA43">IF(AN43&gt;0,(O43-AN43),"")</f>
        <v/>
      </c>
      <c r="CB43" s="645">
        <f t="array" ref="CB43">COUNT(BV43:CA43)</f>
        <v/>
      </c>
      <c r="CC43" s="646">
        <f t="array" ref="CC43">IF(CB43=0,0,IF(CB43=1,0,1/(CB43*(CB43-1))))</f>
        <v/>
      </c>
      <c r="CD43" s="647">
        <f t="array" ref="CD43">IF(R43&gt;0,(BV43^2),"")</f>
        <v/>
      </c>
      <c r="CE43" s="647">
        <f t="array" ref="CE43">IF(X43&gt;0,(BW43^2),"")</f>
        <v/>
      </c>
      <c r="CF43" s="647">
        <f t="array" ref="CF43">IF(AB43&gt;0,(BX43^2),"")</f>
        <v/>
      </c>
      <c r="CG43" s="647">
        <f t="array" ref="CG43">IF(AF43&gt;0,(BY43^2),"")</f>
        <v/>
      </c>
      <c r="CH43" s="647">
        <f t="array" ref="CH43">IF(AJ43&gt;0,(BZ43^2),"")</f>
        <v/>
      </c>
      <c r="CI43" s="647">
        <f t="array" ref="CI43">IF(AN43&gt;0,(CA43^2),"")</f>
        <v/>
      </c>
      <c r="CJ43" s="121" t="n"/>
    </row>
    <row r="44" ht="25.5" customHeight="1" s="621">
      <c r="A44" s="47" t="inlineStr">
        <is>
          <t>037/ED15</t>
        </is>
      </c>
      <c r="B44" s="47" t="inlineStr">
        <is>
          <t>D19</t>
        </is>
      </c>
      <c r="C44" s="99" t="inlineStr">
        <is>
          <t>Movimentazioni in piazzale esterno con gru a torre</t>
        </is>
      </c>
      <c r="D44" s="99" t="inlineStr">
        <is>
          <t>/</t>
        </is>
      </c>
      <c r="E44" s="99" t="inlineStr">
        <is>
          <t>/</t>
        </is>
      </c>
      <c r="F44" s="99" t="inlineStr">
        <is>
          <t>Movimentazioni in piazzale esterno con gru a torre</t>
        </is>
      </c>
      <c r="G44" s="100" t="n">
        <v>46003</v>
      </c>
      <c r="H44" s="99" t="inlineStr">
        <is>
          <t>Compito</t>
        </is>
      </c>
      <c r="I44" s="101">
        <f t="array" ref="I44">IF((V44-R44)&gt;3,"SI","")</f>
        <v/>
      </c>
      <c r="J44" s="101">
        <f t="array" ref="J44">IF((U44-R44)&gt;3,"SI","")</f>
        <v/>
      </c>
      <c r="K44" s="100" t="n"/>
      <c r="L44" s="100" t="n"/>
      <c r="M44" s="635">
        <f t="array" ref="M44">IF(R44&gt;0,(SQRT(CC44*(SUM(CD44:CI44)))),"")</f>
        <v/>
      </c>
      <c r="N44" s="636">
        <f t="array" ref="N44">IF(T44&gt;0,(MAX(T44,Z44,AD44,AH44,AL44,AP44))+SQRT(1.2^2+1^2),"")</f>
        <v/>
      </c>
      <c r="O44" s="637">
        <f t="array" ref="O44">IF(R44="",0,10*LOG10(SUM(BP44:BU44)/(COUNT(R44,X44,AB44,AF44,AJ44,AN44))))</f>
        <v/>
      </c>
      <c r="P44" s="638">
        <f t="array" ref="P44">IF(AND(Y44="",AC44="",AG44="",AK44="",AO44=""),S44,AVERAGE(S44,Y44,AC44,AG44,AK44,AO44)+STDEV(S44,Y44,AC44,AG44,AK44,AO44))</f>
        <v/>
      </c>
      <c r="Q44" s="106" t="n">
        <v>300</v>
      </c>
      <c r="R44" s="639" t="n">
        <v>66.90000000000001</v>
      </c>
      <c r="S44" s="640" t="n">
        <v>75</v>
      </c>
      <c r="T44" s="641" t="n">
        <v>99.59999999999999</v>
      </c>
      <c r="U44" s="642" t="n">
        <v>66.90000000000001</v>
      </c>
      <c r="V44" s="642" t="n">
        <v>72.5</v>
      </c>
      <c r="W44" s="106" t="n">
        <v>300</v>
      </c>
      <c r="X44" s="639" t="n">
        <v>69.5</v>
      </c>
      <c r="Y44" s="640" t="n">
        <v>77.09999999999999</v>
      </c>
      <c r="Z44" s="641" t="n">
        <v>101.5</v>
      </c>
      <c r="AA44" s="106" t="n">
        <v>300</v>
      </c>
      <c r="AB44" s="639" t="n">
        <v>62.3</v>
      </c>
      <c r="AC44" s="640" t="n">
        <v>74.40000000000001</v>
      </c>
      <c r="AD44" s="641" t="n">
        <v>100.6</v>
      </c>
      <c r="AE44" s="106" t="n">
        <v>300</v>
      </c>
      <c r="AF44" s="639" t="n">
        <v>63</v>
      </c>
      <c r="AG44" s="640" t="n">
        <v>75.7</v>
      </c>
      <c r="AH44" s="641" t="n">
        <v>103.6</v>
      </c>
      <c r="AI44" s="106" t="n">
        <v>300</v>
      </c>
      <c r="AJ44" s="639" t="n">
        <v>58.9</v>
      </c>
      <c r="AK44" s="640" t="n">
        <v>72.8</v>
      </c>
      <c r="AL44" s="641" t="n">
        <v>102.1</v>
      </c>
      <c r="AM44" s="106" t="n">
        <v>300</v>
      </c>
      <c r="AN44" s="639" t="n">
        <v>58.9</v>
      </c>
      <c r="AO44" s="640" t="n">
        <v>72.59999999999999</v>
      </c>
      <c r="AP44" s="641" t="n">
        <v>89.8</v>
      </c>
      <c r="AQ44" s="111">
        <f t="array" ref="AQ44">IF(AND((O44)&lt;85,N44&lt;137),"NO","SI")</f>
        <v/>
      </c>
      <c r="AR44" s="112">
        <f t="array" ref="AR44">IF((480*(10^(7.95-(O44/10))))&lt;480,480*(10^(7.95-(O44/10))),480)</f>
        <v/>
      </c>
      <c r="AS44" s="113">
        <f t="array" ref="AS44">IF((480*(10^(8.45-(O44/10))))&lt;480,480*(10^(8.45-(O44/10))),480)</f>
        <v/>
      </c>
      <c r="AT44" s="114">
        <f t="array" ref="AT44">IF((480*(10^(8.65-(O44/10))))&lt;480,480*(10^(8.65-(O44/10))),480)</f>
        <v/>
      </c>
      <c r="AU44" s="137">
        <f t="array" ref="AU44">IF(O44&lt;80,"0",IF((P44-O44)&lt;=2,('DPI art.191'!$G$3-(('DPI art.191'!$F$3-'DPI art.191'!$G$3)/4)*(P44-O44-2)),('DPI art.191'!$G$3-(('DPI art.191'!$G$3-'DPI art.191'!$H$3)/8)*(P44-O44-2))))</f>
        <v/>
      </c>
      <c r="AV44" s="644">
        <f t="array" ref="AV44">O44-AU44</f>
        <v/>
      </c>
      <c r="AW44" s="644">
        <f t="array" ref="AW44">IF(N44&lt;135,N44,N44-'DPI art.191'!$I$3)</f>
        <v/>
      </c>
      <c r="AX44" s="137">
        <f t="array" ref="AX44">IF(O44&lt;80,"0",IF((P44-O44)&lt;=2,('DPI art.191'!$G$5-(('DPI art.191'!$F$5-'DPI art.191'!$G$5)/4)*(P44-O44-2)),('DPI art.191'!$G$5-(('DPI art.191'!$G$5-'DPI art.191'!$H$5)/8)*(P44-O44-2))))</f>
        <v/>
      </c>
      <c r="AY44" s="644">
        <f t="array" ref="AY44">O44-AX44</f>
        <v/>
      </c>
      <c r="AZ44" s="644">
        <f t="array" ref="AZ44">IF(N44&lt;135,N44,N44-'DPI art.191'!$I$5)</f>
        <v/>
      </c>
      <c r="BA44" s="137">
        <f t="array" ref="BA44">IF(O44&lt;80,"0",IF((P44-O44)&lt;=2,('DPI art.191'!$G$7-(('DPI art.191'!$F$7-'DPI art.191'!$G$7)/4)*(P44-O44-2)),('DPI art.191'!$G$7-(('DPI art.191'!$G$7-'DPI art.191'!$H$7)/8)*(P44-O44-2))))</f>
        <v/>
      </c>
      <c r="BB44" s="644">
        <f t="array" ref="BB44">O44-BA44</f>
        <v/>
      </c>
      <c r="BC44" s="644">
        <f t="array" ref="BC44">IF(N44&lt;135,N44,N44-'DPI art.191'!$I$7)</f>
        <v/>
      </c>
      <c r="BD44" s="137">
        <f t="array" ref="BD44">IF(O44&lt;80,"0",IF((P44-O44)&lt;=2,('DPI art.191'!$G$9-(('DPI art.191'!$F$9-'DPI art.191'!$G$9)/4)*(O44-P44-2)),('DPI art.191'!$G$9-(('DPI art.191'!$G$9-'DPI art.191'!$H$9)/8)*(P44-O44-2))))</f>
        <v/>
      </c>
      <c r="BE44" s="644">
        <f t="array" ref="BE44">O44-BD44</f>
        <v/>
      </c>
      <c r="BF44" s="644">
        <f t="array" ref="BF44">IF(N44&lt;135,N44,N44-'DPI art.191'!$I$9)</f>
        <v/>
      </c>
      <c r="BG44" s="137">
        <f t="array" ref="BG44">IF(O44&lt;80,"0",IF((P44-O44)&lt;=2,('DPI art.191'!$G$11-(('DPI art.191'!$F$11-'DPI art.191'!$G$11)/4)*(P44-O44-2)),('DPI art.191'!$G$11-(('DPI art.191'!$G$11-'DPI art.191'!$H$11)/8)*(P44-O44-2))))</f>
        <v/>
      </c>
      <c r="BH44" s="644">
        <f t="array" ref="BH44">O44-BG44</f>
        <v/>
      </c>
      <c r="BI44" s="644">
        <f t="array" ref="BI44">IF(T44&lt;135,T44,T44-'DPI art.191'!$I$11)</f>
        <v/>
      </c>
      <c r="BJ44" s="137">
        <f t="array" ref="BJ44">IF(O44&lt;80,"0",IF((P44-O44)&lt;=2,('DPI art.191'!$G$13-(('DPI art.191'!$F$13-'DPI art.191'!$G$13)/4)*(P44-O44-2)),('DPI art.191'!$G$13-(('DPI art.191'!$G$13-'DPI art.191'!$H$13)/8)*(P44-O44-2))))</f>
        <v/>
      </c>
      <c r="BK44" s="644">
        <f t="array" ref="BK44">O44-BJ44</f>
        <v/>
      </c>
      <c r="BL44" s="644">
        <f t="array" ref="BL44">IF(T44&lt;135,T44,T44-'DPI art.191'!$I$13)</f>
        <v/>
      </c>
      <c r="BM44" s="137">
        <f t="array" ref="BM44">IF(O44&lt;80,"0",IF((P44-O44)&lt;=2,('DPI art.191'!$G$15-(('DPI art.191'!$F$15-'DPI art.191'!$G$15)/4)*(P44-O44-2)),('DPI art.191'!$G$15-(('DPI art.191'!$G$15-'DPI art.191'!$H$15)/8)*(P44-O44-2))))</f>
        <v/>
      </c>
      <c r="BN44" s="644">
        <f t="array" ref="BN44">O44-BM44</f>
        <v/>
      </c>
      <c r="BO44" s="644">
        <f t="array" ref="BO44">IF(Z44&lt;135,Z44,Z44-'DPI art.191'!$I$15)</f>
        <v/>
      </c>
      <c r="BP44" s="645">
        <f t="array" ref="BP44">10^(0.1*R44)</f>
        <v/>
      </c>
      <c r="BQ44" s="645">
        <f t="array" ref="BQ44">10^(0.1*X44)</f>
        <v/>
      </c>
      <c r="BR44" s="645">
        <f t="array" ref="BR44">10^(0.1*AB44)</f>
        <v/>
      </c>
      <c r="BS44" s="645">
        <f t="array" ref="BS44">10^(0.1*AF44)</f>
        <v/>
      </c>
      <c r="BT44" s="645">
        <f t="array" ref="BT44">10^(0.1*AJ44)</f>
        <v/>
      </c>
      <c r="BU44" s="645">
        <f t="array" ref="BU44">10^(0.1*AN44)</f>
        <v/>
      </c>
      <c r="BV44" s="645">
        <f t="array" ref="BV44">IF(R44&gt;0,(O44-R44),"")</f>
        <v/>
      </c>
      <c r="BW44" s="645">
        <f t="array" ref="BW44">IF(X44&gt;0,(O44-X44),"")</f>
        <v/>
      </c>
      <c r="BX44" s="645">
        <f t="array" ref="BX44">IF(AB44&gt;0,(O44-AB44),"")</f>
        <v/>
      </c>
      <c r="BY44" s="645">
        <f t="array" ref="BY44">IF(AF44&gt;0,(O44-AF44),"")</f>
        <v/>
      </c>
      <c r="BZ44" s="645">
        <f t="array" ref="BZ44">IF(AJ44&gt;0,(O44-AJ44),"")</f>
        <v/>
      </c>
      <c r="CA44" s="645">
        <f t="array" ref="CA44">IF(AN44&gt;0,(O44-AN44),"")</f>
        <v/>
      </c>
      <c r="CB44" s="645">
        <f t="array" ref="CB44">COUNT(BV44:CA44)</f>
        <v/>
      </c>
      <c r="CC44" s="646">
        <f t="array" ref="CC44">IF(CB44=0,0,IF(CB44=1,0,1/(CB44*(CB44-1))))</f>
        <v/>
      </c>
      <c r="CD44" s="647">
        <f t="array" ref="CD44">IF(R44&gt;0,(BV44^2),"")</f>
        <v/>
      </c>
      <c r="CE44" s="647">
        <f t="array" ref="CE44">IF(X44&gt;0,(BW44^2),"")</f>
        <v/>
      </c>
      <c r="CF44" s="647">
        <f t="array" ref="CF44">IF(AB44&gt;0,(BX44^2),"")</f>
        <v/>
      </c>
      <c r="CG44" s="647">
        <f t="array" ref="CG44">IF(AF44&gt;0,(BY44^2),"")</f>
        <v/>
      </c>
      <c r="CH44" s="647">
        <f t="array" ref="CH44">IF(AJ44&gt;0,(BZ44^2),"")</f>
        <v/>
      </c>
      <c r="CI44" s="647">
        <f t="array" ref="CI44">IF(AN44&gt;0,(CA44^2),"")</f>
        <v/>
      </c>
      <c r="CJ44" s="121" t="n"/>
    </row>
    <row r="45" ht="18.75" customHeight="1" s="621">
      <c r="A45" s="47" t="inlineStr">
        <is>
          <t>024/B/PRS726</t>
        </is>
      </c>
      <c r="B45" s="47" t="inlineStr">
        <is>
          <t>E1</t>
        </is>
      </c>
      <c r="C45" s="99" t="inlineStr">
        <is>
          <t>Saldatura - montaggio</t>
        </is>
      </c>
      <c r="D45" s="99" t="inlineStr">
        <is>
          <t>/</t>
        </is>
      </c>
      <c r="E45" s="99" t="inlineStr">
        <is>
          <t>/</t>
        </is>
      </c>
      <c r="F45" s="99" t="inlineStr">
        <is>
          <t>Saldatura - montaggio</t>
        </is>
      </c>
      <c r="G45" s="100" t="n">
        <v>45996</v>
      </c>
      <c r="H45" s="99" t="inlineStr">
        <is>
          <t>Compito</t>
        </is>
      </c>
      <c r="I45" s="101">
        <f t="array" ref="I45">IF((V45-R45)&gt;3,"SI","")</f>
        <v/>
      </c>
      <c r="J45" s="101">
        <f t="array" ref="J45">IF((U45-R45)&gt;3,"SI","")</f>
        <v/>
      </c>
      <c r="K45" s="100" t="n"/>
      <c r="L45" s="100" t="n"/>
      <c r="M45" s="635">
        <f t="array" ref="M45">IF(R45&gt;0,(SQRT(CC45*(SUM(CD45:CI45)))),"")</f>
        <v/>
      </c>
      <c r="N45" s="636">
        <f t="array" ref="N45">IF(T45&gt;0,(MAX(T45,Z45,AD45,AH45,AL45,AP45))+SQRT(1.2^2+1^2),"")</f>
        <v/>
      </c>
      <c r="O45" s="637">
        <f t="array" ref="O45">IF(R45="",0,10*LOG10(SUM(BP45:BU45)/(COUNT(R45,X45,AB45,AF45,AJ45,AN45))))</f>
        <v/>
      </c>
      <c r="P45" s="638">
        <f t="array" ref="P45">IF(AND(Y45="",AC45="",AG45="",AK45="",AO45=""),S45,AVERAGE(S45,Y45,AC45,AG45,AK45,AO45)+STDEV(S45,Y45,AC45,AG45,AK45,AO45))</f>
        <v/>
      </c>
      <c r="Q45" s="106" t="n">
        <v>300</v>
      </c>
      <c r="R45" s="639" t="n">
        <v>86</v>
      </c>
      <c r="S45" s="640" t="n">
        <v>84.90000000000001</v>
      </c>
      <c r="T45" s="641" t="n">
        <v>116.8</v>
      </c>
      <c r="U45" s="642" t="n">
        <v>86</v>
      </c>
      <c r="V45" s="642" t="n">
        <v>89.2</v>
      </c>
      <c r="W45" s="106" t="n">
        <v>300</v>
      </c>
      <c r="X45" s="639" t="n">
        <v>79.90000000000001</v>
      </c>
      <c r="Y45" s="640" t="n">
        <v>80.2</v>
      </c>
      <c r="Z45" s="641" t="n">
        <v>109.9</v>
      </c>
      <c r="AA45" s="106" t="n">
        <v>300</v>
      </c>
      <c r="AB45" s="639" t="n">
        <v>77.59999999999999</v>
      </c>
      <c r="AC45" s="640" t="n">
        <v>79.3</v>
      </c>
      <c r="AD45" s="641" t="n">
        <v>101.9</v>
      </c>
      <c r="AE45" s="106" t="n">
        <v>300</v>
      </c>
      <c r="AF45" s="639" t="n">
        <v>74.40000000000001</v>
      </c>
      <c r="AG45" s="640" t="n">
        <v>75.5</v>
      </c>
      <c r="AH45" s="641" t="n">
        <v>101.7</v>
      </c>
      <c r="AI45" s="106" t="n">
        <v>300</v>
      </c>
      <c r="AJ45" s="639" t="n">
        <v>73.09999999999999</v>
      </c>
      <c r="AK45" s="640" t="n">
        <v>75.40000000000001</v>
      </c>
      <c r="AL45" s="641" t="n">
        <v>103.8</v>
      </c>
      <c r="AM45" s="106" t="n">
        <v>300</v>
      </c>
      <c r="AN45" s="639" t="n">
        <v>75.7</v>
      </c>
      <c r="AO45" s="640" t="n">
        <v>77.59999999999999</v>
      </c>
      <c r="AP45" s="641" t="n">
        <v>114.9</v>
      </c>
      <c r="AQ45" s="111">
        <f t="array" ref="AQ45">IF(AND((O45)&lt;85,N45&lt;137),"NO","SI")</f>
        <v/>
      </c>
      <c r="AR45" s="112">
        <f t="array" ref="AR45">IF((480*(10^(7.95-(O45/10))))&lt;480,480*(10^(7.95-(O45/10))),480)</f>
        <v/>
      </c>
      <c r="AS45" s="113">
        <f t="array" ref="AS45">IF((480*(10^(8.45-(O45/10))))&lt;480,480*(10^(8.45-(O45/10))),480)</f>
        <v/>
      </c>
      <c r="AT45" s="114">
        <f t="array" ref="AT45">IF((480*(10^(8.65-(O45/10))))&lt;480,480*(10^(8.65-(O45/10))),480)</f>
        <v/>
      </c>
      <c r="AU45" s="644">
        <f t="array" ref="AU45">IF(O45&lt;80,"0",IF((P45-O45)&lt;=2,('DPI art.191'!$G$3-(('DPI art.191'!$F$3-'DPI art.191'!$G$3)/4)*(P45-O45-2)),('DPI art.191'!$G$3-(('DPI art.191'!$G$3-'DPI art.191'!$H$3)/8)*(P45-O45-2))))</f>
        <v/>
      </c>
      <c r="AV45" s="644">
        <f t="array" ref="AV45">O45-AU45</f>
        <v/>
      </c>
      <c r="AW45" s="644">
        <f t="array" ref="AW45">IF(N45&lt;135,N45,N45-'DPI art.191'!$I$3)</f>
        <v/>
      </c>
      <c r="AX45" s="644">
        <f t="array" ref="AX45">IF(O45&lt;80,"0",IF((P45-O45)&lt;=2,('DPI art.191'!$G$5-(('DPI art.191'!$F$5-'DPI art.191'!$G$5)/4)*(P45-O45-2)),('DPI art.191'!$G$5-(('DPI art.191'!$G$5-'DPI art.191'!$H$5)/8)*(P45-O45-2))))</f>
        <v/>
      </c>
      <c r="AY45" s="644">
        <f t="array" ref="AY45">O45-AX45</f>
        <v/>
      </c>
      <c r="AZ45" s="644">
        <f t="array" ref="AZ45">IF(N45&lt;135,N45,N45-'DPI art.191'!$I$5)</f>
        <v/>
      </c>
      <c r="BA45" s="644">
        <f t="array" ref="BA45">IF(O45&lt;80,"0",IF((P45-O45)&lt;=2,('DPI art.191'!$G$7-(('DPI art.191'!$F$7-'DPI art.191'!$G$7)/4)*(P45-O45-2)),('DPI art.191'!$G$7-(('DPI art.191'!$G$7-'DPI art.191'!$H$7)/8)*(P45-O45-2))))</f>
        <v/>
      </c>
      <c r="BB45" s="644">
        <f t="array" ref="BB45">O45-BA45</f>
        <v/>
      </c>
      <c r="BC45" s="644">
        <f t="array" ref="BC45">IF(N45&lt;135,N45,N45-'DPI art.191'!$I$7)</f>
        <v/>
      </c>
      <c r="BD45" s="644">
        <f t="array" ref="BD45">IF(O45&lt;80,"0",IF((P45-O45)&lt;=2,('DPI art.191'!$G$9-(('DPI art.191'!$F$9-'DPI art.191'!$G$9)/4)*(O45-P45-2)),('DPI art.191'!$G$9-(('DPI art.191'!$G$9-'DPI art.191'!$H$9)/8)*(P45-O45-2))))</f>
        <v/>
      </c>
      <c r="BE45" s="644">
        <f t="array" ref="BE45">O45-BD45</f>
        <v/>
      </c>
      <c r="BF45" s="644">
        <f t="array" ref="BF45">IF(N45&lt;135,N45,N45-'DPI art.191'!$I$9)</f>
        <v/>
      </c>
      <c r="BG45" s="644">
        <f t="array" ref="BG45">IF(O45&lt;80,"0",IF((P45-O45)&lt;=2,('DPI art.191'!$G$11-(('DPI art.191'!$F$11-'DPI art.191'!$G$11)/4)*(P45-O45-2)),('DPI art.191'!$G$11-(('DPI art.191'!$G$11-'DPI art.191'!$H$11)/8)*(P45-O45-2))))</f>
        <v/>
      </c>
      <c r="BH45" s="644">
        <f t="array" ref="BH45">O45-BG45</f>
        <v/>
      </c>
      <c r="BI45" s="644">
        <f t="array" ref="BI45">IF(T45&lt;135,T45,T45-'DPI art.191'!$I$11)</f>
        <v/>
      </c>
      <c r="BJ45" s="644">
        <f t="array" ref="BJ45">IF(O45&lt;80,"0",IF((P45-O45)&lt;=2,('DPI art.191'!$G$13-(('DPI art.191'!$F$13-'DPI art.191'!$G$13)/4)*(P45-O45-2)),('DPI art.191'!$G$13-(('DPI art.191'!$G$13-'DPI art.191'!$H$13)/8)*(P45-O45-2))))</f>
        <v/>
      </c>
      <c r="BK45" s="644">
        <f t="array" ref="BK45">O45-BJ45</f>
        <v/>
      </c>
      <c r="BL45" s="644">
        <f t="array" ref="BL45">IF(T45&lt;135,T45,T45-'DPI art.191'!$I$13)</f>
        <v/>
      </c>
      <c r="BM45" s="644">
        <f t="array" ref="BM45">IF(O45&lt;80,"0",IF((P45-O45)&lt;=2,('DPI art.191'!$G$15-(('DPI art.191'!$F$15-'DPI art.191'!$G$15)/4)*(P45-O45-2)),('DPI art.191'!$G$15-(('DPI art.191'!$G$15-'DPI art.191'!$H$15)/8)*(P45-O45-2))))</f>
        <v/>
      </c>
      <c r="BN45" s="644">
        <f t="array" ref="BN45">O45-BM45</f>
        <v/>
      </c>
      <c r="BO45" s="644">
        <f t="array" ref="BO45">IF(Z45&lt;135,Z45,Z45-'DPI art.191'!$I$15)</f>
        <v/>
      </c>
      <c r="BP45" s="645">
        <f t="array" ref="BP45">10^(0.1*R45)</f>
        <v/>
      </c>
      <c r="BQ45" s="645">
        <f t="array" ref="BQ45">10^(0.1*X45)</f>
        <v/>
      </c>
      <c r="BR45" s="645">
        <f t="array" ref="BR45">10^(0.1*AB45)</f>
        <v/>
      </c>
      <c r="BS45" s="645">
        <f t="array" ref="BS45">10^(0.1*AF45)</f>
        <v/>
      </c>
      <c r="BT45" s="645">
        <f t="array" ref="BT45">10^(0.1*AJ45)</f>
        <v/>
      </c>
      <c r="BU45" s="645">
        <f t="array" ref="BU45">10^(0.1*AN45)</f>
        <v/>
      </c>
      <c r="BV45" s="645">
        <f t="array" ref="BV45">IF(R45&gt;0,(O45-R45),"")</f>
        <v/>
      </c>
      <c r="BW45" s="645">
        <f t="array" ref="BW45">IF(X45&gt;0,(O45-X45),"")</f>
        <v/>
      </c>
      <c r="BX45" s="645">
        <f t="array" ref="BX45">IF(AB45&gt;0,(O45-AB45),"")</f>
        <v/>
      </c>
      <c r="BY45" s="645">
        <f t="array" ref="BY45">IF(AF45&gt;0,(O45-AF45),"")</f>
        <v/>
      </c>
      <c r="BZ45" s="645">
        <f t="array" ref="BZ45">IF(AJ45&gt;0,(O45-AJ45),"")</f>
        <v/>
      </c>
      <c r="CA45" s="645">
        <f t="array" ref="CA45">IF(AN45&gt;0,(O45-AN45),"")</f>
        <v/>
      </c>
      <c r="CB45" s="645">
        <f t="array" ref="CB45">COUNT(BV45:CA45)</f>
        <v/>
      </c>
      <c r="CC45" s="646">
        <f t="array" ref="CC45">IF(CB45=0,0,IF(CB45=1,0,1/(CB45*(CB45-1))))</f>
        <v/>
      </c>
      <c r="CD45" s="647">
        <f t="array" ref="CD45">IF(R45&gt;0,(BV45^2),"")</f>
        <v/>
      </c>
      <c r="CE45" s="647">
        <f t="array" ref="CE45">IF(X45&gt;0,(BW45^2),"")</f>
        <v/>
      </c>
      <c r="CF45" s="647">
        <f t="array" ref="CF45">IF(AB45&gt;0,(BX45^2),"")</f>
        <v/>
      </c>
      <c r="CG45" s="647">
        <f t="array" ref="CG45">IF(AF45&gt;0,(BY45^2),"")</f>
        <v/>
      </c>
      <c r="CH45" s="647">
        <f t="array" ref="CH45">IF(AJ45&gt;0,(BZ45^2),"")</f>
        <v/>
      </c>
      <c r="CI45" s="647">
        <f t="array" ref="CI45">IF(AN45&gt;0,(CA45^2),"")</f>
        <v/>
      </c>
      <c r="CJ45" s="121" t="n"/>
    </row>
    <row r="46" ht="18.75" customHeight="1" s="621">
      <c r="A46" s="47" t="inlineStr">
        <is>
          <t>Gualdo 1</t>
        </is>
      </c>
      <c r="B46" s="47" t="inlineStr">
        <is>
          <t>E2</t>
        </is>
      </c>
      <c r="C46" s="99" t="inlineStr">
        <is>
          <t>Attività di magazzino</t>
        </is>
      </c>
      <c r="D46" s="99" t="inlineStr">
        <is>
          <t>/</t>
        </is>
      </c>
      <c r="E46" s="99" t="inlineStr">
        <is>
          <t>/</t>
        </is>
      </c>
      <c r="F46" s="99" t="inlineStr">
        <is>
          <t>Attività di magazzino</t>
        </is>
      </c>
      <c r="G46" s="100" t="n">
        <v>45996</v>
      </c>
      <c r="H46" s="99" t="inlineStr">
        <is>
          <t>Compito</t>
        </is>
      </c>
      <c r="I46" s="101">
        <f t="array" ref="I46">IF((V46-R46)&gt;3,"SI","")</f>
        <v/>
      </c>
      <c r="J46" s="101">
        <f t="array" ref="J46">IF((U46-R46)&gt;3,"SI","")</f>
        <v/>
      </c>
      <c r="K46" s="100" t="n"/>
      <c r="L46" s="100" t="n"/>
      <c r="M46" s="635">
        <f t="array" ref="M46">IF(R46&gt;0,(SQRT(CC46*(SUM(CD46:CI46)))),"")</f>
        <v/>
      </c>
      <c r="N46" s="636">
        <f t="array" ref="N46">IF(T46&gt;0,(MAX(T46,Z46,AD46,AH46,AL46,AP46))+SQRT(1.2^2+1^2),"")</f>
        <v/>
      </c>
      <c r="O46" s="637">
        <f t="array" ref="O46">IF(R46="",0,10*LOG10(SUM(BP46:BU46)/(COUNT(R46,X46,AB46,AF46,AJ46,AN46))))</f>
        <v/>
      </c>
      <c r="P46" s="638">
        <f t="array" ref="P46">IF(AND(Y46="",AC46="",AG46="",AK46="",AO46=""),S46,AVERAGE(S46,Y46,AC46,AG46,AK46,AO46)+STDEV(S46,Y46,AC46,AG46,AK46,AO46))</f>
        <v/>
      </c>
      <c r="Q46" s="106" t="n">
        <v>300</v>
      </c>
      <c r="R46" s="639" t="n">
        <v>63</v>
      </c>
      <c r="S46" s="640" t="n">
        <v>69.09999999999999</v>
      </c>
      <c r="T46" s="641" t="n">
        <v>105.1</v>
      </c>
      <c r="U46" s="642" t="n">
        <v>63</v>
      </c>
      <c r="V46" s="642" t="n">
        <v>72.90000000000001</v>
      </c>
      <c r="W46" s="106" t="n">
        <v>300</v>
      </c>
      <c r="X46" s="639" t="n">
        <v>68</v>
      </c>
      <c r="Y46" s="640" t="n">
        <v>70.90000000000001</v>
      </c>
      <c r="Z46" s="641" t="n">
        <v>104.4</v>
      </c>
      <c r="AA46" s="106" t="n">
        <v>300</v>
      </c>
      <c r="AB46" s="639" t="n">
        <v>64.09999999999999</v>
      </c>
      <c r="AC46" s="640" t="n">
        <v>68.09999999999999</v>
      </c>
      <c r="AD46" s="641" t="n">
        <v>101.2</v>
      </c>
      <c r="AE46" s="106" t="n">
        <v>300</v>
      </c>
      <c r="AF46" s="639" t="n">
        <v>62.9</v>
      </c>
      <c r="AG46" s="640" t="n">
        <v>67.40000000000001</v>
      </c>
      <c r="AH46" s="641" t="n">
        <v>102.6</v>
      </c>
      <c r="AI46" s="106" t="n">
        <v>300</v>
      </c>
      <c r="AJ46" s="639" t="n">
        <v>62</v>
      </c>
      <c r="AK46" s="640" t="n">
        <v>67.09999999999999</v>
      </c>
      <c r="AL46" s="641" t="n">
        <v>104.4</v>
      </c>
      <c r="AM46" s="106" t="n">
        <v>300</v>
      </c>
      <c r="AN46" s="639" t="n">
        <v>64.09999999999999</v>
      </c>
      <c r="AO46" s="640" t="n">
        <v>69.40000000000001</v>
      </c>
      <c r="AP46" s="641" t="n">
        <v>103.1</v>
      </c>
      <c r="AQ46" s="111">
        <f t="array" ref="AQ46">IF(AND((O46)&lt;85,N46&lt;137),"NO","SI")</f>
        <v/>
      </c>
      <c r="AR46" s="112">
        <f t="array" ref="AR46">IF((480*(10^(7.95-(O46/10))))&lt;480,480*(10^(7.95-(O46/10))),480)</f>
        <v/>
      </c>
      <c r="AS46" s="113">
        <f t="array" ref="AS46">IF((480*(10^(8.45-(O46/10))))&lt;480,480*(10^(8.45-(O46/10))),480)</f>
        <v/>
      </c>
      <c r="AT46" s="114">
        <f t="array" ref="AT46">IF((480*(10^(8.65-(O46/10))))&lt;480,480*(10^(8.65-(O46/10))),480)</f>
        <v/>
      </c>
      <c r="AU46" s="137">
        <f t="array" ref="AU46">IF(O46&lt;80,"0",IF((P46-O46)&lt;=2,('DPI art.191'!$G$3-(('DPI art.191'!$F$3-'DPI art.191'!$G$3)/4)*(P46-O46-2)),('DPI art.191'!$G$3-(('DPI art.191'!$G$3-'DPI art.191'!$H$3)/8)*(P46-O46-2))))</f>
        <v/>
      </c>
      <c r="AV46" s="644">
        <f t="array" ref="AV46">O46-AU46</f>
        <v/>
      </c>
      <c r="AW46" s="644">
        <f t="array" ref="AW46">IF(N46&lt;135,N46,N46-'DPI art.191'!$I$3)</f>
        <v/>
      </c>
      <c r="AX46" s="137">
        <f t="array" ref="AX46">IF(O46&lt;80,"0",IF((P46-O46)&lt;=2,('DPI art.191'!$G$5-(('DPI art.191'!$F$5-'DPI art.191'!$G$5)/4)*(P46-O46-2)),('DPI art.191'!$G$5-(('DPI art.191'!$G$5-'DPI art.191'!$H$5)/8)*(P46-O46-2))))</f>
        <v/>
      </c>
      <c r="AY46" s="644">
        <f t="array" ref="AY46">O46-AX46</f>
        <v/>
      </c>
      <c r="AZ46" s="644">
        <f t="array" ref="AZ46">IF(N46&lt;135,N46,N46-'DPI art.191'!$I$5)</f>
        <v/>
      </c>
      <c r="BA46" s="137">
        <f t="array" ref="BA46">IF(O46&lt;80,"0",IF((P46-O46)&lt;=2,('DPI art.191'!$G$7-(('DPI art.191'!$F$7-'DPI art.191'!$G$7)/4)*(P46-O46-2)),('DPI art.191'!$G$7-(('DPI art.191'!$G$7-'DPI art.191'!$H$7)/8)*(P46-O46-2))))</f>
        <v/>
      </c>
      <c r="BB46" s="644">
        <f t="array" ref="BB46">O46-BA46</f>
        <v/>
      </c>
      <c r="BC46" s="644">
        <f t="array" ref="BC46">IF(N46&lt;135,N46,N46-'DPI art.191'!$I$7)</f>
        <v/>
      </c>
      <c r="BD46" s="137">
        <f t="array" ref="BD46">IF(O46&lt;80,"0",IF((P46-O46)&lt;=2,('DPI art.191'!$G$9-(('DPI art.191'!$F$9-'DPI art.191'!$G$9)/4)*(O46-P46-2)),('DPI art.191'!$G$9-(('DPI art.191'!$G$9-'DPI art.191'!$H$9)/8)*(P46-O46-2))))</f>
        <v/>
      </c>
      <c r="BE46" s="644">
        <f t="array" ref="BE46">O46-BD46</f>
        <v/>
      </c>
      <c r="BF46" s="644">
        <f t="array" ref="BF46">IF(N46&lt;135,N46,N46-'DPI art.191'!$I$9)</f>
        <v/>
      </c>
      <c r="BG46" s="137">
        <f t="array" ref="BG46">IF(O46&lt;80,"0",IF((P46-O46)&lt;=2,('DPI art.191'!$G$11-(('DPI art.191'!$F$11-'DPI art.191'!$G$11)/4)*(P46-O46-2)),('DPI art.191'!$G$11-(('DPI art.191'!$G$11-'DPI art.191'!$H$11)/8)*(P46-O46-2))))</f>
        <v/>
      </c>
      <c r="BH46" s="644">
        <f t="array" ref="BH46">O46-BG46</f>
        <v/>
      </c>
      <c r="BI46" s="644">
        <f t="array" ref="BI46">IF(T46&lt;135,T46,T46-'DPI art.191'!$I$11)</f>
        <v/>
      </c>
      <c r="BJ46" s="137">
        <f t="array" ref="BJ46">IF(O46&lt;80,"0",IF((P46-O46)&lt;=2,('DPI art.191'!$G$13-(('DPI art.191'!$F$13-'DPI art.191'!$G$13)/4)*(P46-O46-2)),('DPI art.191'!$G$13-(('DPI art.191'!$G$13-'DPI art.191'!$H$13)/8)*(P46-O46-2))))</f>
        <v/>
      </c>
      <c r="BK46" s="644">
        <f t="array" ref="BK46">O46-BJ46</f>
        <v/>
      </c>
      <c r="BL46" s="644">
        <f t="array" ref="BL46">IF(T46&lt;135,T46,T46-'DPI art.191'!$I$13)</f>
        <v/>
      </c>
      <c r="BM46" s="137">
        <f t="array" ref="BM46">IF(O46&lt;80,"0",IF((P46-O46)&lt;=2,('DPI art.191'!$G$15-(('DPI art.191'!$F$15-'DPI art.191'!$G$15)/4)*(P46-O46-2)),('DPI art.191'!$G$15-(('DPI art.191'!$G$15-'DPI art.191'!$H$15)/8)*(P46-O46-2))))</f>
        <v/>
      </c>
      <c r="BN46" s="644">
        <f t="array" ref="BN46">O46-BM46</f>
        <v/>
      </c>
      <c r="BO46" s="644">
        <f t="array" ref="BO46">IF(Z46&lt;135,Z46,Z46-'DPI art.191'!$I$15)</f>
        <v/>
      </c>
      <c r="BP46" s="645">
        <f t="array" ref="BP46">10^(0.1*R46)</f>
        <v/>
      </c>
      <c r="BQ46" s="645">
        <f t="array" ref="BQ46">10^(0.1*X46)</f>
        <v/>
      </c>
      <c r="BR46" s="645">
        <f t="array" ref="BR46">10^(0.1*AB46)</f>
        <v/>
      </c>
      <c r="BS46" s="645">
        <f t="array" ref="BS46">10^(0.1*AF46)</f>
        <v/>
      </c>
      <c r="BT46" s="645">
        <f t="array" ref="BT46">10^(0.1*AJ46)</f>
        <v/>
      </c>
      <c r="BU46" s="645">
        <f t="array" ref="BU46">10^(0.1*AN46)</f>
        <v/>
      </c>
      <c r="BV46" s="645">
        <f t="array" ref="BV46">IF(R46&gt;0,(O46-R46),"")</f>
        <v/>
      </c>
      <c r="BW46" s="645">
        <f t="array" ref="BW46">IF(X46&gt;0,(O46-X46),"")</f>
        <v/>
      </c>
      <c r="BX46" s="645">
        <f t="array" ref="BX46">IF(AB46&gt;0,(O46-AB46),"")</f>
        <v/>
      </c>
      <c r="BY46" s="645">
        <f t="array" ref="BY46">IF(AF46&gt;0,(O46-AF46),"")</f>
        <v/>
      </c>
      <c r="BZ46" s="645">
        <f t="array" ref="BZ46">IF(AJ46&gt;0,(O46-AJ46),"")</f>
        <v/>
      </c>
      <c r="CA46" s="645">
        <f t="array" ref="CA46">IF(AN46&gt;0,(O46-AN46),"")</f>
        <v/>
      </c>
      <c r="CB46" s="645">
        <f t="array" ref="CB46">COUNT(BV46:CA46)</f>
        <v/>
      </c>
      <c r="CC46" s="646">
        <f t="array" ref="CC46">IF(CB46=0,0,IF(CB46=1,0,1/(CB46*(CB46-1))))</f>
        <v/>
      </c>
      <c r="CD46" s="647">
        <f t="array" ref="CD46">IF(R46&gt;0,(BV46^2),"")</f>
        <v/>
      </c>
      <c r="CE46" s="647">
        <f t="array" ref="CE46">IF(X46&gt;0,(BW46^2),"")</f>
        <v/>
      </c>
      <c r="CF46" s="647">
        <f t="array" ref="CF46">IF(AB46&gt;0,(BX46^2),"")</f>
        <v/>
      </c>
      <c r="CG46" s="647">
        <f t="array" ref="CG46">IF(AF46&gt;0,(BY46^2),"")</f>
        <v/>
      </c>
      <c r="CH46" s="647">
        <f t="array" ref="CH46">IF(AJ46&gt;0,(BZ46^2),"")</f>
        <v/>
      </c>
      <c r="CI46" s="647">
        <f t="array" ref="CI46">IF(AN46&gt;0,(CA46^2),"")</f>
        <v/>
      </c>
      <c r="CJ46" s="121" t="n"/>
    </row>
    <row r="47" hidden="1" ht="18.75" customHeight="1" s="621">
      <c r="A47" s="47" t="inlineStr">
        <is>
          <t>273/16</t>
        </is>
      </c>
      <c r="B47" s="47" t="inlineStr">
        <is>
          <t>E3</t>
        </is>
      </c>
      <c r="C47" s="99" t="inlineStr">
        <is>
          <t>Taglio con sega a nastro</t>
        </is>
      </c>
      <c r="D47" s="99" t="inlineStr">
        <is>
          <t>/</t>
        </is>
      </c>
      <c r="E47" s="99" t="inlineStr">
        <is>
          <t>/</t>
        </is>
      </c>
      <c r="F47" s="99" t="inlineStr">
        <is>
          <t>Taglio con sega a nastro</t>
        </is>
      </c>
      <c r="G47" s="100" t="n">
        <v>45996</v>
      </c>
      <c r="H47" s="99" t="inlineStr">
        <is>
          <t>Compito</t>
        </is>
      </c>
      <c r="I47" s="101">
        <f t="array" ref="I47">IF((V47-R47)&gt;3,"SI","")</f>
        <v/>
      </c>
      <c r="J47" s="101">
        <f t="array" ref="J47">IF((U47-R47)&gt;3,"SI","")</f>
        <v/>
      </c>
      <c r="K47" s="100" t="n"/>
      <c r="L47" s="100" t="n"/>
      <c r="M47" s="635">
        <f t="array" ref="M47">IF(R47&gt;0,(SQRT(CC47*(SUM(CD47:CI47)))),"")</f>
        <v/>
      </c>
      <c r="N47" s="636">
        <f t="array" ref="N47">IF(T47&gt;0,(MAX(T47,Z47,AD47,AH47,AL47,AP47))+SQRT(1.2^2+1^2),"")</f>
        <v/>
      </c>
      <c r="O47" s="637">
        <f t="array" ref="O47">IF(R47="",0,10*LOG10(SUM(BP47:BU47)/(COUNT(R47,X47,AB47,AF47,AJ47,AN47))))</f>
        <v/>
      </c>
      <c r="P47" s="638">
        <f t="array" ref="P47">IF(AND(Y47="",AC47="",AG47="",AK47="",AO47=""),S47,AVERAGE(S47,Y47,AC47,AG47,AK47,AO47)+STDEV(S47,Y47,AC47,AG47,AK47,AO47))</f>
        <v/>
      </c>
      <c r="Q47" s="106" t="n">
        <v>300</v>
      </c>
      <c r="R47" s="639" t="n">
        <v>78.5</v>
      </c>
      <c r="S47" s="640" t="n">
        <v>80.09999999999999</v>
      </c>
      <c r="T47" s="641" t="n">
        <v>106.8</v>
      </c>
      <c r="U47" s="642" t="n">
        <v>78.40000000000001</v>
      </c>
      <c r="V47" s="642" t="n">
        <v>83.8</v>
      </c>
      <c r="W47" s="106" t="n">
        <v>300</v>
      </c>
      <c r="X47" s="639" t="n">
        <v>77.90000000000001</v>
      </c>
      <c r="Y47" s="640" t="n">
        <v>80</v>
      </c>
      <c r="Z47" s="641" t="n">
        <v>96.2</v>
      </c>
      <c r="AA47" s="106" t="n">
        <v>300</v>
      </c>
      <c r="AB47" s="639" t="n">
        <v>77.5</v>
      </c>
      <c r="AC47" s="640" t="n">
        <v>79.5</v>
      </c>
      <c r="AD47" s="641" t="n">
        <v>104.5</v>
      </c>
      <c r="AE47" s="106" t="n">
        <v>300</v>
      </c>
      <c r="AF47" s="639" t="n">
        <v>77.90000000000001</v>
      </c>
      <c r="AG47" s="640" t="n">
        <v>80</v>
      </c>
      <c r="AH47" s="641" t="n">
        <v>97.2</v>
      </c>
      <c r="AI47" s="106" t="n">
        <v>300</v>
      </c>
      <c r="AJ47" s="639" t="n">
        <v>79</v>
      </c>
      <c r="AK47" s="640" t="n">
        <v>80.5</v>
      </c>
      <c r="AL47" s="641" t="n">
        <v>109.6</v>
      </c>
      <c r="AM47" s="106" t="n">
        <v>300</v>
      </c>
      <c r="AN47" s="639" t="n">
        <v>78.7</v>
      </c>
      <c r="AO47" s="640" t="n">
        <v>81.8</v>
      </c>
      <c r="AP47" s="641" t="n">
        <v>102.2</v>
      </c>
      <c r="AQ47" s="111">
        <f t="array" ref="AQ47">IF(AND((O47)&lt;85,N47&lt;137),"NO","SI")</f>
        <v/>
      </c>
      <c r="AR47" s="112">
        <f t="array" ref="AR47">IF((480*(10^(7.95-(O47/10))))&lt;480,480*(10^(7.95-(O47/10))),480)</f>
        <v/>
      </c>
      <c r="AS47" s="113">
        <f t="array" ref="AS47">IF((480*(10^(8.45-(O47/10))))&lt;480,480*(10^(8.45-(O47/10))),480)</f>
        <v/>
      </c>
      <c r="AT47" s="114">
        <f t="array" ref="AT47">IF((480*(10^(8.65-(O47/10))))&lt;480,480*(10^(8.65-(O47/10))),480)</f>
        <v/>
      </c>
      <c r="AU47" s="137">
        <f t="array" ref="AU47">IF(O47&lt;80,"0",IF((P47-O47)&lt;=2,('DPI art.191'!$G$3-(('DPI art.191'!$F$3-'DPI art.191'!$G$3)/4)*(P47-O47-2)),('DPI art.191'!$G$3-(('DPI art.191'!$G$3-'DPI art.191'!$H$3)/8)*(P47-O47-2))))</f>
        <v/>
      </c>
      <c r="AV47" s="644">
        <f t="array" ref="AV47">O47-AU47</f>
        <v/>
      </c>
      <c r="AW47" s="644">
        <f t="array" ref="AW47">IF(N47&lt;135,N47,N47-'DPI art.191'!$I$3)</f>
        <v/>
      </c>
      <c r="AX47" s="137">
        <f t="array" ref="AX47">IF(O47&lt;80,"0",IF((P47-O47)&lt;=2,('DPI art.191'!$G$5-(('DPI art.191'!$F$5-'DPI art.191'!$G$5)/4)*(P47-O47-2)),('DPI art.191'!$G$5-(('DPI art.191'!$G$5-'DPI art.191'!$H$5)/8)*(P47-O47-2))))</f>
        <v/>
      </c>
      <c r="AY47" s="644">
        <f t="array" ref="AY47">O47-AX47</f>
        <v/>
      </c>
      <c r="AZ47" s="644">
        <f t="array" ref="AZ47">IF(N47&lt;135,N47,N47-'DPI art.191'!$I$5)</f>
        <v/>
      </c>
      <c r="BA47" s="137">
        <f t="array" ref="BA47">IF(O47&lt;80,"0",IF((P47-O47)&lt;=2,('DPI art.191'!$G$7-(('DPI art.191'!$F$7-'DPI art.191'!$G$7)/4)*(P47-O47-2)),('DPI art.191'!$G$7-(('DPI art.191'!$G$7-'DPI art.191'!$H$7)/8)*(P47-O47-2))))</f>
        <v/>
      </c>
      <c r="BB47" s="644">
        <f t="array" ref="BB47">O47-BA47</f>
        <v/>
      </c>
      <c r="BC47" s="644">
        <f t="array" ref="BC47">IF(N47&lt;135,N47,N47-'DPI art.191'!$I$7)</f>
        <v/>
      </c>
      <c r="BD47" s="137">
        <f t="array" ref="BD47">IF(O47&lt;80,"0",IF((P47-O47)&lt;=2,('DPI art.191'!$G$9-(('DPI art.191'!$F$9-'DPI art.191'!$G$9)/4)*(O47-P47-2)),('DPI art.191'!$G$9-(('DPI art.191'!$G$9-'DPI art.191'!$H$9)/8)*(P47-O47-2))))</f>
        <v/>
      </c>
      <c r="BE47" s="644">
        <f t="array" ref="BE47">O47-BD47</f>
        <v/>
      </c>
      <c r="BF47" s="644">
        <f t="array" ref="BF47">IF(N47&lt;135,N47,N47-'DPI art.191'!$I$9)</f>
        <v/>
      </c>
      <c r="BG47" s="137">
        <f t="array" ref="BG47">IF(O47&lt;80,"0",IF((P47-O47)&lt;=2,('DPI art.191'!$G$11-(('DPI art.191'!$F$11-'DPI art.191'!$G$11)/4)*(P47-O47-2)),('DPI art.191'!$G$11-(('DPI art.191'!$G$11-'DPI art.191'!$H$11)/8)*(P47-O47-2))))</f>
        <v/>
      </c>
      <c r="BH47" s="644">
        <f t="array" ref="BH47">O47-BG47</f>
        <v/>
      </c>
      <c r="BI47" s="644">
        <f t="array" ref="BI47">IF(T47&lt;135,T47,T47-'DPI art.191'!$I$11)</f>
        <v/>
      </c>
      <c r="BJ47" s="137">
        <f t="array" ref="BJ47">IF(O47&lt;80,"0",IF((P47-O47)&lt;=2,('DPI art.191'!$G$13-(('DPI art.191'!$F$13-'DPI art.191'!$G$13)/4)*(P47-O47-2)),('DPI art.191'!$G$13-(('DPI art.191'!$G$13-'DPI art.191'!$H$13)/8)*(P47-O47-2))))</f>
        <v/>
      </c>
      <c r="BK47" s="644">
        <f t="array" ref="BK47">O47-BJ47</f>
        <v/>
      </c>
      <c r="BL47" s="644">
        <f t="array" ref="BL47">IF(T47&lt;135,T47,T47-'DPI art.191'!$I$13)</f>
        <v/>
      </c>
      <c r="BM47" s="137">
        <f t="array" ref="BM47">IF(O47&lt;80,"0",IF((P47-O47)&lt;=2,('DPI art.191'!$G$15-(('DPI art.191'!$F$15-'DPI art.191'!$G$15)/4)*(P47-O47-2)),('DPI art.191'!$G$15-(('DPI art.191'!$G$15-'DPI art.191'!$H$15)/8)*(P47-O47-2))))</f>
        <v/>
      </c>
      <c r="BN47" s="644">
        <f t="array" ref="BN47">O47-BM47</f>
        <v/>
      </c>
      <c r="BO47" s="644">
        <f t="array" ref="BO47">IF(Z47&lt;135,Z47,Z47-'DPI art.191'!$I$15)</f>
        <v/>
      </c>
      <c r="BP47" s="645">
        <f t="array" ref="BP47">10^(0.1*R47)</f>
        <v/>
      </c>
      <c r="BQ47" s="645">
        <f t="array" ref="BQ47">10^(0.1*X47)</f>
        <v/>
      </c>
      <c r="BR47" s="645">
        <f t="array" ref="BR47">10^(0.1*AB47)</f>
        <v/>
      </c>
      <c r="BS47" s="645">
        <f t="array" ref="BS47">10^(0.1*AF47)</f>
        <v/>
      </c>
      <c r="BT47" s="645">
        <f t="array" ref="BT47">10^(0.1*AJ47)</f>
        <v/>
      </c>
      <c r="BU47" s="645">
        <f t="array" ref="BU47">10^(0.1*AN47)</f>
        <v/>
      </c>
      <c r="BV47" s="645">
        <f t="array" ref="BV47">IF(R47&gt;0,(O47-R47),"")</f>
        <v/>
      </c>
      <c r="BW47" s="645">
        <f t="array" ref="BW47">IF(X47&gt;0,(O47-X47),"")</f>
        <v/>
      </c>
      <c r="BX47" s="645">
        <f t="array" ref="BX47">IF(AB47&gt;0,(O47-AB47),"")</f>
        <v/>
      </c>
      <c r="BY47" s="645">
        <f t="array" ref="BY47">IF(AF47&gt;0,(O47-AF47),"")</f>
        <v/>
      </c>
      <c r="BZ47" s="645">
        <f t="array" ref="BZ47">IF(AJ47&gt;0,(O47-AJ47),"")</f>
        <v/>
      </c>
      <c r="CA47" s="645">
        <f t="array" ref="CA47">IF(AN47&gt;0,(O47-AN47),"")</f>
        <v/>
      </c>
      <c r="CB47" s="645">
        <f t="array" ref="CB47">COUNT(BV47:CA47)</f>
        <v/>
      </c>
      <c r="CC47" s="646">
        <f t="array" ref="CC47">IF(CB47=0,0,IF(CB47=1,0,1/(CB47*(CB47-1))))</f>
        <v/>
      </c>
      <c r="CD47" s="647">
        <f t="array" ref="CD47">IF(R47&gt;0,(BV47^2),"")</f>
        <v/>
      </c>
      <c r="CE47" s="647">
        <f t="array" ref="CE47">IF(X47&gt;0,(BW47^2),"")</f>
        <v/>
      </c>
      <c r="CF47" s="647">
        <f t="array" ref="CF47">IF(AB47&gt;0,(BX47^2),"")</f>
        <v/>
      </c>
      <c r="CG47" s="647">
        <f t="array" ref="CG47">IF(AF47&gt;0,(BY47^2),"")</f>
        <v/>
      </c>
      <c r="CH47" s="647">
        <f t="array" ref="CH47">IF(AJ47&gt;0,(BZ47^2),"")</f>
        <v/>
      </c>
      <c r="CI47" s="647">
        <f t="array" ref="CI47">IF(AN47&gt;0,(CA47^2),"")</f>
        <v/>
      </c>
      <c r="CJ47" s="121" t="n"/>
    </row>
    <row r="48" ht="18.75" customHeight="1" s="621">
      <c r="A48" s="47" t="inlineStr">
        <is>
          <t>260/03</t>
        </is>
      </c>
      <c r="B48" s="47" t="inlineStr">
        <is>
          <t>E4</t>
        </is>
      </c>
      <c r="C48" s="99" t="inlineStr">
        <is>
          <t>Pantografo</t>
        </is>
      </c>
      <c r="D48" s="99" t="inlineStr">
        <is>
          <t>/</t>
        </is>
      </c>
      <c r="E48" s="99" t="inlineStr">
        <is>
          <t>/</t>
        </is>
      </c>
      <c r="F48" s="99" t="inlineStr">
        <is>
          <t>Pantografo</t>
        </is>
      </c>
      <c r="G48" s="100" t="n">
        <v>45996</v>
      </c>
      <c r="H48" s="99" t="inlineStr">
        <is>
          <t>Compito</t>
        </is>
      </c>
      <c r="I48" s="101">
        <f t="array" ref="I48">IF((V48-R48)&gt;3,"SI","")</f>
        <v/>
      </c>
      <c r="J48" s="99" t="inlineStr">
        <is>
          <t>SI</t>
        </is>
      </c>
      <c r="K48" s="100" t="n"/>
      <c r="L48" s="100" t="n"/>
      <c r="M48" s="635">
        <f t="array" ref="M48">IF(R48&gt;0,(SQRT(CC48*(SUM(CD48:CI48)))),"")</f>
        <v/>
      </c>
      <c r="N48" s="636">
        <f t="array" ref="N48">IF(T48&gt;0,(MAX(T48,Z48,AD48,AH48,AL48,AP48))+SQRT(1.2^2+1^2),"")</f>
        <v/>
      </c>
      <c r="O48" s="637">
        <f t="array" ref="O48">IF(R48="",0,10*LOG10(SUM(BP48:BU48)/(COUNT(R48,X48,AB48,AF48,AJ48,AN48))))</f>
        <v/>
      </c>
      <c r="P48" s="638">
        <f t="array" ref="P48">IF(AND(Y48="",AC48="",AG48="",AK48="",AO48=""),S48,AVERAGE(S48,Y48,AC48,AG48,AK48,AO48)+STDEV(S48,Y48,AC48,AG48,AK48,AO48))</f>
        <v/>
      </c>
      <c r="Q48" s="106" t="n">
        <v>300</v>
      </c>
      <c r="R48" s="639" t="n">
        <v>86.09999999999999</v>
      </c>
      <c r="S48" s="640" t="n">
        <v>85.8</v>
      </c>
      <c r="T48" s="641" t="n">
        <v>108.9</v>
      </c>
      <c r="U48" s="642" t="n">
        <v>86.09999999999999</v>
      </c>
      <c r="V48" s="642" t="n">
        <v>88.5</v>
      </c>
      <c r="W48" s="106" t="n">
        <v>300</v>
      </c>
      <c r="X48" s="639" t="n">
        <v>90.2</v>
      </c>
      <c r="Y48" s="640" t="n">
        <v>89.2</v>
      </c>
      <c r="Z48" s="641" t="n">
        <v>111.1</v>
      </c>
      <c r="AA48" s="106" t="n">
        <v>300</v>
      </c>
      <c r="AB48" s="639" t="n">
        <v>85.2</v>
      </c>
      <c r="AC48" s="640" t="n">
        <v>85.2</v>
      </c>
      <c r="AD48" s="641" t="n">
        <v>105.9</v>
      </c>
      <c r="AE48" s="106" t="n">
        <v>300</v>
      </c>
      <c r="AF48" s="639" t="n">
        <v>85.7</v>
      </c>
      <c r="AG48" s="640" t="n">
        <v>86.2</v>
      </c>
      <c r="AH48" s="641" t="n">
        <v>107.5</v>
      </c>
      <c r="AI48" s="106" t="n">
        <v>300</v>
      </c>
      <c r="AJ48" s="639" t="n">
        <v>89.2</v>
      </c>
      <c r="AK48" s="640" t="n">
        <v>89</v>
      </c>
      <c r="AL48" s="641" t="n">
        <v>109.1</v>
      </c>
      <c r="AM48" s="106" t="n">
        <v>300</v>
      </c>
      <c r="AN48" s="639" t="n">
        <v>89.40000000000001</v>
      </c>
      <c r="AO48" s="640" t="n">
        <v>89.2</v>
      </c>
      <c r="AP48" s="641" t="n">
        <v>112</v>
      </c>
      <c r="AQ48" s="111">
        <f t="array" ref="AQ48">IF(AND((O48)&lt;85,N48&lt;137),"NO","SI")</f>
        <v/>
      </c>
      <c r="AR48" s="112">
        <f t="array" ref="AR48">IF((480*(10^(7.95-(O48/10))))&lt;480,480*(10^(7.95-(O48/10))),480)</f>
        <v/>
      </c>
      <c r="AS48" s="113">
        <f t="array" ref="AS48">IF((480*(10^(8.45-(O48/10))))&lt;480,480*(10^(8.45-(O48/10))),480)</f>
        <v/>
      </c>
      <c r="AT48" s="114">
        <f t="array" ref="AT48">IF((480*(10^(8.65-(O48/10))))&lt;480,480*(10^(8.65-(O48/10))),480)</f>
        <v/>
      </c>
      <c r="AU48" s="644">
        <f t="array" ref="AU48">IF(O48&lt;80,"0",IF((P48-O48)&lt;=2,('DPI art.191'!$G$3-(('DPI art.191'!$F$3-'DPI art.191'!$G$3)/4)*(P48-O48-2)),('DPI art.191'!$G$3-(('DPI art.191'!$G$3-'DPI art.191'!$H$3)/8)*(P48-O48-2))))</f>
        <v/>
      </c>
      <c r="AV48" s="644">
        <f t="array" ref="AV48">O48-AU48</f>
        <v/>
      </c>
      <c r="AW48" s="644">
        <f t="array" ref="AW48">IF(N48&lt;135,N48,N48-'DPI art.191'!$I$3)</f>
        <v/>
      </c>
      <c r="AX48" s="644">
        <f t="array" ref="AX48">IF(O48&lt;80,"0",IF((P48-O48)&lt;=2,('DPI art.191'!$G$5-(('DPI art.191'!$F$5-'DPI art.191'!$G$5)/4)*(P48-O48-2)),('DPI art.191'!$G$5-(('DPI art.191'!$G$5-'DPI art.191'!$H$5)/8)*(P48-O48-2))))</f>
        <v/>
      </c>
      <c r="AY48" s="644">
        <f t="array" ref="AY48">O48-AX48</f>
        <v/>
      </c>
      <c r="AZ48" s="644">
        <f t="array" ref="AZ48">IF(N48&lt;135,N48,N48-'DPI art.191'!$I$5)</f>
        <v/>
      </c>
      <c r="BA48" s="644">
        <f t="array" ref="BA48">IF(O48&lt;80,"0",IF((P48-O48)&lt;=2,('DPI art.191'!$G$7-(('DPI art.191'!$F$7-'DPI art.191'!$G$7)/4)*(P48-O48-2)),('DPI art.191'!$G$7-(('DPI art.191'!$G$7-'DPI art.191'!$H$7)/8)*(P48-O48-2))))</f>
        <v/>
      </c>
      <c r="BB48" s="644">
        <f t="array" ref="BB48">O48-BA48</f>
        <v/>
      </c>
      <c r="BC48" s="644">
        <f t="array" ref="BC48">IF(N48&lt;135,N48,N48-'DPI art.191'!$I$7)</f>
        <v/>
      </c>
      <c r="BD48" s="644">
        <f t="array" ref="BD48">IF(O48&lt;80,"0",IF((P48-O48)&lt;=2,('DPI art.191'!$G$9-(('DPI art.191'!$F$9-'DPI art.191'!$G$9)/4)*(O48-P48-2)),('DPI art.191'!$G$9-(('DPI art.191'!$G$9-'DPI art.191'!$H$9)/8)*(P48-O48-2))))</f>
        <v/>
      </c>
      <c r="BE48" s="644">
        <f t="array" ref="BE48">O48-BD48</f>
        <v/>
      </c>
      <c r="BF48" s="644">
        <f t="array" ref="BF48">IF(N48&lt;135,N48,N48-'DPI art.191'!$I$9)</f>
        <v/>
      </c>
      <c r="BG48" s="644">
        <f t="array" ref="BG48">IF(O48&lt;80,"0",IF((P48-O48)&lt;=2,('DPI art.191'!$G$11-(('DPI art.191'!$F$11-'DPI art.191'!$G$11)/4)*(P48-O48-2)),('DPI art.191'!$G$11-(('DPI art.191'!$G$11-'DPI art.191'!$H$11)/8)*(P48-O48-2))))</f>
        <v/>
      </c>
      <c r="BH48" s="644">
        <f t="array" ref="BH48">O48-BG48</f>
        <v/>
      </c>
      <c r="BI48" s="644">
        <f t="array" ref="BI48">IF(T48&lt;135,T48,T48-'DPI art.191'!$I$11)</f>
        <v/>
      </c>
      <c r="BJ48" s="644">
        <f t="array" ref="BJ48">IF(O48&lt;80,"0",IF((P48-O48)&lt;=2,('DPI art.191'!$G$13-(('DPI art.191'!$F$13-'DPI art.191'!$G$13)/4)*(P48-O48-2)),('DPI art.191'!$G$13-(('DPI art.191'!$G$13-'DPI art.191'!$H$13)/8)*(P48-O48-2))))</f>
        <v/>
      </c>
      <c r="BK48" s="644">
        <f t="array" ref="BK48">O48-BJ48</f>
        <v/>
      </c>
      <c r="BL48" s="644">
        <f t="array" ref="BL48">IF(T48&lt;135,T48,T48-'DPI art.191'!$I$13)</f>
        <v/>
      </c>
      <c r="BM48" s="644">
        <f t="array" ref="BM48">IF(O48&lt;80,"0",IF((P48-O48)&lt;=2,('DPI art.191'!$G$15-(('DPI art.191'!$F$15-'DPI art.191'!$G$15)/4)*(P48-O48-2)),('DPI art.191'!$G$15-(('DPI art.191'!$G$15-'DPI art.191'!$H$15)/8)*(P48-O48-2))))</f>
        <v/>
      </c>
      <c r="BN48" s="644">
        <f t="array" ref="BN48">O48-BM48</f>
        <v/>
      </c>
      <c r="BO48" s="644">
        <f t="array" ref="BO48">IF(Z48&lt;135,Z48,Z48-'DPI art.191'!$I$15)</f>
        <v/>
      </c>
      <c r="BP48" s="645">
        <f t="array" ref="BP48">10^(0.1*R48)</f>
        <v/>
      </c>
      <c r="BQ48" s="645">
        <f t="array" ref="BQ48">10^(0.1*X48)</f>
        <v/>
      </c>
      <c r="BR48" s="645">
        <f t="array" ref="BR48">10^(0.1*AB48)</f>
        <v/>
      </c>
      <c r="BS48" s="645">
        <f t="array" ref="BS48">10^(0.1*AF48)</f>
        <v/>
      </c>
      <c r="BT48" s="645">
        <f t="array" ref="BT48">10^(0.1*AJ48)</f>
        <v/>
      </c>
      <c r="BU48" s="645">
        <f t="array" ref="BU48">10^(0.1*AN48)</f>
        <v/>
      </c>
      <c r="BV48" s="645">
        <f t="array" ref="BV48">IF(R48&gt;0,(O48-R48),"")</f>
        <v/>
      </c>
      <c r="BW48" s="645">
        <f t="array" ref="BW48">IF(X48&gt;0,(O48-X48),"")</f>
        <v/>
      </c>
      <c r="BX48" s="645">
        <f t="array" ref="BX48">IF(AB48&gt;0,(O48-AB48),"")</f>
        <v/>
      </c>
      <c r="BY48" s="645">
        <f t="array" ref="BY48">IF(AF48&gt;0,(O48-AF48),"")</f>
        <v/>
      </c>
      <c r="BZ48" s="645">
        <f t="array" ref="BZ48">IF(AJ48&gt;0,(O48-AJ48),"")</f>
        <v/>
      </c>
      <c r="CA48" s="645">
        <f t="array" ref="CA48">IF(AN48&gt;0,(O48-AN48),"")</f>
        <v/>
      </c>
      <c r="CB48" s="645">
        <f t="array" ref="CB48">COUNT(BV48:CA48)</f>
        <v/>
      </c>
      <c r="CC48" s="646">
        <f t="array" ref="CC48">IF(CB48=0,0,IF(CB48=1,0,1/(CB48*(CB48-1))))</f>
        <v/>
      </c>
      <c r="CD48" s="647">
        <f t="array" ref="CD48">IF(R48&gt;0,(BV48^2),"")</f>
        <v/>
      </c>
      <c r="CE48" s="647">
        <f t="array" ref="CE48">IF(X48&gt;0,(BW48^2),"")</f>
        <v/>
      </c>
      <c r="CF48" s="647">
        <f t="array" ref="CF48">IF(AB48&gt;0,(BX48^2),"")</f>
        <v/>
      </c>
      <c r="CG48" s="647">
        <f t="array" ref="CG48">IF(AF48&gt;0,(BY48^2),"")</f>
        <v/>
      </c>
      <c r="CH48" s="647">
        <f t="array" ref="CH48">IF(AJ48&gt;0,(BZ48^2),"")</f>
        <v/>
      </c>
      <c r="CI48" s="647">
        <f t="array" ref="CI48">IF(AN48&gt;0,(CA48^2),"")</f>
        <v/>
      </c>
      <c r="CJ48" s="121" t="n"/>
    </row>
    <row r="49" ht="18.75" customHeight="1" s="621">
      <c r="A49" s="47" t="inlineStr">
        <is>
          <t>022/A/AC6</t>
        </is>
      </c>
      <c r="B49" s="47" t="inlineStr">
        <is>
          <t>E5</t>
        </is>
      </c>
      <c r="C49" s="99" t="inlineStr">
        <is>
          <t>Saldatrice auto a colonna</t>
        </is>
      </c>
      <c r="D49" s="99" t="inlineStr">
        <is>
          <t>/</t>
        </is>
      </c>
      <c r="E49" s="99" t="inlineStr">
        <is>
          <t>/</t>
        </is>
      </c>
      <c r="F49" s="99" t="inlineStr">
        <is>
          <t>Saldatrice auto a colonna</t>
        </is>
      </c>
      <c r="G49" s="100" t="n">
        <v>45996</v>
      </c>
      <c r="H49" s="99" t="inlineStr">
        <is>
          <t>Compito</t>
        </is>
      </c>
      <c r="I49" s="101">
        <f t="array" ref="I49">IF((V49-R49)&gt;3,"SI","")</f>
        <v/>
      </c>
      <c r="J49" s="99" t="inlineStr">
        <is>
          <t>SI</t>
        </is>
      </c>
      <c r="K49" s="100" t="n"/>
      <c r="L49" s="100" t="n"/>
      <c r="M49" s="635">
        <f t="array" ref="M49">IF(R49&gt;0,(SQRT(CC49*(SUM(CD49:CI49)))),"")</f>
        <v/>
      </c>
      <c r="N49" s="636">
        <f t="array" ref="N49">IF(T49&gt;0,(MAX(T49,Z49,AD49,AH49,AL49,AP49))+SQRT(1.2^2+1^2),"")</f>
        <v/>
      </c>
      <c r="O49" s="637">
        <f t="array" ref="O49">IF(R49="",0,10*LOG10(SUM(BP49:BU49)/(COUNT(R49,X49,AB49,AF49,AJ49,AN49))))</f>
        <v/>
      </c>
      <c r="P49" s="638">
        <f t="array" ref="P49">IF(AND(Y49="",AC49="",AG49="",AK49="",AO49=""),S49,AVERAGE(S49,Y49,AC49,AG49,AK49,AO49)+STDEV(S49,Y49,AC49,AG49,AK49,AO49))</f>
        <v/>
      </c>
      <c r="Q49" s="106" t="n">
        <v>300</v>
      </c>
      <c r="R49" s="639" t="n">
        <v>83.2</v>
      </c>
      <c r="S49" s="640" t="n">
        <v>83.5</v>
      </c>
      <c r="T49" s="641" t="n">
        <v>108.9</v>
      </c>
      <c r="U49" s="642" t="n">
        <v>83.2</v>
      </c>
      <c r="V49" s="642" t="n">
        <v>84.90000000000001</v>
      </c>
      <c r="W49" s="106" t="n">
        <v>300</v>
      </c>
      <c r="X49" s="639" t="n">
        <v>82.90000000000001</v>
      </c>
      <c r="Y49" s="640" t="n">
        <v>82.8</v>
      </c>
      <c r="Z49" s="641" t="n">
        <v>109.5</v>
      </c>
      <c r="AA49" s="106" t="n">
        <v>300</v>
      </c>
      <c r="AB49" s="639" t="n">
        <v>80.5</v>
      </c>
      <c r="AC49" s="640" t="n">
        <v>80.8</v>
      </c>
      <c r="AD49" s="641" t="n">
        <v>109.3</v>
      </c>
      <c r="AE49" s="106" t="n">
        <v>300</v>
      </c>
      <c r="AF49" s="639" t="n">
        <v>80.7</v>
      </c>
      <c r="AG49" s="640" t="n">
        <v>81.7</v>
      </c>
      <c r="AH49" s="641" t="n">
        <v>105.4</v>
      </c>
      <c r="AI49" s="106" t="n">
        <v>300</v>
      </c>
      <c r="AJ49" s="639" t="n">
        <v>84.59999999999999</v>
      </c>
      <c r="AK49" s="640" t="n">
        <v>85</v>
      </c>
      <c r="AL49" s="641" t="n">
        <v>117.1</v>
      </c>
      <c r="AM49" s="106" t="n">
        <v>300</v>
      </c>
      <c r="AN49" s="639" t="n">
        <v>78.3</v>
      </c>
      <c r="AO49" s="640" t="n">
        <v>79.59999999999999</v>
      </c>
      <c r="AP49" s="641" t="n">
        <v>103</v>
      </c>
      <c r="AQ49" s="111">
        <f t="array" ref="AQ49">IF(AND((O49)&lt;85,N49&lt;137),"NO","SI")</f>
        <v/>
      </c>
      <c r="AR49" s="112">
        <f t="array" ref="AR49">IF((480*(10^(7.95-(O49/10))))&lt;480,480*(10^(7.95-(O49/10))),480)</f>
        <v/>
      </c>
      <c r="AS49" s="113">
        <f t="array" ref="AS49">IF((480*(10^(8.45-(O49/10))))&lt;480,480*(10^(8.45-(O49/10))),480)</f>
        <v/>
      </c>
      <c r="AT49" s="114">
        <f t="array" ref="AT49">IF((480*(10^(8.65-(O49/10))))&lt;480,480*(10^(8.65-(O49/10))),480)</f>
        <v/>
      </c>
      <c r="AU49" s="644">
        <f t="array" ref="AU49">IF(O49&lt;80,"0",IF((P49-O49)&lt;=2,('DPI art.191'!$G$3-(('DPI art.191'!$F$3-'DPI art.191'!$G$3)/4)*(P49-O49-2)),('DPI art.191'!$G$3-(('DPI art.191'!$G$3-'DPI art.191'!$H$3)/8)*(P49-O49-2))))</f>
        <v/>
      </c>
      <c r="AV49" s="644">
        <f t="array" ref="AV49">O49-AU49</f>
        <v/>
      </c>
      <c r="AW49" s="644">
        <f t="array" ref="AW49">IF(N49&lt;135,N49,N49-'DPI art.191'!$I$3)</f>
        <v/>
      </c>
      <c r="AX49" s="644">
        <f t="array" ref="AX49">IF(O49&lt;80,"0",IF((P49-O49)&lt;=2,('DPI art.191'!$G$5-(('DPI art.191'!$F$5-'DPI art.191'!$G$5)/4)*(P49-O49-2)),('DPI art.191'!$G$5-(('DPI art.191'!$G$5-'DPI art.191'!$H$5)/8)*(P49-O49-2))))</f>
        <v/>
      </c>
      <c r="AY49" s="644">
        <f t="array" ref="AY49">O49-AX49</f>
        <v/>
      </c>
      <c r="AZ49" s="644">
        <f t="array" ref="AZ49">IF(N49&lt;135,N49,N49-'DPI art.191'!$I$5)</f>
        <v/>
      </c>
      <c r="BA49" s="644">
        <f t="array" ref="BA49">IF(O49&lt;80,"0",IF((P49-O49)&lt;=2,('DPI art.191'!$G$7-(('DPI art.191'!$F$7-'DPI art.191'!$G$7)/4)*(P49-O49-2)),('DPI art.191'!$G$7-(('DPI art.191'!$G$7-'DPI art.191'!$H$7)/8)*(P49-O49-2))))</f>
        <v/>
      </c>
      <c r="BB49" s="644">
        <f t="array" ref="BB49">O49-BA49</f>
        <v/>
      </c>
      <c r="BC49" s="644">
        <f t="array" ref="BC49">IF(N49&lt;135,N49,N49-'DPI art.191'!$I$7)</f>
        <v/>
      </c>
      <c r="BD49" s="644">
        <f t="array" ref="BD49">IF(O49&lt;80,"0",IF((P49-O49)&lt;=2,('DPI art.191'!$G$9-(('DPI art.191'!$F$9-'DPI art.191'!$G$9)/4)*(O49-P49-2)),('DPI art.191'!$G$9-(('DPI art.191'!$G$9-'DPI art.191'!$H$9)/8)*(P49-O49-2))))</f>
        <v/>
      </c>
      <c r="BE49" s="644">
        <f t="array" ref="BE49">O49-BD49</f>
        <v/>
      </c>
      <c r="BF49" s="644">
        <f t="array" ref="BF49">IF(N49&lt;135,N49,N49-'DPI art.191'!$I$9)</f>
        <v/>
      </c>
      <c r="BG49" s="644">
        <f t="array" ref="BG49">IF(O49&lt;80,"0",IF((P49-O49)&lt;=2,('DPI art.191'!$G$11-(('DPI art.191'!$F$11-'DPI art.191'!$G$11)/4)*(P49-O49-2)),('DPI art.191'!$G$11-(('DPI art.191'!$G$11-'DPI art.191'!$H$11)/8)*(P49-O49-2))))</f>
        <v/>
      </c>
      <c r="BH49" s="644">
        <f t="array" ref="BH49">O49-BG49</f>
        <v/>
      </c>
      <c r="BI49" s="644">
        <f t="array" ref="BI49">IF(T49&lt;135,T49,T49-'DPI art.191'!$I$11)</f>
        <v/>
      </c>
      <c r="BJ49" s="644">
        <f t="array" ref="BJ49">IF(O49&lt;80,"0",IF((P49-O49)&lt;=2,('DPI art.191'!$G$13-(('DPI art.191'!$F$13-'DPI art.191'!$G$13)/4)*(P49-O49-2)),('DPI art.191'!$G$13-(('DPI art.191'!$G$13-'DPI art.191'!$H$13)/8)*(P49-O49-2))))</f>
        <v/>
      </c>
      <c r="BK49" s="644">
        <f t="array" ref="BK49">O49-BJ49</f>
        <v/>
      </c>
      <c r="BL49" s="644">
        <f t="array" ref="BL49">IF(T49&lt;135,T49,T49-'DPI art.191'!$I$13)</f>
        <v/>
      </c>
      <c r="BM49" s="644">
        <f t="array" ref="BM49">IF(O49&lt;80,"0",IF((P49-O49)&lt;=2,('DPI art.191'!$G$15-(('DPI art.191'!$F$15-'DPI art.191'!$G$15)/4)*(P49-O49-2)),('DPI art.191'!$G$15-(('DPI art.191'!$G$15-'DPI art.191'!$H$15)/8)*(P49-O49-2))))</f>
        <v/>
      </c>
      <c r="BN49" s="644">
        <f t="array" ref="BN49">O49-BM49</f>
        <v/>
      </c>
      <c r="BO49" s="644">
        <f t="array" ref="BO49">IF(Z49&lt;135,Z49,Z49-'DPI art.191'!$I$15)</f>
        <v/>
      </c>
      <c r="BP49" s="645">
        <f t="array" ref="BP49">10^(0.1*R49)</f>
        <v/>
      </c>
      <c r="BQ49" s="645">
        <f t="array" ref="BQ49">10^(0.1*X49)</f>
        <v/>
      </c>
      <c r="BR49" s="645">
        <f t="array" ref="BR49">10^(0.1*AB49)</f>
        <v/>
      </c>
      <c r="BS49" s="645">
        <f t="array" ref="BS49">10^(0.1*AF49)</f>
        <v/>
      </c>
      <c r="BT49" s="645">
        <f t="array" ref="BT49">10^(0.1*AJ49)</f>
        <v/>
      </c>
      <c r="BU49" s="645">
        <f t="array" ref="BU49">10^(0.1*AN49)</f>
        <v/>
      </c>
      <c r="BV49" s="645">
        <f t="array" ref="BV49">IF(R49&gt;0,(O49-R49),"")</f>
        <v/>
      </c>
      <c r="BW49" s="645">
        <f t="array" ref="BW49">IF(X49&gt;0,(O49-X49),"")</f>
        <v/>
      </c>
      <c r="BX49" s="645">
        <f t="array" ref="BX49">IF(AB49&gt;0,(O49-AB49),"")</f>
        <v/>
      </c>
      <c r="BY49" s="645">
        <f t="array" ref="BY49">IF(AF49&gt;0,(O49-AF49),"")</f>
        <v/>
      </c>
      <c r="BZ49" s="645">
        <f t="array" ref="BZ49">IF(AJ49&gt;0,(O49-AJ49),"")</f>
        <v/>
      </c>
      <c r="CA49" s="645">
        <f t="array" ref="CA49">IF(AN49&gt;0,(O49-AN49),"")</f>
        <v/>
      </c>
      <c r="CB49" s="645">
        <f t="array" ref="CB49">COUNT(BV49:CA49)</f>
        <v/>
      </c>
      <c r="CC49" s="646">
        <f t="array" ref="CC49">IF(CB49=0,0,IF(CB49=1,0,1/(CB49*(CB49-1))))</f>
        <v/>
      </c>
      <c r="CD49" s="647">
        <f t="array" ref="CD49">IF(R49&gt;0,(BV49^2),"")</f>
        <v/>
      </c>
      <c r="CE49" s="647">
        <f t="array" ref="CE49">IF(X49&gt;0,(BW49^2),"")</f>
        <v/>
      </c>
      <c r="CF49" s="647">
        <f t="array" ref="CF49">IF(AB49&gt;0,(BX49^2),"")</f>
        <v/>
      </c>
      <c r="CG49" s="647">
        <f t="array" ref="CG49">IF(AF49&gt;0,(BY49^2),"")</f>
        <v/>
      </c>
      <c r="CH49" s="647">
        <f t="array" ref="CH49">IF(AJ49&gt;0,(BZ49^2),"")</f>
        <v/>
      </c>
      <c r="CI49" s="647">
        <f t="array" ref="CI49">IF(AN49&gt;0,(CA49^2),"")</f>
        <v/>
      </c>
      <c r="CJ49" s="121" t="n"/>
    </row>
    <row r="50" ht="18.75" customHeight="1" s="621">
      <c r="A50" s="47" t="inlineStr">
        <is>
          <t>Gualdo 1</t>
        </is>
      </c>
      <c r="B50" s="47" t="inlineStr">
        <is>
          <t>E6</t>
        </is>
      </c>
      <c r="C50" s="99" t="inlineStr">
        <is>
          <t xml:space="preserve">Montaggio e controllo qualità </t>
        </is>
      </c>
      <c r="D50" s="99" t="inlineStr">
        <is>
          <t>/</t>
        </is>
      </c>
      <c r="E50" s="99" t="inlineStr">
        <is>
          <t>/</t>
        </is>
      </c>
      <c r="F50" s="99" t="inlineStr">
        <is>
          <t xml:space="preserve">Montaggio e controllo qualità </t>
        </is>
      </c>
      <c r="G50" s="100" t="n">
        <v>45996</v>
      </c>
      <c r="H50" s="99" t="inlineStr">
        <is>
          <t>Compito</t>
        </is>
      </c>
      <c r="I50" s="101">
        <f t="array" ref="I50">IF((V50-R50)&gt;3,"SI","")</f>
        <v/>
      </c>
      <c r="J50" s="99" t="inlineStr">
        <is>
          <t>SI</t>
        </is>
      </c>
      <c r="K50" s="100" t="n"/>
      <c r="L50" s="100" t="n"/>
      <c r="M50" s="635">
        <f t="array" ref="M50">IF(R50&gt;0,(SQRT(CC50*(SUM(CD50:CI50)))),"")</f>
        <v/>
      </c>
      <c r="N50" s="636">
        <f t="array" ref="N50">IF(T50&gt;0,(MAX(T50,Z50,AD50,AH50,AL50,AP50))+SQRT(1.2^2+1^2),"")</f>
        <v/>
      </c>
      <c r="O50" s="637">
        <f t="array" ref="O50">IF(R50="",0,10*LOG10(SUM(BP50:BU50)/(COUNT(R50,X50,AB50,AF50,AJ50,AN50))))</f>
        <v/>
      </c>
      <c r="P50" s="638">
        <f t="array" ref="P50">IF(AND(Y50="",AC50="",AG50="",AK50="",AO50=""),S50,AVERAGE(S50,Y50,AC50,AG50,AK50,AO50)+STDEV(S50,Y50,AC50,AG50,AK50,AO50))</f>
        <v/>
      </c>
      <c r="Q50" s="106" t="n">
        <v>300</v>
      </c>
      <c r="R50" s="639" t="n">
        <v>88.8</v>
      </c>
      <c r="S50" s="640" t="n">
        <v>87.90000000000001</v>
      </c>
      <c r="T50" s="641" t="n">
        <v>106.9</v>
      </c>
      <c r="U50" s="642" t="n">
        <v>88.8</v>
      </c>
      <c r="V50" s="642" t="n">
        <v>90.40000000000001</v>
      </c>
      <c r="W50" s="106" t="n">
        <v>300</v>
      </c>
      <c r="X50" s="639" t="n">
        <v>91.09999999999999</v>
      </c>
      <c r="Y50" s="640" t="n">
        <v>89.90000000000001</v>
      </c>
      <c r="Z50" s="641" t="n">
        <v>110.3</v>
      </c>
      <c r="AA50" s="106" t="n">
        <v>300</v>
      </c>
      <c r="AB50" s="639" t="n">
        <v>87.2</v>
      </c>
      <c r="AC50" s="640" t="n">
        <v>86.59999999999999</v>
      </c>
      <c r="AD50" s="641" t="n">
        <v>106.4</v>
      </c>
      <c r="AE50" s="106" t="n">
        <v>300</v>
      </c>
      <c r="AF50" s="639" t="n">
        <v>89.5</v>
      </c>
      <c r="AG50" s="640" t="n">
        <v>88.5</v>
      </c>
      <c r="AH50" s="641" t="n">
        <v>106.3</v>
      </c>
      <c r="AI50" s="106" t="n">
        <v>300</v>
      </c>
      <c r="AJ50" s="639" t="n">
        <v>88.90000000000001</v>
      </c>
      <c r="AK50" s="640" t="n">
        <v>88</v>
      </c>
      <c r="AL50" s="641" t="n">
        <v>106.8</v>
      </c>
      <c r="AM50" s="106" t="n">
        <v>300</v>
      </c>
      <c r="AN50" s="639" t="n">
        <v>86.59999999999999</v>
      </c>
      <c r="AO50" s="640" t="n">
        <v>85.90000000000001</v>
      </c>
      <c r="AP50" s="641" t="n">
        <v>105.5</v>
      </c>
      <c r="AQ50" s="111">
        <f t="array" ref="AQ50">IF(AND((O50)&lt;85,N50&lt;137),"NO","SI")</f>
        <v/>
      </c>
      <c r="AR50" s="112">
        <f t="array" ref="AR50">IF((480*(10^(7.95-(O50/10))))&lt;480,480*(10^(7.95-(O50/10))),480)</f>
        <v/>
      </c>
      <c r="AS50" s="113">
        <f t="array" ref="AS50">IF((480*(10^(8.45-(O50/10))))&lt;480,480*(10^(8.45-(O50/10))),480)</f>
        <v/>
      </c>
      <c r="AT50" s="114">
        <f t="array" ref="AT50">IF((480*(10^(8.65-(O50/10))))&lt;480,480*(10^(8.65-(O50/10))),480)</f>
        <v/>
      </c>
      <c r="AU50" s="644">
        <f t="array" ref="AU50">IF(O50&lt;80,"0",IF((P50-O50)&lt;=2,('DPI art.191'!$G$3-(('DPI art.191'!$F$3-'DPI art.191'!$G$3)/4)*(P50-O50-2)),('DPI art.191'!$G$3-(('DPI art.191'!$G$3-'DPI art.191'!$H$3)/8)*(P50-O50-2))))</f>
        <v/>
      </c>
      <c r="AV50" s="644">
        <f t="array" ref="AV50">O50-AU50</f>
        <v/>
      </c>
      <c r="AW50" s="644">
        <f t="array" ref="AW50">IF(N50&lt;135,N50,N50-'DPI art.191'!$I$3)</f>
        <v/>
      </c>
      <c r="AX50" s="644">
        <f t="array" ref="AX50">IF(O50&lt;80,"0",IF((P50-O50)&lt;=2,('DPI art.191'!$G$5-(('DPI art.191'!$F$5-'DPI art.191'!$G$5)/4)*(P50-O50-2)),('DPI art.191'!$G$5-(('DPI art.191'!$G$5-'DPI art.191'!$H$5)/8)*(P50-O50-2))))</f>
        <v/>
      </c>
      <c r="AY50" s="644">
        <f t="array" ref="AY50">O50-AX50</f>
        <v/>
      </c>
      <c r="AZ50" s="644">
        <f t="array" ref="AZ50">IF(N50&lt;135,N50,N50-'DPI art.191'!$I$5)</f>
        <v/>
      </c>
      <c r="BA50" s="644">
        <f t="array" ref="BA50">IF(O50&lt;80,"0",IF((P50-O50)&lt;=2,('DPI art.191'!$G$7-(('DPI art.191'!$F$7-'DPI art.191'!$G$7)/4)*(P50-O50-2)),('DPI art.191'!$G$7-(('DPI art.191'!$G$7-'DPI art.191'!$H$7)/8)*(P50-O50-2))))</f>
        <v/>
      </c>
      <c r="BB50" s="644">
        <f t="array" ref="BB50">O50-BA50</f>
        <v/>
      </c>
      <c r="BC50" s="644">
        <f t="array" ref="BC50">IF(N50&lt;135,N50,N50-'DPI art.191'!$I$7)</f>
        <v/>
      </c>
      <c r="BD50" s="644">
        <f t="array" ref="BD50">IF(O50&lt;80,"0",IF((P50-O50)&lt;=2,('DPI art.191'!$G$9-(('DPI art.191'!$F$9-'DPI art.191'!$G$9)/4)*(O50-P50-2)),('DPI art.191'!$G$9-(('DPI art.191'!$G$9-'DPI art.191'!$H$9)/8)*(P50-O50-2))))</f>
        <v/>
      </c>
      <c r="BE50" s="644">
        <f t="array" ref="BE50">O50-BD50</f>
        <v/>
      </c>
      <c r="BF50" s="644">
        <f t="array" ref="BF50">IF(N50&lt;135,N50,N50-'DPI art.191'!$I$9)</f>
        <v/>
      </c>
      <c r="BG50" s="644">
        <f t="array" ref="BG50">IF(O50&lt;80,"0",IF((P50-O50)&lt;=2,('DPI art.191'!$G$11-(('DPI art.191'!$F$11-'DPI art.191'!$G$11)/4)*(P50-O50-2)),('DPI art.191'!$G$11-(('DPI art.191'!$G$11-'DPI art.191'!$H$11)/8)*(P50-O50-2))))</f>
        <v/>
      </c>
      <c r="BH50" s="644">
        <f t="array" ref="BH50">O50-BG50</f>
        <v/>
      </c>
      <c r="BI50" s="644">
        <f t="array" ref="BI50">IF(T50&lt;135,T50,T50-'DPI art.191'!$I$11)</f>
        <v/>
      </c>
      <c r="BJ50" s="644">
        <f t="array" ref="BJ50">IF(O50&lt;80,"0",IF((P50-O50)&lt;=2,('DPI art.191'!$G$13-(('DPI art.191'!$F$13-'DPI art.191'!$G$13)/4)*(P50-O50-2)),('DPI art.191'!$G$13-(('DPI art.191'!$G$13-'DPI art.191'!$H$13)/8)*(P50-O50-2))))</f>
        <v/>
      </c>
      <c r="BK50" s="644">
        <f t="array" ref="BK50">O50-BJ50</f>
        <v/>
      </c>
      <c r="BL50" s="644">
        <f t="array" ref="BL50">IF(T50&lt;135,T50,T50-'DPI art.191'!$I$13)</f>
        <v/>
      </c>
      <c r="BM50" s="644">
        <f t="array" ref="BM50">IF(O50&lt;80,"0",IF((P50-O50)&lt;=2,('DPI art.191'!$G$15-(('DPI art.191'!$F$15-'DPI art.191'!$G$15)/4)*(P50-O50-2)),('DPI art.191'!$G$15-(('DPI art.191'!$G$15-'DPI art.191'!$H$15)/8)*(P50-O50-2))))</f>
        <v/>
      </c>
      <c r="BN50" s="644">
        <f t="array" ref="BN50">O50-BM50</f>
        <v/>
      </c>
      <c r="BO50" s="644">
        <f t="array" ref="BO50">IF(Z50&lt;135,Z50,Z50-'DPI art.191'!$I$15)</f>
        <v/>
      </c>
      <c r="BP50" s="645">
        <f t="array" ref="BP50">10^(0.1*R50)</f>
        <v/>
      </c>
      <c r="BQ50" s="645">
        <f t="array" ref="BQ50">10^(0.1*X50)</f>
        <v/>
      </c>
      <c r="BR50" s="645">
        <f t="array" ref="BR50">10^(0.1*AB50)</f>
        <v/>
      </c>
      <c r="BS50" s="645">
        <f t="array" ref="BS50">10^(0.1*AF50)</f>
        <v/>
      </c>
      <c r="BT50" s="645">
        <f t="array" ref="BT50">10^(0.1*AJ50)</f>
        <v/>
      </c>
      <c r="BU50" s="645">
        <f t="array" ref="BU50">10^(0.1*AN50)</f>
        <v/>
      </c>
      <c r="BV50" s="645">
        <f t="array" ref="BV50">IF(R50&gt;0,(O50-R50),"")</f>
        <v/>
      </c>
      <c r="BW50" s="645">
        <f t="array" ref="BW50">IF(X50&gt;0,(O50-X50),"")</f>
        <v/>
      </c>
      <c r="BX50" s="645">
        <f t="array" ref="BX50">IF(AB50&gt;0,(O50-AB50),"")</f>
        <v/>
      </c>
      <c r="BY50" s="645">
        <f t="array" ref="BY50">IF(AF50&gt;0,(O50-AF50),"")</f>
        <v/>
      </c>
      <c r="BZ50" s="645">
        <f t="array" ref="BZ50">IF(AJ50&gt;0,(O50-AJ50),"")</f>
        <v/>
      </c>
      <c r="CA50" s="645">
        <f t="array" ref="CA50">IF(AN50&gt;0,(O50-AN50),"")</f>
        <v/>
      </c>
      <c r="CB50" s="645">
        <f t="array" ref="CB50">COUNT(BV50:CA50)</f>
        <v/>
      </c>
      <c r="CC50" s="646">
        <f t="array" ref="CC50">IF(CB50=0,0,IF(CB50=1,0,1/(CB50*(CB50-1))))</f>
        <v/>
      </c>
      <c r="CD50" s="647">
        <f t="array" ref="CD50">IF(R50&gt;0,(BV50^2),"")</f>
        <v/>
      </c>
      <c r="CE50" s="647">
        <f t="array" ref="CE50">IF(X50&gt;0,(BW50^2),"")</f>
        <v/>
      </c>
      <c r="CF50" s="647">
        <f t="array" ref="CF50">IF(AB50&gt;0,(BX50^2),"")</f>
        <v/>
      </c>
      <c r="CG50" s="647">
        <f t="array" ref="CG50">IF(AF50&gt;0,(BY50^2),"")</f>
        <v/>
      </c>
      <c r="CH50" s="647">
        <f t="array" ref="CH50">IF(AJ50&gt;0,(BZ50^2),"")</f>
        <v/>
      </c>
      <c r="CI50" s="647">
        <f t="array" ref="CI50">IF(AN50&gt;0,(CA50^2),"")</f>
        <v/>
      </c>
      <c r="CJ50" s="121" t="n"/>
    </row>
    <row r="51" hidden="1" ht="18.75" customHeight="1" s="621">
      <c r="A51" s="47" t="inlineStr">
        <is>
          <t>252/04</t>
        </is>
      </c>
      <c r="B51" s="47" t="inlineStr">
        <is>
          <t>E7</t>
        </is>
      </c>
      <c r="C51" s="99" t="inlineStr">
        <is>
          <t>Calandratura</t>
        </is>
      </c>
      <c r="D51" s="99" t="inlineStr">
        <is>
          <t>/</t>
        </is>
      </c>
      <c r="E51" s="99" t="inlineStr">
        <is>
          <t>/</t>
        </is>
      </c>
      <c r="F51" s="99" t="inlineStr">
        <is>
          <t>Calandratura</t>
        </is>
      </c>
      <c r="G51" s="100" t="n">
        <v>45996</v>
      </c>
      <c r="H51" s="99" t="inlineStr">
        <is>
          <t>Compito</t>
        </is>
      </c>
      <c r="I51" s="101">
        <f t="array" ref="I51">IF((V51-R51)&gt;3,"SI","")</f>
        <v/>
      </c>
      <c r="J51" s="99" t="inlineStr">
        <is>
          <t>SI</t>
        </is>
      </c>
      <c r="K51" s="100" t="n"/>
      <c r="L51" s="100" t="n"/>
      <c r="M51" s="635">
        <f t="array" ref="M51">IF(R51&gt;0,(SQRT(CC51*(SUM(CD51:CI51)))),"")</f>
        <v/>
      </c>
      <c r="N51" s="636">
        <f t="array" ref="N51">IF(T51&gt;0,(MAX(T51,Z51,AD51,AH51,AL51,AP51))+SQRT(1.2^2+1^2),"")</f>
        <v/>
      </c>
      <c r="O51" s="637">
        <f t="array" ref="O51">IF(R51="",0,10*LOG10(SUM(BP51:BU51)/(COUNT(R51,X51,AB51,AF51,AJ51,AN51))))</f>
        <v/>
      </c>
      <c r="P51" s="638">
        <f t="array" ref="P51">IF(AND(Y51="",AC51="",AG51="",AK51="",AO51=""),S51,AVERAGE(S51,Y51,AC51,AG51,AK51,AO51)+STDEV(S51,Y51,AC51,AG51,AK51,AO51))</f>
        <v/>
      </c>
      <c r="Q51" s="106" t="n">
        <v>300</v>
      </c>
      <c r="R51" s="639" t="n">
        <v>85.5</v>
      </c>
      <c r="S51" s="640" t="n">
        <v>85.3</v>
      </c>
      <c r="T51" s="641" t="n">
        <v>101.9</v>
      </c>
      <c r="U51" s="642" t="n">
        <v>85.59999999999999</v>
      </c>
      <c r="V51" s="642" t="n">
        <v>87</v>
      </c>
      <c r="W51" s="106" t="n">
        <v>300</v>
      </c>
      <c r="X51" s="639" t="n">
        <v>80.90000000000001</v>
      </c>
      <c r="Y51" s="640" t="n">
        <v>81.8</v>
      </c>
      <c r="Z51" s="641" t="n">
        <v>99.5</v>
      </c>
      <c r="AA51" s="106" t="n">
        <v>300</v>
      </c>
      <c r="AB51" s="639" t="n">
        <v>85.2</v>
      </c>
      <c r="AC51" s="640" t="n">
        <v>85.09999999999999</v>
      </c>
      <c r="AD51" s="641" t="n">
        <v>105.3</v>
      </c>
      <c r="AE51" s="106" t="n">
        <v>300</v>
      </c>
      <c r="AF51" s="639" t="n">
        <v>85.7</v>
      </c>
      <c r="AG51" s="640" t="n">
        <v>85.2</v>
      </c>
      <c r="AH51" s="641" t="n">
        <v>102.5</v>
      </c>
      <c r="AI51" s="106" t="n">
        <v>300</v>
      </c>
      <c r="AJ51" s="639" t="n">
        <v>84.90000000000001</v>
      </c>
      <c r="AK51" s="640" t="n">
        <v>84.59999999999999</v>
      </c>
      <c r="AL51" s="641" t="n">
        <v>99.5</v>
      </c>
      <c r="AM51" s="106" t="n">
        <v>300</v>
      </c>
      <c r="AN51" s="639" t="n">
        <v>83.09999999999999</v>
      </c>
      <c r="AO51" s="640" t="n">
        <v>83.59999999999999</v>
      </c>
      <c r="AP51" s="641" t="n">
        <v>107.8</v>
      </c>
      <c r="AQ51" s="111">
        <f t="array" ref="AQ51">IF(AND((O51)&lt;85,N51&lt;137),"NO","SI")</f>
        <v/>
      </c>
      <c r="AR51" s="112">
        <f t="array" ref="AR51">IF((480*(10^(7.95-(O51/10))))&lt;480,480*(10^(7.95-(O51/10))),480)</f>
        <v/>
      </c>
      <c r="AS51" s="113">
        <f t="array" ref="AS51">IF((480*(10^(8.45-(O51/10))))&lt;480,480*(10^(8.45-(O51/10))),480)</f>
        <v/>
      </c>
      <c r="AT51" s="114">
        <f t="array" ref="AT51">IF((480*(10^(8.65-(O51/10))))&lt;480,480*(10^(8.65-(O51/10))),480)</f>
        <v/>
      </c>
      <c r="AU51" s="644">
        <f t="array" ref="AU51">IF(O51&lt;80,"0",IF((P51-O51)&lt;=2,('DPI art.191'!$G$3-(('DPI art.191'!$F$3-'DPI art.191'!$G$3)/4)*(P51-O51-2)),('DPI art.191'!$G$3-(('DPI art.191'!$G$3-'DPI art.191'!$H$3)/8)*(P51-O51-2))))</f>
        <v/>
      </c>
      <c r="AV51" s="644">
        <f t="array" ref="AV51">O51-AU51</f>
        <v/>
      </c>
      <c r="AW51" s="644">
        <f t="array" ref="AW51">IF(N51&lt;135,N51,N51-'DPI art.191'!$I$3)</f>
        <v/>
      </c>
      <c r="AX51" s="644">
        <f t="array" ref="AX51">IF(O51&lt;80,"0",IF((P51-O51)&lt;=2,('DPI art.191'!$G$5-(('DPI art.191'!$F$5-'DPI art.191'!$G$5)/4)*(P51-O51-2)),('DPI art.191'!$G$5-(('DPI art.191'!$G$5-'DPI art.191'!$H$5)/8)*(P51-O51-2))))</f>
        <v/>
      </c>
      <c r="AY51" s="644">
        <f t="array" ref="AY51">O51-AX51</f>
        <v/>
      </c>
      <c r="AZ51" s="644">
        <f t="array" ref="AZ51">IF(N51&lt;135,N51,N51-'DPI art.191'!$I$5)</f>
        <v/>
      </c>
      <c r="BA51" s="644">
        <f t="array" ref="BA51">IF(O51&lt;80,"0",IF((P51-O51)&lt;=2,('DPI art.191'!$G$7-(('DPI art.191'!$F$7-'DPI art.191'!$G$7)/4)*(P51-O51-2)),('DPI art.191'!$G$7-(('DPI art.191'!$G$7-'DPI art.191'!$H$7)/8)*(P51-O51-2))))</f>
        <v/>
      </c>
      <c r="BB51" s="644">
        <f t="array" ref="BB51">O51-BA51</f>
        <v/>
      </c>
      <c r="BC51" s="644">
        <f t="array" ref="BC51">IF(N51&lt;135,N51,N51-'DPI art.191'!$I$7)</f>
        <v/>
      </c>
      <c r="BD51" s="644">
        <f t="array" ref="BD51">IF(O51&lt;80,"0",IF((P51-O51)&lt;=2,('DPI art.191'!$G$9-(('DPI art.191'!$F$9-'DPI art.191'!$G$9)/4)*(O51-P51-2)),('DPI art.191'!$G$9-(('DPI art.191'!$G$9-'DPI art.191'!$H$9)/8)*(P51-O51-2))))</f>
        <v/>
      </c>
      <c r="BE51" s="644">
        <f t="array" ref="BE51">O51-BD51</f>
        <v/>
      </c>
      <c r="BF51" s="644">
        <f t="array" ref="BF51">IF(N51&lt;135,N51,N51-'DPI art.191'!$I$9)</f>
        <v/>
      </c>
      <c r="BG51" s="644">
        <f t="array" ref="BG51">IF(O51&lt;80,"0",IF((P51-O51)&lt;=2,('DPI art.191'!$G$11-(('DPI art.191'!$F$11-'DPI art.191'!$G$11)/4)*(P51-O51-2)),('DPI art.191'!$G$11-(('DPI art.191'!$G$11-'DPI art.191'!$H$11)/8)*(P51-O51-2))))</f>
        <v/>
      </c>
      <c r="BH51" s="644">
        <f t="array" ref="BH51">O51-BG51</f>
        <v/>
      </c>
      <c r="BI51" s="644">
        <f t="array" ref="BI51">IF(T51&lt;135,T51,T51-'DPI art.191'!$I$11)</f>
        <v/>
      </c>
      <c r="BJ51" s="644">
        <f t="array" ref="BJ51">IF(O51&lt;80,"0",IF((P51-O51)&lt;=2,('DPI art.191'!$G$13-(('DPI art.191'!$F$13-'DPI art.191'!$G$13)/4)*(P51-O51-2)),('DPI art.191'!$G$13-(('DPI art.191'!$G$13-'DPI art.191'!$H$13)/8)*(P51-O51-2))))</f>
        <v/>
      </c>
      <c r="BK51" s="644">
        <f t="array" ref="BK51">O51-BJ51</f>
        <v/>
      </c>
      <c r="BL51" s="644">
        <f t="array" ref="BL51">IF(T51&lt;135,T51,T51-'DPI art.191'!$I$13)</f>
        <v/>
      </c>
      <c r="BM51" s="644">
        <f t="array" ref="BM51">IF(O51&lt;80,"0",IF((P51-O51)&lt;=2,('DPI art.191'!$G$15-(('DPI art.191'!$F$15-'DPI art.191'!$G$15)/4)*(P51-O51-2)),('DPI art.191'!$G$15-(('DPI art.191'!$G$15-'DPI art.191'!$H$15)/8)*(P51-O51-2))))</f>
        <v/>
      </c>
      <c r="BN51" s="644">
        <f t="array" ref="BN51">O51-BM51</f>
        <v/>
      </c>
      <c r="BO51" s="644">
        <f t="array" ref="BO51">IF(Z51&lt;135,Z51,Z51-'DPI art.191'!$I$15)</f>
        <v/>
      </c>
      <c r="BP51" s="645">
        <f t="array" ref="BP51">10^(0.1*R51)</f>
        <v/>
      </c>
      <c r="BQ51" s="645">
        <f t="array" ref="BQ51">10^(0.1*X51)</f>
        <v/>
      </c>
      <c r="BR51" s="645">
        <f t="array" ref="BR51">10^(0.1*AB51)</f>
        <v/>
      </c>
      <c r="BS51" s="645">
        <f t="array" ref="BS51">10^(0.1*AF51)</f>
        <v/>
      </c>
      <c r="BT51" s="645">
        <f t="array" ref="BT51">10^(0.1*AJ51)</f>
        <v/>
      </c>
      <c r="BU51" s="645">
        <f t="array" ref="BU51">10^(0.1*AN51)</f>
        <v/>
      </c>
      <c r="BV51" s="645">
        <f t="array" ref="BV51">IF(R51&gt;0,(O51-R51),"")</f>
        <v/>
      </c>
      <c r="BW51" s="645">
        <f t="array" ref="BW51">IF(X51&gt;0,(O51-X51),"")</f>
        <v/>
      </c>
      <c r="BX51" s="645">
        <f t="array" ref="BX51">IF(AB51&gt;0,(O51-AB51),"")</f>
        <v/>
      </c>
      <c r="BY51" s="645">
        <f t="array" ref="BY51">IF(AF51&gt;0,(O51-AF51),"")</f>
        <v/>
      </c>
      <c r="BZ51" s="645">
        <f t="array" ref="BZ51">IF(AJ51&gt;0,(O51-AJ51),"")</f>
        <v/>
      </c>
      <c r="CA51" s="645">
        <f t="array" ref="CA51">IF(AN51&gt;0,(O51-AN51),"")</f>
        <v/>
      </c>
      <c r="CB51" s="645">
        <f t="array" ref="CB51">COUNT(BV51:CA51)</f>
        <v/>
      </c>
      <c r="CC51" s="646">
        <f t="array" ref="CC51">IF(CB51=0,0,IF(CB51=1,0,1/(CB51*(CB51-1))))</f>
        <v/>
      </c>
      <c r="CD51" s="647">
        <f t="array" ref="CD51">IF(R51&gt;0,(BV51^2),"")</f>
        <v/>
      </c>
      <c r="CE51" s="647">
        <f t="array" ref="CE51">IF(X51&gt;0,(BW51^2),"")</f>
        <v/>
      </c>
      <c r="CF51" s="647">
        <f t="array" ref="CF51">IF(AB51&gt;0,(BX51^2),"")</f>
        <v/>
      </c>
      <c r="CG51" s="647">
        <f t="array" ref="CG51">IF(AF51&gt;0,(BY51^2),"")</f>
        <v/>
      </c>
      <c r="CH51" s="647">
        <f t="array" ref="CH51">IF(AJ51&gt;0,(BZ51^2),"")</f>
        <v/>
      </c>
      <c r="CI51" s="647">
        <f t="array" ref="CI51">IF(AN51&gt;0,(CA51^2),"")</f>
        <v/>
      </c>
      <c r="CJ51" s="121" t="n"/>
    </row>
    <row r="52" ht="18.75" customHeight="1" s="621">
      <c r="A52" s="47" t="inlineStr">
        <is>
          <t>Gualdo 1</t>
        </is>
      </c>
      <c r="B52" s="47" t="inlineStr">
        <is>
          <t>E8</t>
        </is>
      </c>
      <c r="C52" s="99" t="inlineStr">
        <is>
          <t>Movimentazioni esterne</t>
        </is>
      </c>
      <c r="D52" s="99" t="inlineStr">
        <is>
          <t>/</t>
        </is>
      </c>
      <c r="E52" s="99" t="inlineStr">
        <is>
          <t>/</t>
        </is>
      </c>
      <c r="F52" s="99" t="inlineStr">
        <is>
          <t>Movimentazioni esterne</t>
        </is>
      </c>
      <c r="G52" s="100" t="n">
        <v>45996</v>
      </c>
      <c r="H52" s="99" t="inlineStr">
        <is>
          <t>Compito</t>
        </is>
      </c>
      <c r="I52" s="101">
        <f t="array" ref="I52">IF((V52-R52)&gt;3,"SI","")</f>
        <v/>
      </c>
      <c r="J52" s="99" t="inlineStr">
        <is>
          <t>SI</t>
        </is>
      </c>
      <c r="K52" s="100" t="n"/>
      <c r="L52" s="100" t="n"/>
      <c r="M52" s="635">
        <f t="array" ref="M52">IF(R52&gt;0,(SQRT(CC52*(SUM(CD52:CI52)))),"")</f>
        <v/>
      </c>
      <c r="N52" s="636">
        <f t="array" ref="N52">IF(T52&gt;0,(MAX(T52,Z52,AD52,AH52,AL52,AP52))+SQRT(1.2^2+1^2),"")</f>
        <v/>
      </c>
      <c r="O52" s="637">
        <f t="array" ref="O52">IF(R52="",0,10*LOG10(SUM(BP52:BU52)/(COUNT(R52,X52,AB52,AF52,AJ52,AN52))))</f>
        <v/>
      </c>
      <c r="P52" s="638">
        <f t="array" ref="P52">IF(AND(Y52="",AC52="",AG52="",AK52="",AO52=""),S52,AVERAGE(S52,Y52,AC52,AG52,AK52,AO52)+STDEV(S52,Y52,AC52,AG52,AK52,AO52))</f>
        <v/>
      </c>
      <c r="Q52" s="106" t="n">
        <v>300</v>
      </c>
      <c r="R52" s="639" t="n">
        <v>66.59999999999999</v>
      </c>
      <c r="S52" s="640" t="n">
        <v>78.8</v>
      </c>
      <c r="T52" s="641" t="n">
        <v>101.7</v>
      </c>
      <c r="U52" s="642" t="n">
        <v>66.7</v>
      </c>
      <c r="V52" s="642" t="n">
        <v>68.7</v>
      </c>
      <c r="W52" s="106" t="n">
        <v>300</v>
      </c>
      <c r="X52" s="639" t="n">
        <v>62.9</v>
      </c>
      <c r="Y52" s="640" t="n">
        <v>74.09999999999999</v>
      </c>
      <c r="Z52" s="641" t="n">
        <v>95.40000000000001</v>
      </c>
      <c r="AA52" s="106" t="n">
        <v>300</v>
      </c>
      <c r="AB52" s="639" t="n">
        <v>60.5</v>
      </c>
      <c r="AC52" s="640" t="n">
        <v>71.59999999999999</v>
      </c>
      <c r="AD52" s="641" t="n">
        <v>93.8</v>
      </c>
      <c r="AE52" s="106" t="n">
        <v>300</v>
      </c>
      <c r="AF52" s="639" t="n">
        <v>61.8</v>
      </c>
      <c r="AG52" s="640" t="n">
        <v>74.7</v>
      </c>
      <c r="AH52" s="641" t="n">
        <v>96.09999999999999</v>
      </c>
      <c r="AI52" s="106" t="n">
        <v>300</v>
      </c>
      <c r="AJ52" s="639" t="n">
        <v>59.5</v>
      </c>
      <c r="AK52" s="640" t="n">
        <v>73.2</v>
      </c>
      <c r="AL52" s="641" t="n">
        <v>92.8</v>
      </c>
      <c r="AM52" s="106" t="n">
        <v>300</v>
      </c>
      <c r="AN52" s="639" t="n">
        <v>61.3</v>
      </c>
      <c r="AO52" s="640" t="n">
        <v>75.40000000000001</v>
      </c>
      <c r="AP52" s="641" t="n">
        <v>95.90000000000001</v>
      </c>
      <c r="AQ52" s="111">
        <f t="array" ref="AQ52">IF(AND((O52)&lt;85,N52&lt;137),"NO","SI")</f>
        <v/>
      </c>
      <c r="AR52" s="112">
        <f t="array" ref="AR52">IF((480*(10^(7.95-(O52/10))))&lt;480,480*(10^(7.95-(O52/10))),480)</f>
        <v/>
      </c>
      <c r="AS52" s="113">
        <f t="array" ref="AS52">IF((480*(10^(8.45-(O52/10))))&lt;480,480*(10^(8.45-(O52/10))),480)</f>
        <v/>
      </c>
      <c r="AT52" s="114">
        <f t="array" ref="AT52">IF((480*(10^(8.65-(O52/10))))&lt;480,480*(10^(8.65-(O52/10))),480)</f>
        <v/>
      </c>
      <c r="AU52" s="137">
        <f t="array" ref="AU52">IF(O52&lt;80,"0",IF((P52-O52)&lt;=2,('DPI art.191'!$G$3-(('DPI art.191'!$F$3-'DPI art.191'!$G$3)/4)*(P52-O52-2)),('DPI art.191'!$G$3-(('DPI art.191'!$G$3-'DPI art.191'!$H$3)/8)*(P52-O52-2))))</f>
        <v/>
      </c>
      <c r="AV52" s="644">
        <f t="array" ref="AV52">O52-AU52</f>
        <v/>
      </c>
      <c r="AW52" s="644">
        <f t="array" ref="AW52">IF(N52&lt;135,N52,N52-'DPI art.191'!$I$3)</f>
        <v/>
      </c>
      <c r="AX52" s="137">
        <f t="array" ref="AX52">IF(O52&lt;80,"0",IF((P52-O52)&lt;=2,('DPI art.191'!$G$5-(('DPI art.191'!$F$5-'DPI art.191'!$G$5)/4)*(P52-O52-2)),('DPI art.191'!$G$5-(('DPI art.191'!$G$5-'DPI art.191'!$H$5)/8)*(P52-O52-2))))</f>
        <v/>
      </c>
      <c r="AY52" s="644">
        <f t="array" ref="AY52">O52-AX52</f>
        <v/>
      </c>
      <c r="AZ52" s="644">
        <f t="array" ref="AZ52">IF(N52&lt;135,N52,N52-'DPI art.191'!$I$5)</f>
        <v/>
      </c>
      <c r="BA52" s="137">
        <f t="array" ref="BA52">IF(O52&lt;80,"0",IF((P52-O52)&lt;=2,('DPI art.191'!$G$7-(('DPI art.191'!$F$7-'DPI art.191'!$G$7)/4)*(P52-O52-2)),('DPI art.191'!$G$7-(('DPI art.191'!$G$7-'DPI art.191'!$H$7)/8)*(P52-O52-2))))</f>
        <v/>
      </c>
      <c r="BB52" s="644">
        <f t="array" ref="BB52">O52-BA52</f>
        <v/>
      </c>
      <c r="BC52" s="644">
        <f t="array" ref="BC52">IF(N52&lt;135,N52,N52-'DPI art.191'!$I$7)</f>
        <v/>
      </c>
      <c r="BD52" s="137">
        <f t="array" ref="BD52">IF(O52&lt;80,"0",IF((P52-O52)&lt;=2,('DPI art.191'!$G$9-(('DPI art.191'!$F$9-'DPI art.191'!$G$9)/4)*(O52-P52-2)),('DPI art.191'!$G$9-(('DPI art.191'!$G$9-'DPI art.191'!$H$9)/8)*(P52-O52-2))))</f>
        <v/>
      </c>
      <c r="BE52" s="644">
        <f t="array" ref="BE52">O52-BD52</f>
        <v/>
      </c>
      <c r="BF52" s="644">
        <f t="array" ref="BF52">IF(N52&lt;135,N52,N52-'DPI art.191'!$I$9)</f>
        <v/>
      </c>
      <c r="BG52" s="137">
        <f t="array" ref="BG52">IF(O52&lt;80,"0",IF((P52-O52)&lt;=2,('DPI art.191'!$G$11-(('DPI art.191'!$F$11-'DPI art.191'!$G$11)/4)*(P52-O52-2)),('DPI art.191'!$G$11-(('DPI art.191'!$G$11-'DPI art.191'!$H$11)/8)*(P52-O52-2))))</f>
        <v/>
      </c>
      <c r="BH52" s="644">
        <f t="array" ref="BH52">O52-BG52</f>
        <v/>
      </c>
      <c r="BI52" s="644">
        <f t="array" ref="BI52">IF(T52&lt;135,T52,T52-'DPI art.191'!$I$11)</f>
        <v/>
      </c>
      <c r="BJ52" s="137">
        <f t="array" ref="BJ52">IF(O52&lt;80,"0",IF((P52-O52)&lt;=2,('DPI art.191'!$G$13-(('DPI art.191'!$F$13-'DPI art.191'!$G$13)/4)*(P52-O52-2)),('DPI art.191'!$G$13-(('DPI art.191'!$G$13-'DPI art.191'!$H$13)/8)*(P52-O52-2))))</f>
        <v/>
      </c>
      <c r="BK52" s="644">
        <f t="array" ref="BK52">O52-BJ52</f>
        <v/>
      </c>
      <c r="BL52" s="644">
        <f t="array" ref="BL52">IF(T52&lt;135,T52,T52-'DPI art.191'!$I$13)</f>
        <v/>
      </c>
      <c r="BM52" s="137">
        <f t="array" ref="BM52">IF(O52&lt;80,"0",IF((P52-O52)&lt;=2,('DPI art.191'!$G$15-(('DPI art.191'!$F$15-'DPI art.191'!$G$15)/4)*(P52-O52-2)),('DPI art.191'!$G$15-(('DPI art.191'!$G$15-'DPI art.191'!$H$15)/8)*(P52-O52-2))))</f>
        <v/>
      </c>
      <c r="BN52" s="644">
        <f t="array" ref="BN52">O52-BM52</f>
        <v/>
      </c>
      <c r="BO52" s="644">
        <f t="array" ref="BO52">IF(Z52&lt;135,Z52,Z52-'DPI art.191'!$I$15)</f>
        <v/>
      </c>
      <c r="BP52" s="645">
        <f t="array" ref="BP52">10^(0.1*R52)</f>
        <v/>
      </c>
      <c r="BQ52" s="645">
        <f t="array" ref="BQ52">10^(0.1*X52)</f>
        <v/>
      </c>
      <c r="BR52" s="645">
        <f t="array" ref="BR52">10^(0.1*AB52)</f>
        <v/>
      </c>
      <c r="BS52" s="645">
        <f t="array" ref="BS52">10^(0.1*AF52)</f>
        <v/>
      </c>
      <c r="BT52" s="645">
        <f t="array" ref="BT52">10^(0.1*AJ52)</f>
        <v/>
      </c>
      <c r="BU52" s="645">
        <f t="array" ref="BU52">10^(0.1*AN52)</f>
        <v/>
      </c>
      <c r="BV52" s="645">
        <f t="array" ref="BV52">IF(R52&gt;0,(O52-R52),"")</f>
        <v/>
      </c>
      <c r="BW52" s="645">
        <f t="array" ref="BW52">IF(X52&gt;0,(O52-X52),"")</f>
        <v/>
      </c>
      <c r="BX52" s="645">
        <f t="array" ref="BX52">IF(AB52&gt;0,(O52-AB52),"")</f>
        <v/>
      </c>
      <c r="BY52" s="645">
        <f t="array" ref="BY52">IF(AF52&gt;0,(O52-AF52),"")</f>
        <v/>
      </c>
      <c r="BZ52" s="645">
        <f t="array" ref="BZ52">IF(AJ52&gt;0,(O52-AJ52),"")</f>
        <v/>
      </c>
      <c r="CA52" s="645">
        <f t="array" ref="CA52">IF(AN52&gt;0,(O52-AN52),"")</f>
        <v/>
      </c>
      <c r="CB52" s="645">
        <f t="array" ref="CB52">COUNT(BV52:CA52)</f>
        <v/>
      </c>
      <c r="CC52" s="646">
        <f t="array" ref="CC52">IF(CB52=0,0,IF(CB52=1,0,1/(CB52*(CB52-1))))</f>
        <v/>
      </c>
      <c r="CD52" s="647">
        <f t="array" ref="CD52">IF(R52&gt;0,(BV52^2),"")</f>
        <v/>
      </c>
      <c r="CE52" s="647">
        <f t="array" ref="CE52">IF(X52&gt;0,(BW52^2),"")</f>
        <v/>
      </c>
      <c r="CF52" s="647">
        <f t="array" ref="CF52">IF(AB52&gt;0,(BX52^2),"")</f>
        <v/>
      </c>
      <c r="CG52" s="647">
        <f t="array" ref="CG52">IF(AF52&gt;0,(BY52^2),"")</f>
        <v/>
      </c>
      <c r="CH52" s="647">
        <f t="array" ref="CH52">IF(AJ52&gt;0,(BZ52^2),"")</f>
        <v/>
      </c>
      <c r="CI52" s="647">
        <f t="array" ref="CI52">IF(AN52&gt;0,(CA52^2),"")</f>
        <v/>
      </c>
      <c r="CJ52" s="121" t="n"/>
    </row>
    <row r="53" ht="18.75" customHeight="1" s="621">
      <c r="A53" s="47" t="inlineStr">
        <is>
          <t>Gualdo 1</t>
        </is>
      </c>
      <c r="B53" s="47" t="inlineStr">
        <is>
          <t>E9</t>
        </is>
      </c>
      <c r="C53" s="99" t="inlineStr">
        <is>
          <t>Attività di ufficio</t>
        </is>
      </c>
      <c r="D53" s="99" t="inlineStr">
        <is>
          <t>/</t>
        </is>
      </c>
      <c r="E53" s="99" t="inlineStr">
        <is>
          <t>/</t>
        </is>
      </c>
      <c r="F53" s="99" t="inlineStr">
        <is>
          <t>Attività di ufficio</t>
        </is>
      </c>
      <c r="G53" s="100" t="n">
        <v>45996</v>
      </c>
      <c r="H53" s="99" t="inlineStr">
        <is>
          <t>Compito</t>
        </is>
      </c>
      <c r="I53" s="101">
        <f t="array" ref="I53">IF((V53-R53)&gt;3,"SI","")</f>
        <v/>
      </c>
      <c r="J53" s="101">
        <f t="array" ref="J53">IF((U53-R53)&gt;3,"SI","")</f>
        <v/>
      </c>
      <c r="K53" s="100" t="n"/>
      <c r="L53" s="100" t="n"/>
      <c r="M53" s="635">
        <f t="array" ref="M53">IF(R53&gt;0,(SQRT(CC53*(SUM(CD53:CI53)))),"")</f>
        <v/>
      </c>
      <c r="N53" s="636">
        <f t="array" ref="N53">IF(T53&gt;0,(MAX(T53,Z53,AD53,AH53,AL53,AP53))+SQRT(1.2^2+1^2),"")</f>
        <v/>
      </c>
      <c r="O53" s="637">
        <f t="array" ref="O53">IF(R53="",0,10*LOG10(SUM(BP53:BU53)/(COUNT(R53,X53,AB53,AF53,AJ53,AN53))))</f>
        <v/>
      </c>
      <c r="P53" s="638">
        <f t="array" ref="P53">IF(AND(Y53="",AC53="",AG53="",AK53="",AO53=""),S53,AVERAGE(S53,Y53,AC53,AG53,AK53,AO53)+STDEV(S53,Y53,AC53,AG53,AK53,AO53))</f>
        <v/>
      </c>
      <c r="Q53" s="106" t="n">
        <v>300</v>
      </c>
      <c r="R53" s="639" t="n">
        <v>61.3</v>
      </c>
      <c r="S53" s="640" t="n">
        <v>65.59999999999999</v>
      </c>
      <c r="T53" s="641" t="n">
        <v>95</v>
      </c>
      <c r="U53" s="642" t="n">
        <v>61.4</v>
      </c>
      <c r="V53" s="642" t="n">
        <v>68.3</v>
      </c>
      <c r="W53" s="106" t="n">
        <v>300</v>
      </c>
      <c r="X53" s="639" t="n">
        <v>53</v>
      </c>
      <c r="Y53" s="640" t="n">
        <v>62</v>
      </c>
      <c r="Z53" s="641" t="n">
        <v>90.5</v>
      </c>
      <c r="AA53" s="106" t="n">
        <v>300</v>
      </c>
      <c r="AB53" s="639" t="n">
        <v>46.2</v>
      </c>
      <c r="AC53" s="640" t="n">
        <v>58.2</v>
      </c>
      <c r="AD53" s="641" t="n">
        <v>81.90000000000001</v>
      </c>
      <c r="AE53" s="106" t="n">
        <v>300</v>
      </c>
      <c r="AF53" s="639" t="n">
        <v>50.1</v>
      </c>
      <c r="AG53" s="640" t="n">
        <v>57.5</v>
      </c>
      <c r="AH53" s="641" t="n">
        <v>85.90000000000001</v>
      </c>
      <c r="AI53" s="106" t="n">
        <v>300</v>
      </c>
      <c r="AJ53" s="639" t="n">
        <v>53</v>
      </c>
      <c r="AK53" s="640" t="n">
        <v>59.8</v>
      </c>
      <c r="AL53" s="641" t="n">
        <v>88.40000000000001</v>
      </c>
      <c r="AM53" s="106" t="n">
        <v>300</v>
      </c>
      <c r="AN53" s="639" t="n">
        <v>53.2</v>
      </c>
      <c r="AO53" s="640" t="n">
        <v>63.2</v>
      </c>
      <c r="AP53" s="641" t="n">
        <v>93.5</v>
      </c>
      <c r="AQ53" s="111">
        <f t="array" ref="AQ53">IF(AND((O53)&lt;85,N53&lt;137),"NO","SI")</f>
        <v/>
      </c>
      <c r="AR53" s="112">
        <f t="array" ref="AR53">IF((480*(10^(7.95-(O53/10))))&lt;480,480*(10^(7.95-(O53/10))),480)</f>
        <v/>
      </c>
      <c r="AS53" s="113">
        <f t="array" ref="AS53">IF((480*(10^(8.45-(O53/10))))&lt;480,480*(10^(8.45-(O53/10))),480)</f>
        <v/>
      </c>
      <c r="AT53" s="114">
        <f t="array" ref="AT53">IF((480*(10^(8.65-(O53/10))))&lt;480,480*(10^(8.65-(O53/10))),480)</f>
        <v/>
      </c>
      <c r="AU53" s="137">
        <f t="array" ref="AU53">IF(O53&lt;80,"0",IF((P53-O53)&lt;=2,('DPI art.191'!$G$3-(('DPI art.191'!$F$3-'DPI art.191'!$G$3)/4)*(P53-O53-2)),('DPI art.191'!$G$3-(('DPI art.191'!$G$3-'DPI art.191'!$H$3)/8)*(P53-O53-2))))</f>
        <v/>
      </c>
      <c r="AV53" s="644">
        <f t="array" ref="AV53">O53-AU53</f>
        <v/>
      </c>
      <c r="AW53" s="644">
        <f t="array" ref="AW53">IF(N53&lt;135,N53,N53-'DPI art.191'!$I$3)</f>
        <v/>
      </c>
      <c r="AX53" s="137">
        <f t="array" ref="AX53">IF(O53&lt;80,"0",IF((P53-O53)&lt;=2,('DPI art.191'!$G$5-(('DPI art.191'!$F$5-'DPI art.191'!$G$5)/4)*(P53-O53-2)),('DPI art.191'!$G$5-(('DPI art.191'!$G$5-'DPI art.191'!$H$5)/8)*(P53-O53-2))))</f>
        <v/>
      </c>
      <c r="AY53" s="644">
        <f t="array" ref="AY53">O53-AX53</f>
        <v/>
      </c>
      <c r="AZ53" s="644">
        <f t="array" ref="AZ53">IF(N53&lt;135,N53,N53-'DPI art.191'!$I$5)</f>
        <v/>
      </c>
      <c r="BA53" s="137">
        <f t="array" ref="BA53">IF(O53&lt;80,"0",IF((P53-O53)&lt;=2,('DPI art.191'!$G$7-(('DPI art.191'!$F$7-'DPI art.191'!$G$7)/4)*(P53-O53-2)),('DPI art.191'!$G$7-(('DPI art.191'!$G$7-'DPI art.191'!$H$7)/8)*(P53-O53-2))))</f>
        <v/>
      </c>
      <c r="BB53" s="644">
        <f t="array" ref="BB53">O53-BA53</f>
        <v/>
      </c>
      <c r="BC53" s="644">
        <f t="array" ref="BC53">IF(N53&lt;135,N53,N53-'DPI art.191'!$I$7)</f>
        <v/>
      </c>
      <c r="BD53" s="137">
        <f t="array" ref="BD53">IF(O53&lt;80,"0",IF((P53-O53)&lt;=2,('DPI art.191'!$G$9-(('DPI art.191'!$F$9-'DPI art.191'!$G$9)/4)*(O53-P53-2)),('DPI art.191'!$G$9-(('DPI art.191'!$G$9-'DPI art.191'!$H$9)/8)*(P53-O53-2))))</f>
        <v/>
      </c>
      <c r="BE53" s="644">
        <f t="array" ref="BE53">O53-BD53</f>
        <v/>
      </c>
      <c r="BF53" s="644">
        <f t="array" ref="BF53">IF(N53&lt;135,N53,N53-'DPI art.191'!$I$9)</f>
        <v/>
      </c>
      <c r="BG53" s="137">
        <f t="array" ref="BG53">IF(O53&lt;80,"0",IF((P53-O53)&lt;=2,('DPI art.191'!$G$11-(('DPI art.191'!$F$11-'DPI art.191'!$G$11)/4)*(P53-O53-2)),('DPI art.191'!$G$11-(('DPI art.191'!$G$11-'DPI art.191'!$H$11)/8)*(P53-O53-2))))</f>
        <v/>
      </c>
      <c r="BH53" s="644">
        <f t="array" ref="BH53">O53-BG53</f>
        <v/>
      </c>
      <c r="BI53" s="644">
        <f t="array" ref="BI53">IF(T53&lt;135,T53,T53-'DPI art.191'!$I$11)</f>
        <v/>
      </c>
      <c r="BJ53" s="137">
        <f t="array" ref="BJ53">IF(O53&lt;80,"0",IF((P53-O53)&lt;=2,('DPI art.191'!$G$13-(('DPI art.191'!$F$13-'DPI art.191'!$G$13)/4)*(P53-O53-2)),('DPI art.191'!$G$13-(('DPI art.191'!$G$13-'DPI art.191'!$H$13)/8)*(P53-O53-2))))</f>
        <v/>
      </c>
      <c r="BK53" s="644">
        <f t="array" ref="BK53">O53-BJ53</f>
        <v/>
      </c>
      <c r="BL53" s="644">
        <f t="array" ref="BL53">IF(T53&lt;135,T53,T53-'DPI art.191'!$I$13)</f>
        <v/>
      </c>
      <c r="BM53" s="137">
        <f t="array" ref="BM53">IF(O53&lt;80,"0",IF((P53-O53)&lt;=2,('DPI art.191'!$G$15-(('DPI art.191'!$F$15-'DPI art.191'!$G$15)/4)*(P53-O53-2)),('DPI art.191'!$G$15-(('DPI art.191'!$G$15-'DPI art.191'!$H$15)/8)*(P53-O53-2))))</f>
        <v/>
      </c>
      <c r="BN53" s="644">
        <f t="array" ref="BN53">O53-BM53</f>
        <v/>
      </c>
      <c r="BO53" s="644">
        <f t="array" ref="BO53">IF(Z53&lt;135,Z53,Z53-'DPI art.191'!$I$15)</f>
        <v/>
      </c>
      <c r="BP53" s="645">
        <f t="array" ref="BP53">10^(0.1*R53)</f>
        <v/>
      </c>
      <c r="BQ53" s="645">
        <f t="array" ref="BQ53">10^(0.1*X53)</f>
        <v/>
      </c>
      <c r="BR53" s="645">
        <f t="array" ref="BR53">10^(0.1*AB53)</f>
        <v/>
      </c>
      <c r="BS53" s="645">
        <f t="array" ref="BS53">10^(0.1*AF53)</f>
        <v/>
      </c>
      <c r="BT53" s="645">
        <f t="array" ref="BT53">10^(0.1*AJ53)</f>
        <v/>
      </c>
      <c r="BU53" s="645">
        <f t="array" ref="BU53">10^(0.1*AN53)</f>
        <v/>
      </c>
      <c r="BV53" s="645">
        <f t="array" ref="BV53">IF(R53&gt;0,(O53-R53),"")</f>
        <v/>
      </c>
      <c r="BW53" s="645">
        <f t="array" ref="BW53">IF(X53&gt;0,(O53-X53),"")</f>
        <v/>
      </c>
      <c r="BX53" s="645">
        <f t="array" ref="BX53">IF(AB53&gt;0,(O53-AB53),"")</f>
        <v/>
      </c>
      <c r="BY53" s="645">
        <f t="array" ref="BY53">IF(AF53&gt;0,(O53-AF53),"")</f>
        <v/>
      </c>
      <c r="BZ53" s="645">
        <f t="array" ref="BZ53">IF(AJ53&gt;0,(O53-AJ53),"")</f>
        <v/>
      </c>
      <c r="CA53" s="645">
        <f t="array" ref="CA53">IF(AN53&gt;0,(O53-AN53),"")</f>
        <v/>
      </c>
      <c r="CB53" s="645">
        <f t="array" ref="CB53">COUNT(BV53:CA53)</f>
        <v/>
      </c>
      <c r="CC53" s="646">
        <f t="array" ref="CC53">IF(CB53=0,0,IF(CB53=1,0,1/(CB53*(CB53-1))))</f>
        <v/>
      </c>
      <c r="CD53" s="647">
        <f t="array" ref="CD53">IF(R53&gt;0,(BV53^2),"")</f>
        <v/>
      </c>
      <c r="CE53" s="647">
        <f t="array" ref="CE53">IF(X53&gt;0,(BW53^2),"")</f>
        <v/>
      </c>
      <c r="CF53" s="647">
        <f t="array" ref="CF53">IF(AB53&gt;0,(BX53^2),"")</f>
        <v/>
      </c>
      <c r="CG53" s="647">
        <f t="array" ref="CG53">IF(AF53&gt;0,(BY53^2),"")</f>
        <v/>
      </c>
      <c r="CH53" s="647">
        <f t="array" ref="CH53">IF(AJ53&gt;0,(BZ53^2),"")</f>
        <v/>
      </c>
      <c r="CI53" s="647">
        <f t="array" ref="CI53">IF(AN53&gt;0,(CA53^2),"")</f>
        <v/>
      </c>
      <c r="CJ53" s="121" t="n"/>
    </row>
    <row r="54" hidden="1" ht="18.75" customHeight="1" s="621">
      <c r="A54" s="47" t="inlineStr">
        <is>
          <t>Gualdo 1</t>
        </is>
      </c>
      <c r="B54" s="47" t="inlineStr">
        <is>
          <t>E10</t>
        </is>
      </c>
      <c r="C54" s="99" t="inlineStr">
        <is>
          <t>Controllo impianti tecnici</t>
        </is>
      </c>
      <c r="D54" s="99" t="inlineStr">
        <is>
          <t>/</t>
        </is>
      </c>
      <c r="E54" s="99" t="inlineStr">
        <is>
          <t>/</t>
        </is>
      </c>
      <c r="F54" s="99" t="inlineStr">
        <is>
          <t>Controllo impianti tecnici</t>
        </is>
      </c>
      <c r="G54" s="100" t="n">
        <v>45996</v>
      </c>
      <c r="H54" s="99" t="inlineStr">
        <is>
          <t>Compito</t>
        </is>
      </c>
      <c r="I54" s="101">
        <f t="array" ref="I54">IF((V54-R54)&gt;3,"SI","")</f>
        <v/>
      </c>
      <c r="J54" s="99" t="inlineStr">
        <is>
          <t>SI</t>
        </is>
      </c>
      <c r="K54" s="100" t="n"/>
      <c r="L54" s="100" t="n"/>
      <c r="M54" s="635">
        <f t="array" ref="M54">IF(R54&gt;0,(SQRT(CC54*(SUM(CD54:CI54)))),"")</f>
        <v/>
      </c>
      <c r="N54" s="636">
        <f t="array" ref="N54">IF(T54&gt;0,(MAX(T54,Z54,AD54,AH54,AL54,AP54))+SQRT(1.2^2+1^2),"")</f>
        <v/>
      </c>
      <c r="O54" s="637">
        <f t="array" ref="O54">IF(R54="",0,10*LOG10(SUM(BP54:BU54)/(COUNT(R54,X54,AB54,AF54,AJ54,AN54))))</f>
        <v/>
      </c>
      <c r="P54" s="638">
        <f t="array" ref="P54">IF(AND(Y54="",AC54="",AG54="",AK54="",AO54=""),S54,AVERAGE(S54,Y54,AC54,AG54,AK54,AO54)+STDEV(S54,Y54,AC54,AG54,AK54,AO54))</f>
        <v/>
      </c>
      <c r="Q54" s="106" t="n">
        <v>300</v>
      </c>
      <c r="R54" s="639" t="n">
        <v>74.90000000000001</v>
      </c>
      <c r="S54" s="640" t="n">
        <v>79.40000000000001</v>
      </c>
      <c r="T54" s="641" t="n">
        <v>94.8</v>
      </c>
      <c r="U54" s="642" t="n">
        <v>74.90000000000001</v>
      </c>
      <c r="V54" s="642" t="n">
        <v>76</v>
      </c>
      <c r="W54" s="106" t="n">
        <v>300</v>
      </c>
      <c r="X54" s="639" t="n">
        <v>74.8</v>
      </c>
      <c r="Y54" s="640" t="n">
        <v>79.3</v>
      </c>
      <c r="Z54" s="641" t="n">
        <v>93.5</v>
      </c>
      <c r="AA54" s="106" t="n">
        <v>300</v>
      </c>
      <c r="AB54" s="639" t="n">
        <v>76.2</v>
      </c>
      <c r="AC54" s="640" t="n">
        <v>79.8</v>
      </c>
      <c r="AD54" s="641" t="n">
        <v>95.5</v>
      </c>
      <c r="AE54" s="106" t="n">
        <v>300</v>
      </c>
      <c r="AF54" s="639" t="n">
        <v>75.5</v>
      </c>
      <c r="AG54" s="640" t="n">
        <v>79.8</v>
      </c>
      <c r="AH54" s="641" t="n">
        <v>98.59999999999999</v>
      </c>
      <c r="AI54" s="106" t="n">
        <v>300</v>
      </c>
      <c r="AJ54" s="639" t="n">
        <v>75</v>
      </c>
      <c r="AK54" s="640" t="n">
        <v>79.7</v>
      </c>
      <c r="AL54" s="641" t="n">
        <v>94.5</v>
      </c>
      <c r="AM54" s="106" t="n">
        <v>300</v>
      </c>
      <c r="AN54" s="639" t="n">
        <v>75.2</v>
      </c>
      <c r="AO54" s="640" t="n">
        <v>79.5</v>
      </c>
      <c r="AP54" s="641" t="n">
        <v>95.2</v>
      </c>
      <c r="AQ54" s="111">
        <f t="array" ref="AQ54">IF(AND((O54)&lt;85,N54&lt;137),"NO","SI")</f>
        <v/>
      </c>
      <c r="AR54" s="112">
        <f t="array" ref="AR54">IF((480*(10^(7.95-(O54/10))))&lt;480,480*(10^(7.95-(O54/10))),480)</f>
        <v/>
      </c>
      <c r="AS54" s="113">
        <f t="array" ref="AS54">IF((480*(10^(8.45-(O54/10))))&lt;480,480*(10^(8.45-(O54/10))),480)</f>
        <v/>
      </c>
      <c r="AT54" s="114">
        <f t="array" ref="AT54">IF((480*(10^(8.65-(O54/10))))&lt;480,480*(10^(8.65-(O54/10))),480)</f>
        <v/>
      </c>
      <c r="AU54" s="137">
        <f t="array" ref="AU54">IF(O54&lt;80,"0",IF((P54-O54)&lt;=2,('DPI art.191'!$G$3-(('DPI art.191'!$F$3-'DPI art.191'!$G$3)/4)*(P54-O54-2)),('DPI art.191'!$G$3-(('DPI art.191'!$G$3-'DPI art.191'!$H$3)/8)*(P54-O54-2))))</f>
        <v/>
      </c>
      <c r="AV54" s="644">
        <f t="array" ref="AV54">O54-AU54</f>
        <v/>
      </c>
      <c r="AW54" s="644">
        <f t="array" ref="AW54">IF(N54&lt;135,N54,N54-'DPI art.191'!$I$3)</f>
        <v/>
      </c>
      <c r="AX54" s="137">
        <f t="array" ref="AX54">IF(O54&lt;80,"0",IF((P54-O54)&lt;=2,('DPI art.191'!$G$5-(('DPI art.191'!$F$5-'DPI art.191'!$G$5)/4)*(P54-O54-2)),('DPI art.191'!$G$5-(('DPI art.191'!$G$5-'DPI art.191'!$H$5)/8)*(P54-O54-2))))</f>
        <v/>
      </c>
      <c r="AY54" s="644">
        <f t="array" ref="AY54">O54-AX54</f>
        <v/>
      </c>
      <c r="AZ54" s="644">
        <f t="array" ref="AZ54">IF(N54&lt;135,N54,N54-'DPI art.191'!$I$5)</f>
        <v/>
      </c>
      <c r="BA54" s="137">
        <f t="array" ref="BA54">IF(O54&lt;80,"0",IF((P54-O54)&lt;=2,('DPI art.191'!$G$7-(('DPI art.191'!$F$7-'DPI art.191'!$G$7)/4)*(P54-O54-2)),('DPI art.191'!$G$7-(('DPI art.191'!$G$7-'DPI art.191'!$H$7)/8)*(P54-O54-2))))</f>
        <v/>
      </c>
      <c r="BB54" s="644">
        <f t="array" ref="BB54">O54-BA54</f>
        <v/>
      </c>
      <c r="BC54" s="644">
        <f t="array" ref="BC54">IF(N54&lt;135,N54,N54-'DPI art.191'!$I$7)</f>
        <v/>
      </c>
      <c r="BD54" s="137">
        <f t="array" ref="BD54">IF(O54&lt;80,"0",IF((P54-O54)&lt;=2,('DPI art.191'!$G$9-(('DPI art.191'!$F$9-'DPI art.191'!$G$9)/4)*(O54-P54-2)),('DPI art.191'!$G$9-(('DPI art.191'!$G$9-'DPI art.191'!$H$9)/8)*(P54-O54-2))))</f>
        <v/>
      </c>
      <c r="BE54" s="644">
        <f t="array" ref="BE54">O54-BD54</f>
        <v/>
      </c>
      <c r="BF54" s="644">
        <f t="array" ref="BF54">IF(N54&lt;135,N54,N54-'DPI art.191'!$I$9)</f>
        <v/>
      </c>
      <c r="BG54" s="137">
        <f t="array" ref="BG54">IF(O54&lt;80,"0",IF((P54-O54)&lt;=2,('DPI art.191'!$G$11-(('DPI art.191'!$F$11-'DPI art.191'!$G$11)/4)*(P54-O54-2)),('DPI art.191'!$G$11-(('DPI art.191'!$G$11-'DPI art.191'!$H$11)/8)*(P54-O54-2))))</f>
        <v/>
      </c>
      <c r="BH54" s="644">
        <f t="array" ref="BH54">O54-BG54</f>
        <v/>
      </c>
      <c r="BI54" s="644">
        <f t="array" ref="BI54">IF(T54&lt;135,T54,T54-'DPI art.191'!$I$11)</f>
        <v/>
      </c>
      <c r="BJ54" s="137">
        <f t="array" ref="BJ54">IF(O54&lt;80,"0",IF((P54-O54)&lt;=2,('DPI art.191'!$G$13-(('DPI art.191'!$F$13-'DPI art.191'!$G$13)/4)*(P54-O54-2)),('DPI art.191'!$G$13-(('DPI art.191'!$G$13-'DPI art.191'!$H$13)/8)*(P54-O54-2))))</f>
        <v/>
      </c>
      <c r="BK54" s="644">
        <f t="array" ref="BK54">O54-BJ54</f>
        <v/>
      </c>
      <c r="BL54" s="644">
        <f t="array" ref="BL54">IF(T54&lt;135,T54,T54-'DPI art.191'!$I$13)</f>
        <v/>
      </c>
      <c r="BM54" s="137">
        <f t="array" ref="BM54">IF(O54&lt;80,"0",IF((P54-O54)&lt;=2,('DPI art.191'!$G$15-(('DPI art.191'!$F$15-'DPI art.191'!$G$15)/4)*(P54-O54-2)),('DPI art.191'!$G$15-(('DPI art.191'!$G$15-'DPI art.191'!$H$15)/8)*(P54-O54-2))))</f>
        <v/>
      </c>
      <c r="BN54" s="644">
        <f t="array" ref="BN54">O54-BM54</f>
        <v/>
      </c>
      <c r="BO54" s="644">
        <f t="array" ref="BO54">IF(Z54&lt;135,Z54,Z54-'DPI art.191'!$I$15)</f>
        <v/>
      </c>
      <c r="BP54" s="645">
        <f t="array" ref="BP54">10^(0.1*R54)</f>
        <v/>
      </c>
      <c r="BQ54" s="645">
        <f t="array" ref="BQ54">10^(0.1*X54)</f>
        <v/>
      </c>
      <c r="BR54" s="645">
        <f t="array" ref="BR54">10^(0.1*AB54)</f>
        <v/>
      </c>
      <c r="BS54" s="645">
        <f t="array" ref="BS54">10^(0.1*AF54)</f>
        <v/>
      </c>
      <c r="BT54" s="645">
        <f t="array" ref="BT54">10^(0.1*AJ54)</f>
        <v/>
      </c>
      <c r="BU54" s="645">
        <f t="array" ref="BU54">10^(0.1*AN54)</f>
        <v/>
      </c>
      <c r="BV54" s="645">
        <f t="array" ref="BV54">IF(R54&gt;0,(O54-R54),"")</f>
        <v/>
      </c>
      <c r="BW54" s="645">
        <f t="array" ref="BW54">IF(X54&gt;0,(O54-X54),"")</f>
        <v/>
      </c>
      <c r="BX54" s="645">
        <f t="array" ref="BX54">IF(AB54&gt;0,(O54-AB54),"")</f>
        <v/>
      </c>
      <c r="BY54" s="645">
        <f t="array" ref="BY54">IF(AF54&gt;0,(O54-AF54),"")</f>
        <v/>
      </c>
      <c r="BZ54" s="645">
        <f t="array" ref="BZ54">IF(AJ54&gt;0,(O54-AJ54),"")</f>
        <v/>
      </c>
      <c r="CA54" s="645">
        <f t="array" ref="CA54">IF(AN54&gt;0,(O54-AN54),"")</f>
        <v/>
      </c>
      <c r="CB54" s="645">
        <f t="array" ref="CB54">COUNT(BV54:CA54)</f>
        <v/>
      </c>
      <c r="CC54" s="646">
        <f t="array" ref="CC54">IF(CB54=0,0,IF(CB54=1,0,1/(CB54*(CB54-1))))</f>
        <v/>
      </c>
      <c r="CD54" s="647">
        <f t="array" ref="CD54">IF(R54&gt;0,(BV54^2),"")</f>
        <v/>
      </c>
      <c r="CE54" s="647">
        <f t="array" ref="CE54">IF(X54&gt;0,(BW54^2),"")</f>
        <v/>
      </c>
      <c r="CF54" s="647">
        <f t="array" ref="CF54">IF(AB54&gt;0,(BX54^2),"")</f>
        <v/>
      </c>
      <c r="CG54" s="647">
        <f t="array" ref="CG54">IF(AF54&gt;0,(BY54^2),"")</f>
        <v/>
      </c>
      <c r="CH54" s="647">
        <f t="array" ref="CH54">IF(AJ54&gt;0,(BZ54^2),"")</f>
        <v/>
      </c>
      <c r="CI54" s="647">
        <f t="array" ref="CI54">IF(AN54&gt;0,(CA54^2),"")</f>
        <v/>
      </c>
      <c r="CJ54" s="121" t="n"/>
    </row>
    <row r="55" ht="25.5" customHeight="1" s="621">
      <c r="A55" s="47" t="inlineStr">
        <is>
          <t>Gualdo 2</t>
        </is>
      </c>
      <c r="B55" s="47" t="inlineStr">
        <is>
          <t>E11</t>
        </is>
      </c>
      <c r="C55" s="99" t="inlineStr">
        <is>
          <t>Attività di officina con indotto molatura</t>
        </is>
      </c>
      <c r="D55" s="99" t="inlineStr">
        <is>
          <t>/</t>
        </is>
      </c>
      <c r="E55" s="99" t="inlineStr">
        <is>
          <t>/</t>
        </is>
      </c>
      <c r="F55" s="99" t="inlineStr">
        <is>
          <t>Attività di officina con indotto molatura</t>
        </is>
      </c>
      <c r="G55" s="100" t="n">
        <v>46003</v>
      </c>
      <c r="H55" s="99" t="inlineStr">
        <is>
          <t>Compito</t>
        </is>
      </c>
      <c r="I55" s="101">
        <f t="array" ref="I55">IF((V55-R55)&gt;3,"SI","")</f>
        <v/>
      </c>
      <c r="J55" s="99" t="inlineStr">
        <is>
          <t>SI</t>
        </is>
      </c>
      <c r="K55" s="100" t="n"/>
      <c r="L55" s="100" t="n"/>
      <c r="M55" s="635">
        <f t="array" ref="M55">IF(R55&gt;0,(SQRT(CC55*(SUM(CD55:CI55)))),"")</f>
        <v/>
      </c>
      <c r="N55" s="636">
        <f t="array" ref="N55">IF(T55&gt;0,(MAX(T55,Z55,AD55,AH55,AL55,AP55))+SQRT(1.2^2+1^2),"")</f>
        <v/>
      </c>
      <c r="O55" s="637">
        <f t="array" ref="O55">IF(R55="",0,10*LOG10(SUM(BP55:BU55)/(COUNT(R55,X55,AB55,AF55,AJ55,AN55))))</f>
        <v/>
      </c>
      <c r="P55" s="638">
        <f t="array" ref="P55">IF(AND(Y55="",AC55="",AG55="",AK55="",AO55=""),S55,AVERAGE(S55,Y55,AC55,AG55,AK55,AO55)+STDEV(S55,Y55,AC55,AG55,AK55,AO55))</f>
        <v/>
      </c>
      <c r="Q55" s="106" t="n">
        <v>300</v>
      </c>
      <c r="R55" s="639" t="n">
        <v>80</v>
      </c>
      <c r="S55" s="640" t="n">
        <v>78.8</v>
      </c>
      <c r="T55" s="641" t="n">
        <v>102.8</v>
      </c>
      <c r="U55" s="642" t="n">
        <v>80</v>
      </c>
      <c r="V55" s="642" t="n">
        <v>81.40000000000001</v>
      </c>
      <c r="W55" s="106" t="n">
        <v>300</v>
      </c>
      <c r="X55" s="639" t="n">
        <v>80.3</v>
      </c>
      <c r="Y55" s="640" t="n">
        <v>79</v>
      </c>
      <c r="Z55" s="641" t="n">
        <v>101.5</v>
      </c>
      <c r="AA55" s="106" t="n">
        <v>300</v>
      </c>
      <c r="AB55" s="639" t="n">
        <v>79.40000000000001</v>
      </c>
      <c r="AC55" s="640" t="n">
        <v>78</v>
      </c>
      <c r="AD55" s="641" t="n">
        <v>101.2</v>
      </c>
      <c r="AE55" s="106" t="n">
        <v>300</v>
      </c>
      <c r="AF55" s="639" t="n">
        <v>76.5</v>
      </c>
      <c r="AG55" s="640" t="n">
        <v>75.2</v>
      </c>
      <c r="AH55" s="641" t="n">
        <v>101.8</v>
      </c>
      <c r="AI55" s="106" t="n">
        <v>300</v>
      </c>
      <c r="AJ55" s="639" t="n">
        <v>77</v>
      </c>
      <c r="AK55" s="640" t="n">
        <v>75.59999999999999</v>
      </c>
      <c r="AL55" s="641" t="n">
        <v>98.3</v>
      </c>
      <c r="AM55" s="106" t="n">
        <v>300</v>
      </c>
      <c r="AN55" s="639" t="n">
        <v>65.8</v>
      </c>
      <c r="AO55" s="640" t="n">
        <v>66.2</v>
      </c>
      <c r="AP55" s="641" t="n">
        <v>97.09999999999999</v>
      </c>
      <c r="AQ55" s="111">
        <f t="array" ref="AQ55">IF(AND((O55)&lt;85,N55&lt;137),"NO","SI")</f>
        <v/>
      </c>
      <c r="AR55" s="112">
        <f t="array" ref="AR55">IF((480*(10^(7.95-(O55/10))))&lt;480,480*(10^(7.95-(O55/10))),480)</f>
        <v/>
      </c>
      <c r="AS55" s="113">
        <f t="array" ref="AS55">IF((480*(10^(8.45-(O55/10))))&lt;480,480*(10^(8.45-(O55/10))),480)</f>
        <v/>
      </c>
      <c r="AT55" s="114">
        <f t="array" ref="AT55">IF((480*(10^(8.65-(O55/10))))&lt;480,480*(10^(8.65-(O55/10))),480)</f>
        <v/>
      </c>
      <c r="AU55" s="137">
        <f t="array" ref="AU55">IF(O55&lt;80,"0",IF((P55-O55)&lt;=2,('DPI art.191'!$G$3-(('DPI art.191'!$F$3-'DPI art.191'!$G$3)/4)*(P55-O55-2)),('DPI art.191'!$G$3-(('DPI art.191'!$G$3-'DPI art.191'!$H$3)/8)*(P55-O55-2))))</f>
        <v/>
      </c>
      <c r="AV55" s="644">
        <f t="array" ref="AV55">O55-AU55</f>
        <v/>
      </c>
      <c r="AW55" s="644">
        <f t="array" ref="AW55">IF(N55&lt;135,N55,N55-'DPI art.191'!$I$3)</f>
        <v/>
      </c>
      <c r="AX55" s="137">
        <f t="array" ref="AX55">IF(O55&lt;80,"0",IF((P55-O55)&lt;=2,('DPI art.191'!$G$5-(('DPI art.191'!$F$5-'DPI art.191'!$G$5)/4)*(P55-O55-2)),('DPI art.191'!$G$5-(('DPI art.191'!$G$5-'DPI art.191'!$H$5)/8)*(P55-O55-2))))</f>
        <v/>
      </c>
      <c r="AY55" s="644">
        <f t="array" ref="AY55">O55-AX55</f>
        <v/>
      </c>
      <c r="AZ55" s="644">
        <f t="array" ref="AZ55">IF(N55&lt;135,N55,N55-'DPI art.191'!$I$5)</f>
        <v/>
      </c>
      <c r="BA55" s="137">
        <f t="array" ref="BA55">IF(O55&lt;80,"0",IF((P55-O55)&lt;=2,('DPI art.191'!$G$7-(('DPI art.191'!$F$7-'DPI art.191'!$G$7)/4)*(P55-O55-2)),('DPI art.191'!$G$7-(('DPI art.191'!$G$7-'DPI art.191'!$H$7)/8)*(P55-O55-2))))</f>
        <v/>
      </c>
      <c r="BB55" s="644">
        <f t="array" ref="BB55">O55-BA55</f>
        <v/>
      </c>
      <c r="BC55" s="644">
        <f t="array" ref="BC55">IF(N55&lt;135,N55,N55-'DPI art.191'!$I$7)</f>
        <v/>
      </c>
      <c r="BD55" s="137">
        <f t="array" ref="BD55">IF(O55&lt;80,"0",IF((P55-O55)&lt;=2,('DPI art.191'!$G$9-(('DPI art.191'!$F$9-'DPI art.191'!$G$9)/4)*(O55-P55-2)),('DPI art.191'!$G$9-(('DPI art.191'!$G$9-'DPI art.191'!$H$9)/8)*(P55-O55-2))))</f>
        <v/>
      </c>
      <c r="BE55" s="644">
        <f t="array" ref="BE55">O55-BD55</f>
        <v/>
      </c>
      <c r="BF55" s="644">
        <f t="array" ref="BF55">IF(N55&lt;135,N55,N55-'DPI art.191'!$I$9)</f>
        <v/>
      </c>
      <c r="BG55" s="137">
        <f t="array" ref="BG55">IF(O55&lt;80,"0",IF((P55-O55)&lt;=2,('DPI art.191'!$G$11-(('DPI art.191'!$F$11-'DPI art.191'!$G$11)/4)*(P55-O55-2)),('DPI art.191'!$G$11-(('DPI art.191'!$G$11-'DPI art.191'!$H$11)/8)*(P55-O55-2))))</f>
        <v/>
      </c>
      <c r="BH55" s="644">
        <f t="array" ref="BH55">O55-BG55</f>
        <v/>
      </c>
      <c r="BI55" s="644">
        <f t="array" ref="BI55">IF(T55&lt;135,T55,T55-'DPI art.191'!$I$11)</f>
        <v/>
      </c>
      <c r="BJ55" s="137">
        <f t="array" ref="BJ55">IF(O55&lt;80,"0",IF((P55-O55)&lt;=2,('DPI art.191'!$G$13-(('DPI art.191'!$F$13-'DPI art.191'!$G$13)/4)*(P55-O55-2)),('DPI art.191'!$G$13-(('DPI art.191'!$G$13-'DPI art.191'!$H$13)/8)*(P55-O55-2))))</f>
        <v/>
      </c>
      <c r="BK55" s="644">
        <f t="array" ref="BK55">O55-BJ55</f>
        <v/>
      </c>
      <c r="BL55" s="644">
        <f t="array" ref="BL55">IF(T55&lt;135,T55,T55-'DPI art.191'!$I$13)</f>
        <v/>
      </c>
      <c r="BM55" s="137">
        <f t="array" ref="BM55">IF(O55&lt;80,"0",IF((P55-O55)&lt;=2,('DPI art.191'!$G$15-(('DPI art.191'!$F$15-'DPI art.191'!$G$15)/4)*(P55-O55-2)),('DPI art.191'!$G$15-(('DPI art.191'!$G$15-'DPI art.191'!$H$15)/8)*(P55-O55-2))))</f>
        <v/>
      </c>
      <c r="BN55" s="644">
        <f t="array" ref="BN55">O55-BM55</f>
        <v/>
      </c>
      <c r="BO55" s="644">
        <f t="array" ref="BO55">IF(Z55&lt;135,Z55,Z55-'DPI art.191'!$I$15)</f>
        <v/>
      </c>
      <c r="BP55" s="645">
        <f t="array" ref="BP55">10^(0.1*R55)</f>
        <v/>
      </c>
      <c r="BQ55" s="645">
        <f t="array" ref="BQ55">10^(0.1*X55)</f>
        <v/>
      </c>
      <c r="BR55" s="645">
        <f t="array" ref="BR55">10^(0.1*AB55)</f>
        <v/>
      </c>
      <c r="BS55" s="645">
        <f t="array" ref="BS55">10^(0.1*AF55)</f>
        <v/>
      </c>
      <c r="BT55" s="645">
        <f t="array" ref="BT55">10^(0.1*AJ55)</f>
        <v/>
      </c>
      <c r="BU55" s="645">
        <f t="array" ref="BU55">10^(0.1*AN55)</f>
        <v/>
      </c>
      <c r="BV55" s="645">
        <f t="array" ref="BV55">IF(R55&gt;0,(O55-R55),"")</f>
        <v/>
      </c>
      <c r="BW55" s="645">
        <f t="array" ref="BW55">IF(X55&gt;0,(O55-X55),"")</f>
        <v/>
      </c>
      <c r="BX55" s="645">
        <f t="array" ref="BX55">IF(AB55&gt;0,(O55-AB55),"")</f>
        <v/>
      </c>
      <c r="BY55" s="645">
        <f t="array" ref="BY55">IF(AF55&gt;0,(O55-AF55),"")</f>
        <v/>
      </c>
      <c r="BZ55" s="645">
        <f t="array" ref="BZ55">IF(AJ55&gt;0,(O55-AJ55),"")</f>
        <v/>
      </c>
      <c r="CA55" s="645">
        <f t="array" ref="CA55">IF(AN55&gt;0,(O55-AN55),"")</f>
        <v/>
      </c>
      <c r="CB55" s="645">
        <f t="array" ref="CB55">COUNT(BV55:CA55)</f>
        <v/>
      </c>
      <c r="CC55" s="646">
        <f t="array" ref="CC55">IF(CB55=0,0,IF(CB55=1,0,1/(CB55*(CB55-1))))</f>
        <v/>
      </c>
      <c r="CD55" s="647">
        <f t="array" ref="CD55">IF(R55&gt;0,(BV55^2),"")</f>
        <v/>
      </c>
      <c r="CE55" s="647">
        <f t="array" ref="CE55">IF(X55&gt;0,(BW55^2),"")</f>
        <v/>
      </c>
      <c r="CF55" s="647">
        <f t="array" ref="CF55">IF(AB55&gt;0,(BX55^2),"")</f>
        <v/>
      </c>
      <c r="CG55" s="647">
        <f t="array" ref="CG55">IF(AF55&gt;0,(BY55^2),"")</f>
        <v/>
      </c>
      <c r="CH55" s="647">
        <f t="array" ref="CH55">IF(AJ55&gt;0,(BZ55^2),"")</f>
        <v/>
      </c>
      <c r="CI55" s="647">
        <f t="array" ref="CI55">IF(AN55&gt;0,(CA55^2),"")</f>
        <v/>
      </c>
      <c r="CJ55" s="121" t="n"/>
    </row>
    <row r="56" ht="25.5" customHeight="1" s="621">
      <c r="A56" s="47" t="inlineStr">
        <is>
          <t>Gualdo 2</t>
        </is>
      </c>
      <c r="B56" s="47" t="inlineStr">
        <is>
          <t>E12</t>
        </is>
      </c>
      <c r="C56" s="99" t="inlineStr">
        <is>
          <t>Attività di officina con indotto molatura</t>
        </is>
      </c>
      <c r="D56" s="99" t="inlineStr">
        <is>
          <t>/</t>
        </is>
      </c>
      <c r="E56" s="99" t="inlineStr">
        <is>
          <t>/</t>
        </is>
      </c>
      <c r="F56" s="99" t="inlineStr">
        <is>
          <t>Attività di officina con indotto molatura</t>
        </is>
      </c>
      <c r="G56" s="100" t="n">
        <v>46003</v>
      </c>
      <c r="H56" s="99" t="inlineStr">
        <is>
          <t>Compito</t>
        </is>
      </c>
      <c r="I56" s="101">
        <f t="array" ref="I56">IF((V56-R56)&gt;3,"SI","")</f>
        <v/>
      </c>
      <c r="J56" s="101">
        <f t="array" ref="J56">IF((U56-R56)&gt;3,"SI","")</f>
        <v/>
      </c>
      <c r="K56" s="100" t="n"/>
      <c r="L56" s="100" t="n"/>
      <c r="M56" s="635">
        <f t="array" ref="M56">IF(R56&gt;0,(SQRT(CC56*(SUM(CD56:CI56)))),"")</f>
        <v/>
      </c>
      <c r="N56" s="636">
        <f t="array" ref="N56">IF(T56&gt;0,(MAX(T56,Z56,AD56,AH56,AL56,AP56))+SQRT(1.2^2+1^2),"")</f>
        <v/>
      </c>
      <c r="O56" s="637">
        <f t="array" ref="O56">IF(R56="",0,10*LOG10(SUM(BP56:BU56)/(COUNT(R56,X56,AB56,AF56,AJ56,AN56))))</f>
        <v/>
      </c>
      <c r="P56" s="638">
        <f t="array" ref="P56">IF(AND(Y56="",AC56="",AG56="",AK56="",AO56=""),S56,AVERAGE(S56,Y56,AC56,AG56,AK56,AO56)+STDEV(S56,Y56,AC56,AG56,AK56,AO56))</f>
        <v/>
      </c>
      <c r="Q56" s="106" t="n">
        <v>300</v>
      </c>
      <c r="R56" s="639" t="n">
        <v>67.40000000000001</v>
      </c>
      <c r="S56" s="640" t="n">
        <v>75.7</v>
      </c>
      <c r="T56" s="641" t="n">
        <v>96.3</v>
      </c>
      <c r="U56" s="642" t="n">
        <v>67.3</v>
      </c>
      <c r="V56" s="642" t="n">
        <v>70.5</v>
      </c>
      <c r="W56" s="106" t="n">
        <v>300</v>
      </c>
      <c r="X56" s="639" t="n">
        <v>66.59999999999999</v>
      </c>
      <c r="Y56" s="640" t="n">
        <v>69.7</v>
      </c>
      <c r="Z56" s="641" t="n">
        <v>95.09999999999999</v>
      </c>
      <c r="AA56" s="106" t="n">
        <v>300</v>
      </c>
      <c r="AB56" s="639" t="n">
        <v>73</v>
      </c>
      <c r="AC56" s="640" t="n">
        <v>73.40000000000001</v>
      </c>
      <c r="AD56" s="641" t="n">
        <v>99.59999999999999</v>
      </c>
      <c r="AE56" s="106" t="n">
        <v>300</v>
      </c>
      <c r="AF56" s="639" t="n">
        <v>68.59999999999999</v>
      </c>
      <c r="AG56" s="640" t="n">
        <v>77.7</v>
      </c>
      <c r="AH56" s="641" t="n">
        <v>92.8</v>
      </c>
      <c r="AI56" s="106" t="n">
        <v>300</v>
      </c>
      <c r="AJ56" s="639" t="n">
        <v>68.59999999999999</v>
      </c>
      <c r="AK56" s="640" t="n">
        <v>74.7</v>
      </c>
      <c r="AL56" s="641" t="n">
        <v>99.2</v>
      </c>
      <c r="AM56" s="106" t="n">
        <v>300</v>
      </c>
      <c r="AN56" s="639" t="n">
        <v>68.7</v>
      </c>
      <c r="AO56" s="640" t="n">
        <v>68.09999999999999</v>
      </c>
      <c r="AP56" s="641" t="n">
        <v>113.7</v>
      </c>
      <c r="AQ56" s="111">
        <f t="array" ref="AQ56">IF(AND((O56)&lt;85,N56&lt;137),"NO","SI")</f>
        <v/>
      </c>
      <c r="AR56" s="112">
        <f t="array" ref="AR56">IF((480*(10^(7.95-(O56/10))))&lt;480,480*(10^(7.95-(O56/10))),480)</f>
        <v/>
      </c>
      <c r="AS56" s="113">
        <f t="array" ref="AS56">IF((480*(10^(8.45-(O56/10))))&lt;480,480*(10^(8.45-(O56/10))),480)</f>
        <v/>
      </c>
      <c r="AT56" s="114">
        <f t="array" ref="AT56">IF((480*(10^(8.65-(O56/10))))&lt;480,480*(10^(8.65-(O56/10))),480)</f>
        <v/>
      </c>
      <c r="AU56" s="137">
        <f t="array" ref="AU56">IF(O56&lt;80,"0",IF((P56-O56)&lt;=2,('DPI art.191'!$G$3-(('DPI art.191'!$F$3-'DPI art.191'!$G$3)/4)*(P56-O56-2)),('DPI art.191'!$G$3-(('DPI art.191'!$G$3-'DPI art.191'!$H$3)/8)*(P56-O56-2))))</f>
        <v/>
      </c>
      <c r="AV56" s="644">
        <f t="array" ref="AV56">O56-AU56</f>
        <v/>
      </c>
      <c r="AW56" s="644">
        <f t="array" ref="AW56">IF(N56&lt;135,N56,N56-'DPI art.191'!$I$3)</f>
        <v/>
      </c>
      <c r="AX56" s="137">
        <f t="array" ref="AX56">IF(O56&lt;80,"0",IF((P56-O56)&lt;=2,('DPI art.191'!$G$5-(('DPI art.191'!$F$5-'DPI art.191'!$G$5)/4)*(P56-O56-2)),('DPI art.191'!$G$5-(('DPI art.191'!$G$5-'DPI art.191'!$H$5)/8)*(P56-O56-2))))</f>
        <v/>
      </c>
      <c r="AY56" s="644">
        <f t="array" ref="AY56">O56-AX56</f>
        <v/>
      </c>
      <c r="AZ56" s="644">
        <f t="array" ref="AZ56">IF(N56&lt;135,N56,N56-'DPI art.191'!$I$5)</f>
        <v/>
      </c>
      <c r="BA56" s="137">
        <f t="array" ref="BA56">IF(O56&lt;80,"0",IF((P56-O56)&lt;=2,('DPI art.191'!$G$7-(('DPI art.191'!$F$7-'DPI art.191'!$G$7)/4)*(P56-O56-2)),('DPI art.191'!$G$7-(('DPI art.191'!$G$7-'DPI art.191'!$H$7)/8)*(P56-O56-2))))</f>
        <v/>
      </c>
      <c r="BB56" s="644">
        <f t="array" ref="BB56">O56-BA56</f>
        <v/>
      </c>
      <c r="BC56" s="644">
        <f t="array" ref="BC56">IF(N56&lt;135,N56,N56-'DPI art.191'!$I$7)</f>
        <v/>
      </c>
      <c r="BD56" s="137">
        <f t="array" ref="BD56">IF(O56&lt;80,"0",IF((P56-O56)&lt;=2,('DPI art.191'!$G$9-(('DPI art.191'!$F$9-'DPI art.191'!$G$9)/4)*(O56-P56-2)),('DPI art.191'!$G$9-(('DPI art.191'!$G$9-'DPI art.191'!$H$9)/8)*(P56-O56-2))))</f>
        <v/>
      </c>
      <c r="BE56" s="644">
        <f t="array" ref="BE56">O56-BD56</f>
        <v/>
      </c>
      <c r="BF56" s="644">
        <f t="array" ref="BF56">IF(N56&lt;135,N56,N56-'DPI art.191'!$I$9)</f>
        <v/>
      </c>
      <c r="BG56" s="137">
        <f t="array" ref="BG56">IF(O56&lt;80,"0",IF((P56-O56)&lt;=2,('DPI art.191'!$G$11-(('DPI art.191'!$F$11-'DPI art.191'!$G$11)/4)*(P56-O56-2)),('DPI art.191'!$G$11-(('DPI art.191'!$G$11-'DPI art.191'!$H$11)/8)*(P56-O56-2))))</f>
        <v/>
      </c>
      <c r="BH56" s="644">
        <f t="array" ref="BH56">O56-BG56</f>
        <v/>
      </c>
      <c r="BI56" s="644">
        <f t="array" ref="BI56">IF(T56&lt;135,T56,T56-'DPI art.191'!$I$11)</f>
        <v/>
      </c>
      <c r="BJ56" s="137">
        <f t="array" ref="BJ56">IF(O56&lt;80,"0",IF((P56-O56)&lt;=2,('DPI art.191'!$G$13-(('DPI art.191'!$F$13-'DPI art.191'!$G$13)/4)*(P56-O56-2)),('DPI art.191'!$G$13-(('DPI art.191'!$G$13-'DPI art.191'!$H$13)/8)*(P56-O56-2))))</f>
        <v/>
      </c>
      <c r="BK56" s="644">
        <f t="array" ref="BK56">O56-BJ56</f>
        <v/>
      </c>
      <c r="BL56" s="644">
        <f t="array" ref="BL56">IF(T56&lt;135,T56,T56-'DPI art.191'!$I$13)</f>
        <v/>
      </c>
      <c r="BM56" s="137">
        <f t="array" ref="BM56">IF(O56&lt;80,"0",IF((P56-O56)&lt;=2,('DPI art.191'!$G$15-(('DPI art.191'!$F$15-'DPI art.191'!$G$15)/4)*(P56-O56-2)),('DPI art.191'!$G$15-(('DPI art.191'!$G$15-'DPI art.191'!$H$15)/8)*(P56-O56-2))))</f>
        <v/>
      </c>
      <c r="BN56" s="644">
        <f t="array" ref="BN56">O56-BM56</f>
        <v/>
      </c>
      <c r="BO56" s="644">
        <f t="array" ref="BO56">IF(Z56&lt;135,Z56,Z56-'DPI art.191'!$I$15)</f>
        <v/>
      </c>
      <c r="BP56" s="645">
        <f t="array" ref="BP56">10^(0.1*R56)</f>
        <v/>
      </c>
      <c r="BQ56" s="645">
        <f t="array" ref="BQ56">10^(0.1*X56)</f>
        <v/>
      </c>
      <c r="BR56" s="645">
        <f t="array" ref="BR56">10^(0.1*AB56)</f>
        <v/>
      </c>
      <c r="BS56" s="645">
        <f t="array" ref="BS56">10^(0.1*AF56)</f>
        <v/>
      </c>
      <c r="BT56" s="645">
        <f t="array" ref="BT56">10^(0.1*AJ56)</f>
        <v/>
      </c>
      <c r="BU56" s="645">
        <f t="array" ref="BU56">10^(0.1*AN56)</f>
        <v/>
      </c>
      <c r="BV56" s="645">
        <f t="array" ref="BV56">IF(R56&gt;0,(O56-R56),"")</f>
        <v/>
      </c>
      <c r="BW56" s="645">
        <f t="array" ref="BW56">IF(X56&gt;0,(O56-X56),"")</f>
        <v/>
      </c>
      <c r="BX56" s="645">
        <f t="array" ref="BX56">IF(AB56&gt;0,(O56-AB56),"")</f>
        <v/>
      </c>
      <c r="BY56" s="645">
        <f t="array" ref="BY56">IF(AF56&gt;0,(O56-AF56),"")</f>
        <v/>
      </c>
      <c r="BZ56" s="645">
        <f t="array" ref="BZ56">IF(AJ56&gt;0,(O56-AJ56),"")</f>
        <v/>
      </c>
      <c r="CA56" s="645">
        <f t="array" ref="CA56">IF(AN56&gt;0,(O56-AN56),"")</f>
        <v/>
      </c>
      <c r="CB56" s="645">
        <f t="array" ref="CB56">COUNT(BV56:CA56)</f>
        <v/>
      </c>
      <c r="CC56" s="646">
        <f t="array" ref="CC56">IF(CB56=0,0,IF(CB56=1,0,1/(CB56*(CB56-1))))</f>
        <v/>
      </c>
      <c r="CD56" s="647">
        <f t="array" ref="CD56">IF(R56&gt;0,(BV56^2),"")</f>
        <v/>
      </c>
      <c r="CE56" s="647">
        <f t="array" ref="CE56">IF(X56&gt;0,(BW56^2),"")</f>
        <v/>
      </c>
      <c r="CF56" s="647">
        <f t="array" ref="CF56">IF(AB56&gt;0,(BX56^2),"")</f>
        <v/>
      </c>
      <c r="CG56" s="647">
        <f t="array" ref="CG56">IF(AF56&gt;0,(BY56^2),"")</f>
        <v/>
      </c>
      <c r="CH56" s="647">
        <f t="array" ref="CH56">IF(AJ56&gt;0,(BZ56^2),"")</f>
        <v/>
      </c>
      <c r="CI56" s="647">
        <f t="array" ref="CI56">IF(AN56&gt;0,(CA56^2),"")</f>
        <v/>
      </c>
      <c r="CJ56" s="121" t="n"/>
    </row>
    <row r="57" ht="25.5" customHeight="1" s="621">
      <c r="A57" s="47" t="inlineStr">
        <is>
          <t>Gualdo 2</t>
        </is>
      </c>
      <c r="B57" s="47" t="inlineStr">
        <is>
          <t>E13</t>
        </is>
      </c>
      <c r="C57" s="99" t="inlineStr">
        <is>
          <t>Attività di officina con indotto movimentazioni</t>
        </is>
      </c>
      <c r="D57" s="99" t="inlineStr">
        <is>
          <t>/</t>
        </is>
      </c>
      <c r="E57" s="99" t="inlineStr">
        <is>
          <t>/</t>
        </is>
      </c>
      <c r="F57" s="99" t="inlineStr">
        <is>
          <t>Attività di officina con indotto movimentazioni</t>
        </is>
      </c>
      <c r="G57" s="100" t="n">
        <v>46003</v>
      </c>
      <c r="H57" s="99" t="inlineStr">
        <is>
          <t>Compito</t>
        </is>
      </c>
      <c r="I57" s="101">
        <f t="array" ref="I57">IF((V57-R57)&gt;3,"SI","")</f>
        <v/>
      </c>
      <c r="J57" s="101">
        <f t="array" ref="J57">IF((U57-R57)&gt;3,"SI","")</f>
        <v/>
      </c>
      <c r="K57" s="100" t="n"/>
      <c r="L57" s="100" t="n"/>
      <c r="M57" s="635">
        <f t="array" ref="M57">IF(R57&gt;0,(SQRT(CC57*(SUM(CD57:CI57)))),"")</f>
        <v/>
      </c>
      <c r="N57" s="636">
        <f t="array" ref="N57">IF(T57&gt;0,(MAX(T57,Z57,AD57,AH57,AL57,AP57))+SQRT(1.2^2+1^2),"")</f>
        <v/>
      </c>
      <c r="O57" s="637">
        <f t="array" ref="O57">IF(R57="",0,10*LOG10(SUM(BP57:BU57)/(COUNT(R57,X57,AB57,AF57,AJ57,AN57))))</f>
        <v/>
      </c>
      <c r="P57" s="638">
        <f t="array" ref="P57">IF(AND(Y57="",AC57="",AG57="",AK57="",AO57=""),S57,AVERAGE(S57,Y57,AC57,AG57,AK57,AO57)+STDEV(S57,Y57,AC57,AG57,AK57,AO57))</f>
        <v/>
      </c>
      <c r="Q57" s="106" t="n">
        <v>300</v>
      </c>
      <c r="R57" s="639" t="n">
        <v>56.2</v>
      </c>
      <c r="S57" s="640" t="n">
        <v>61.5</v>
      </c>
      <c r="T57" s="641" t="n">
        <v>86.8</v>
      </c>
      <c r="U57" s="642" t="n">
        <v>56.2</v>
      </c>
      <c r="V57" s="642" t="n">
        <v>61</v>
      </c>
      <c r="W57" s="106" t="n">
        <v>300</v>
      </c>
      <c r="X57" s="639" t="n">
        <v>57.7</v>
      </c>
      <c r="Y57" s="640" t="n">
        <v>62.6</v>
      </c>
      <c r="Z57" s="641" t="n">
        <v>91.8</v>
      </c>
      <c r="AA57" s="106" t="n">
        <v>300</v>
      </c>
      <c r="AB57" s="639" t="n">
        <v>56.3</v>
      </c>
      <c r="AC57" s="640" t="n">
        <v>61.8</v>
      </c>
      <c r="AD57" s="641" t="n">
        <v>82.3</v>
      </c>
      <c r="AE57" s="106" t="n">
        <v>300</v>
      </c>
      <c r="AF57" s="639" t="n">
        <v>58.8</v>
      </c>
      <c r="AG57" s="640" t="n">
        <v>62.6</v>
      </c>
      <c r="AH57" s="641" t="n">
        <v>88.7</v>
      </c>
      <c r="AI57" s="106" t="n">
        <v>300</v>
      </c>
      <c r="AJ57" s="639" t="n">
        <v>53.7</v>
      </c>
      <c r="AK57" s="640" t="n">
        <v>60.6</v>
      </c>
      <c r="AL57" s="641" t="n">
        <v>77</v>
      </c>
      <c r="AM57" s="106" t="n">
        <v>300</v>
      </c>
      <c r="AN57" s="639" t="n">
        <v>64.40000000000001</v>
      </c>
      <c r="AO57" s="640" t="n">
        <v>64.5</v>
      </c>
      <c r="AP57" s="641" t="n">
        <v>90.8</v>
      </c>
      <c r="AQ57" s="111">
        <f t="array" ref="AQ57">IF(AND((O57)&lt;85,N57&lt;137),"NO","SI")</f>
        <v/>
      </c>
      <c r="AR57" s="112">
        <f t="array" ref="AR57">IF((480*(10^(7.95-(O57/10))))&lt;480,480*(10^(7.95-(O57/10))),480)</f>
        <v/>
      </c>
      <c r="AS57" s="113">
        <f t="array" ref="AS57">IF((480*(10^(8.45-(O57/10))))&lt;480,480*(10^(8.45-(O57/10))),480)</f>
        <v/>
      </c>
      <c r="AT57" s="114">
        <f t="array" ref="AT57">IF((480*(10^(8.65-(O57/10))))&lt;480,480*(10^(8.65-(O57/10))),480)</f>
        <v/>
      </c>
      <c r="AU57" s="137">
        <f t="array" ref="AU57">IF(O57&lt;80,"0",IF((P57-O57)&lt;=2,('DPI art.191'!$G$3-(('DPI art.191'!$F$3-'DPI art.191'!$G$3)/4)*(P57-O57-2)),('DPI art.191'!$G$3-(('DPI art.191'!$G$3-'DPI art.191'!$H$3)/8)*(P57-O57-2))))</f>
        <v/>
      </c>
      <c r="AV57" s="644">
        <f t="array" ref="AV57">O57-AU57</f>
        <v/>
      </c>
      <c r="AW57" s="644">
        <f t="array" ref="AW57">IF(N57&lt;135,N57,N57-'DPI art.191'!$I$3)</f>
        <v/>
      </c>
      <c r="AX57" s="137">
        <f t="array" ref="AX57">IF(O57&lt;80,"0",IF((P57-O57)&lt;=2,('DPI art.191'!$G$5-(('DPI art.191'!$F$5-'DPI art.191'!$G$5)/4)*(P57-O57-2)),('DPI art.191'!$G$5-(('DPI art.191'!$G$5-'DPI art.191'!$H$5)/8)*(P57-O57-2))))</f>
        <v/>
      </c>
      <c r="AY57" s="644">
        <f t="array" ref="AY57">O57-AX57</f>
        <v/>
      </c>
      <c r="AZ57" s="644">
        <f t="array" ref="AZ57">IF(N57&lt;135,N57,N57-'DPI art.191'!$I$5)</f>
        <v/>
      </c>
      <c r="BA57" s="137">
        <f t="array" ref="BA57">IF(O57&lt;80,"0",IF((P57-O57)&lt;=2,('DPI art.191'!$G$7-(('DPI art.191'!$F$7-'DPI art.191'!$G$7)/4)*(P57-O57-2)),('DPI art.191'!$G$7-(('DPI art.191'!$G$7-'DPI art.191'!$H$7)/8)*(P57-O57-2))))</f>
        <v/>
      </c>
      <c r="BB57" s="644">
        <f t="array" ref="BB57">O57-BA57</f>
        <v/>
      </c>
      <c r="BC57" s="644">
        <f t="array" ref="BC57">IF(N57&lt;135,N57,N57-'DPI art.191'!$I$7)</f>
        <v/>
      </c>
      <c r="BD57" s="137">
        <f t="array" ref="BD57">IF(O57&lt;80,"0",IF((P57-O57)&lt;=2,('DPI art.191'!$G$9-(('DPI art.191'!$F$9-'DPI art.191'!$G$9)/4)*(O57-P57-2)),('DPI art.191'!$G$9-(('DPI art.191'!$G$9-'DPI art.191'!$H$9)/8)*(P57-O57-2))))</f>
        <v/>
      </c>
      <c r="BE57" s="644">
        <f t="array" ref="BE57">O57-BD57</f>
        <v/>
      </c>
      <c r="BF57" s="644">
        <f t="array" ref="BF57">IF(N57&lt;135,N57,N57-'DPI art.191'!$I$9)</f>
        <v/>
      </c>
      <c r="BG57" s="137">
        <f t="array" ref="BG57">IF(O57&lt;80,"0",IF((P57-O57)&lt;=2,('DPI art.191'!$G$11-(('DPI art.191'!$F$11-'DPI art.191'!$G$11)/4)*(P57-O57-2)),('DPI art.191'!$G$11-(('DPI art.191'!$G$11-'DPI art.191'!$H$11)/8)*(P57-O57-2))))</f>
        <v/>
      </c>
      <c r="BH57" s="644">
        <f t="array" ref="BH57">O57-BG57</f>
        <v/>
      </c>
      <c r="BI57" s="644">
        <f t="array" ref="BI57">IF(T57&lt;135,T57,T57-'DPI art.191'!$I$11)</f>
        <v/>
      </c>
      <c r="BJ57" s="137">
        <f t="array" ref="BJ57">IF(O57&lt;80,"0",IF((P57-O57)&lt;=2,('DPI art.191'!$G$13-(('DPI art.191'!$F$13-'DPI art.191'!$G$13)/4)*(P57-O57-2)),('DPI art.191'!$G$13-(('DPI art.191'!$G$13-'DPI art.191'!$H$13)/8)*(P57-O57-2))))</f>
        <v/>
      </c>
      <c r="BK57" s="644">
        <f t="array" ref="BK57">O57-BJ57</f>
        <v/>
      </c>
      <c r="BL57" s="644">
        <f t="array" ref="BL57">IF(T57&lt;135,T57,T57-'DPI art.191'!$I$13)</f>
        <v/>
      </c>
      <c r="BM57" s="137">
        <f t="array" ref="BM57">IF(O57&lt;80,"0",IF((P57-O57)&lt;=2,('DPI art.191'!$G$15-(('DPI art.191'!$F$15-'DPI art.191'!$G$15)/4)*(P57-O57-2)),('DPI art.191'!$G$15-(('DPI art.191'!$G$15-'DPI art.191'!$H$15)/8)*(P57-O57-2))))</f>
        <v/>
      </c>
      <c r="BN57" s="644">
        <f t="array" ref="BN57">O57-BM57</f>
        <v/>
      </c>
      <c r="BO57" s="644">
        <f t="array" ref="BO57">IF(Z57&lt;135,Z57,Z57-'DPI art.191'!$I$15)</f>
        <v/>
      </c>
      <c r="BP57" s="645">
        <f t="array" ref="BP57">10^(0.1*R57)</f>
        <v/>
      </c>
      <c r="BQ57" s="645">
        <f t="array" ref="BQ57">10^(0.1*X57)</f>
        <v/>
      </c>
      <c r="BR57" s="645">
        <f t="array" ref="BR57">10^(0.1*AB57)</f>
        <v/>
      </c>
      <c r="BS57" s="645">
        <f t="array" ref="BS57">10^(0.1*AF57)</f>
        <v/>
      </c>
      <c r="BT57" s="645">
        <f t="array" ref="BT57">10^(0.1*AJ57)</f>
        <v/>
      </c>
      <c r="BU57" s="645">
        <f t="array" ref="BU57">10^(0.1*AN57)</f>
        <v/>
      </c>
      <c r="BV57" s="645">
        <f t="array" ref="BV57">IF(R57&gt;0,(O57-R57),"")</f>
        <v/>
      </c>
      <c r="BW57" s="645">
        <f t="array" ref="BW57">IF(X57&gt;0,(O57-X57),"")</f>
        <v/>
      </c>
      <c r="BX57" s="645">
        <f t="array" ref="BX57">IF(AB57&gt;0,(O57-AB57),"")</f>
        <v/>
      </c>
      <c r="BY57" s="645">
        <f t="array" ref="BY57">IF(AF57&gt;0,(O57-AF57),"")</f>
        <v/>
      </c>
      <c r="BZ57" s="645">
        <f t="array" ref="BZ57">IF(AJ57&gt;0,(O57-AJ57),"")</f>
        <v/>
      </c>
      <c r="CA57" s="645">
        <f t="array" ref="CA57">IF(AN57&gt;0,(O57-AN57),"")</f>
        <v/>
      </c>
      <c r="CB57" s="645">
        <f t="array" ref="CB57">COUNT(BV57:CA57)</f>
        <v/>
      </c>
      <c r="CC57" s="646">
        <f t="array" ref="CC57">IF(CB57=0,0,IF(CB57=1,0,1/(CB57*(CB57-1))))</f>
        <v/>
      </c>
      <c r="CD57" s="647">
        <f t="array" ref="CD57">IF(R57&gt;0,(BV57^2),"")</f>
        <v/>
      </c>
      <c r="CE57" s="647">
        <f t="array" ref="CE57">IF(X57&gt;0,(BW57^2),"")</f>
        <v/>
      </c>
      <c r="CF57" s="647">
        <f t="array" ref="CF57">IF(AB57&gt;0,(BX57^2),"")</f>
        <v/>
      </c>
      <c r="CG57" s="647">
        <f t="array" ref="CG57">IF(AF57&gt;0,(BY57^2),"")</f>
        <v/>
      </c>
      <c r="CH57" s="647">
        <f t="array" ref="CH57">IF(AJ57&gt;0,(BZ57^2),"")</f>
        <v/>
      </c>
      <c r="CI57" s="647">
        <f t="array" ref="CI57">IF(AN57&gt;0,(CA57^2),"")</f>
        <v/>
      </c>
      <c r="CJ57" s="121" t="n"/>
    </row>
    <row r="58" hidden="1" ht="25.5" customHeight="1" s="621">
      <c r="A58" s="47" t="inlineStr">
        <is>
          <t>Gauado 1 - capannone B</t>
        </is>
      </c>
      <c r="B58" s="47" t="inlineStr">
        <is>
          <t>E14</t>
        </is>
      </c>
      <c r="C58" s="99" t="inlineStr">
        <is>
          <t>Montaggio - preparazione e movimentazione pezzi</t>
        </is>
      </c>
      <c r="D58" s="99" t="inlineStr">
        <is>
          <t>/</t>
        </is>
      </c>
      <c r="E58" s="99" t="inlineStr">
        <is>
          <t>/</t>
        </is>
      </c>
      <c r="F58" s="99" t="inlineStr">
        <is>
          <t>Montaggio - preparazione e movimentazione pezzi</t>
        </is>
      </c>
      <c r="G58" s="100" t="n">
        <v>46003</v>
      </c>
      <c r="H58" s="99" t="inlineStr">
        <is>
          <t>Compito</t>
        </is>
      </c>
      <c r="I58" s="101">
        <f t="array" ref="I58">IF((V58-R58)&gt;3,"SI","")</f>
        <v/>
      </c>
      <c r="J58" s="101">
        <f t="array" ref="J58">IF((U58-R58)&gt;3,"SI","")</f>
        <v/>
      </c>
      <c r="K58" s="100" t="n"/>
      <c r="L58" s="100" t="n"/>
      <c r="M58" s="635">
        <f t="array" ref="M58">IF(R58&gt;0,(SQRT(CC58*(SUM(CD58:CI58)))),"")</f>
        <v/>
      </c>
      <c r="N58" s="636">
        <f t="array" ref="N58">IF(T58&gt;0,(MAX(T58,Z58,AD58,AH58,AL58,AP58))+SQRT(1.2^2+1^2),"")</f>
        <v/>
      </c>
      <c r="O58" s="637">
        <f t="array" ref="O58">IF(R58="",0,10*LOG10(SUM(BP58:BU58)/(COUNT(R58,X58,AB58,AF58,AJ58,AN58))))</f>
        <v/>
      </c>
      <c r="P58" s="638">
        <f t="array" ref="P58">IF(AND(Y58="",AC58="",AG58="",AK58="",AO58=""),S58,AVERAGE(S58,Y58,AC58,AG58,AK58,AO58)+STDEV(S58,Y58,AC58,AG58,AK58,AO58))</f>
        <v/>
      </c>
      <c r="Q58" s="106" t="n">
        <v>300</v>
      </c>
      <c r="R58" s="639" t="n">
        <v>76.90000000000001</v>
      </c>
      <c r="S58" s="640" t="n">
        <v>79.8</v>
      </c>
      <c r="T58" s="641" t="n">
        <v>101.9</v>
      </c>
      <c r="U58" s="642" t="n">
        <v>77</v>
      </c>
      <c r="V58" s="642" t="n">
        <v>80.90000000000001</v>
      </c>
      <c r="W58" s="106" t="n">
        <v>300</v>
      </c>
      <c r="X58" s="639" t="n">
        <v>78.7</v>
      </c>
      <c r="Y58" s="640" t="n">
        <v>80.59999999999999</v>
      </c>
      <c r="Z58" s="641" t="n">
        <v>107.3</v>
      </c>
      <c r="AA58" s="106" t="n">
        <v>300</v>
      </c>
      <c r="AB58" s="639" t="n">
        <v>75.7</v>
      </c>
      <c r="AC58" s="640" t="n">
        <v>77.2</v>
      </c>
      <c r="AD58" s="641" t="n">
        <v>104.6</v>
      </c>
      <c r="AE58" s="106" t="n">
        <v>300</v>
      </c>
      <c r="AF58" s="639" t="n">
        <v>85.2</v>
      </c>
      <c r="AG58" s="640" t="n">
        <v>85.5</v>
      </c>
      <c r="AH58" s="641" t="n">
        <v>116.6</v>
      </c>
      <c r="AI58" s="106" t="n">
        <v>300</v>
      </c>
      <c r="AJ58" s="639" t="n">
        <v>86.8</v>
      </c>
      <c r="AK58" s="640" t="n">
        <v>86.2</v>
      </c>
      <c r="AL58" s="641" t="n">
        <v>121.3</v>
      </c>
      <c r="AM58" s="106" t="n">
        <v>300</v>
      </c>
      <c r="AN58" s="639" t="n">
        <v>85.5</v>
      </c>
      <c r="AO58" s="640" t="n">
        <v>84.8</v>
      </c>
      <c r="AP58" s="641" t="n">
        <v>109</v>
      </c>
      <c r="AQ58" s="111">
        <f t="array" ref="AQ58">IF(AND((O58)&lt;85,N58&lt;137),"NO","SI")</f>
        <v/>
      </c>
      <c r="AR58" s="112">
        <f t="array" ref="AR58">IF((480*(10^(7.95-(O58/10))))&lt;480,480*(10^(7.95-(O58/10))),480)</f>
        <v/>
      </c>
      <c r="AS58" s="113">
        <f t="array" ref="AS58">IF((480*(10^(8.45-(O58/10))))&lt;480,480*(10^(8.45-(O58/10))),480)</f>
        <v/>
      </c>
      <c r="AT58" s="114">
        <f t="array" ref="AT58">IF((480*(10^(8.65-(O58/10))))&lt;480,480*(10^(8.65-(O58/10))),480)</f>
        <v/>
      </c>
      <c r="AU58" s="644">
        <f t="array" ref="AU58">IF(O58&lt;80,"0",IF((P58-O58)&lt;=2,('DPI art.191'!$G$3-(('DPI art.191'!$F$3-'DPI art.191'!$G$3)/4)*(P58-O58-2)),('DPI art.191'!$G$3-(('DPI art.191'!$G$3-'DPI art.191'!$H$3)/8)*(P58-O58-2))))</f>
        <v/>
      </c>
      <c r="AV58" s="644">
        <f t="array" ref="AV58">O58-AU58</f>
        <v/>
      </c>
      <c r="AW58" s="644">
        <f t="array" ref="AW58">IF(N58&lt;135,N58,N58-'DPI art.191'!$I$3)</f>
        <v/>
      </c>
      <c r="AX58" s="644">
        <f t="array" ref="AX58">IF(O58&lt;80,"0",IF((P58-O58)&lt;=2,('DPI art.191'!$G$5-(('DPI art.191'!$F$5-'DPI art.191'!$G$5)/4)*(P58-O58-2)),('DPI art.191'!$G$5-(('DPI art.191'!$G$5-'DPI art.191'!$H$5)/8)*(P58-O58-2))))</f>
        <v/>
      </c>
      <c r="AY58" s="644">
        <f t="array" ref="AY58">O58-AX58</f>
        <v/>
      </c>
      <c r="AZ58" s="644">
        <f t="array" ref="AZ58">IF(N58&lt;135,N58,N58-'DPI art.191'!$I$5)</f>
        <v/>
      </c>
      <c r="BA58" s="644">
        <f t="array" ref="BA58">IF(O58&lt;80,"0",IF((P58-O58)&lt;=2,('DPI art.191'!$G$7-(('DPI art.191'!$F$7-'DPI art.191'!$G$7)/4)*(P58-O58-2)),('DPI art.191'!$G$7-(('DPI art.191'!$G$7-'DPI art.191'!$H$7)/8)*(P58-O58-2))))</f>
        <v/>
      </c>
      <c r="BB58" s="644">
        <f t="array" ref="BB58">O58-BA58</f>
        <v/>
      </c>
      <c r="BC58" s="644">
        <f t="array" ref="BC58">IF(N58&lt;135,N58,N58-'DPI art.191'!$I$7)</f>
        <v/>
      </c>
      <c r="BD58" s="644">
        <f t="array" ref="BD58">IF(O58&lt;80,"0",IF((P58-O58)&lt;=2,('DPI art.191'!$G$9-(('DPI art.191'!$F$9-'DPI art.191'!$G$9)/4)*(O58-P58-2)),('DPI art.191'!$G$9-(('DPI art.191'!$G$9-'DPI art.191'!$H$9)/8)*(P58-O58-2))))</f>
        <v/>
      </c>
      <c r="BE58" s="644">
        <f t="array" ref="BE58">O58-BD58</f>
        <v/>
      </c>
      <c r="BF58" s="644">
        <f t="array" ref="BF58">IF(N58&lt;135,N58,N58-'DPI art.191'!$I$9)</f>
        <v/>
      </c>
      <c r="BG58" s="644">
        <f t="array" ref="BG58">IF(O58&lt;80,"0",IF((P58-O58)&lt;=2,('DPI art.191'!$G$11-(('DPI art.191'!$F$11-'DPI art.191'!$G$11)/4)*(P58-O58-2)),('DPI art.191'!$G$11-(('DPI art.191'!$G$11-'DPI art.191'!$H$11)/8)*(P58-O58-2))))</f>
        <v/>
      </c>
      <c r="BH58" s="644">
        <f t="array" ref="BH58">O58-BG58</f>
        <v/>
      </c>
      <c r="BI58" s="644">
        <f t="array" ref="BI58">IF(T58&lt;135,T58,T58-'DPI art.191'!$I$11)</f>
        <v/>
      </c>
      <c r="BJ58" s="644">
        <f t="array" ref="BJ58">IF(O58&lt;80,"0",IF((P58-O58)&lt;=2,('DPI art.191'!$G$13-(('DPI art.191'!$F$13-'DPI art.191'!$G$13)/4)*(P58-O58-2)),('DPI art.191'!$G$13-(('DPI art.191'!$G$13-'DPI art.191'!$H$13)/8)*(P58-O58-2))))</f>
        <v/>
      </c>
      <c r="BK58" s="644">
        <f t="array" ref="BK58">O58-BJ58</f>
        <v/>
      </c>
      <c r="BL58" s="644">
        <f t="array" ref="BL58">IF(T58&lt;135,T58,T58-'DPI art.191'!$I$13)</f>
        <v/>
      </c>
      <c r="BM58" s="644">
        <f t="array" ref="BM58">IF(O58&lt;80,"0",IF((P58-O58)&lt;=2,('DPI art.191'!$G$15-(('DPI art.191'!$F$15-'DPI art.191'!$G$15)/4)*(P58-O58-2)),('DPI art.191'!$G$15-(('DPI art.191'!$G$15-'DPI art.191'!$H$15)/8)*(P58-O58-2))))</f>
        <v/>
      </c>
      <c r="BN58" s="644">
        <f t="array" ref="BN58">O58-BM58</f>
        <v/>
      </c>
      <c r="BO58" s="644">
        <f t="array" ref="BO58">IF(Z58&lt;135,Z58,Z58-'DPI art.191'!$I$15)</f>
        <v/>
      </c>
      <c r="BP58" s="645">
        <f t="array" ref="BP58">10^(0.1*R58)</f>
        <v/>
      </c>
      <c r="BQ58" s="645">
        <f t="array" ref="BQ58">10^(0.1*X58)</f>
        <v/>
      </c>
      <c r="BR58" s="645">
        <f t="array" ref="BR58">10^(0.1*AB58)</f>
        <v/>
      </c>
      <c r="BS58" s="645">
        <f t="array" ref="BS58">10^(0.1*AF58)</f>
        <v/>
      </c>
      <c r="BT58" s="645">
        <f t="array" ref="BT58">10^(0.1*AJ58)</f>
        <v/>
      </c>
      <c r="BU58" s="645">
        <f t="array" ref="BU58">10^(0.1*AN58)</f>
        <v/>
      </c>
      <c r="BV58" s="645">
        <f t="array" ref="BV58">IF(R58&gt;0,(O58-R58),"")</f>
        <v/>
      </c>
      <c r="BW58" s="645">
        <f t="array" ref="BW58">IF(X58&gt;0,(O58-X58),"")</f>
        <v/>
      </c>
      <c r="BX58" s="645">
        <f t="array" ref="BX58">IF(AB58&gt;0,(O58-AB58),"")</f>
        <v/>
      </c>
      <c r="BY58" s="645">
        <f t="array" ref="BY58">IF(AF58&gt;0,(O58-AF58),"")</f>
        <v/>
      </c>
      <c r="BZ58" s="645">
        <f t="array" ref="BZ58">IF(AJ58&gt;0,(O58-AJ58),"")</f>
        <v/>
      </c>
      <c r="CA58" s="645">
        <f t="array" ref="CA58">IF(AN58&gt;0,(O58-AN58),"")</f>
        <v/>
      </c>
      <c r="CB58" s="645">
        <f t="array" ref="CB58">COUNT(BV58:CA58)</f>
        <v/>
      </c>
      <c r="CC58" s="646">
        <f t="array" ref="CC58">IF(CB58=0,0,IF(CB58=1,0,1/(CB58*(CB58-1))))</f>
        <v/>
      </c>
      <c r="CD58" s="647">
        <f t="array" ref="CD58">IF(R58&gt;0,(BV58^2),"")</f>
        <v/>
      </c>
      <c r="CE58" s="647">
        <f t="array" ref="CE58">IF(X58&gt;0,(BW58^2),"")</f>
        <v/>
      </c>
      <c r="CF58" s="647">
        <f t="array" ref="CF58">IF(AB58&gt;0,(BX58^2),"")</f>
        <v/>
      </c>
      <c r="CG58" s="647">
        <f t="array" ref="CG58">IF(AF58&gt;0,(BY58^2),"")</f>
        <v/>
      </c>
      <c r="CH58" s="647">
        <f t="array" ref="CH58">IF(AJ58&gt;0,(BZ58^2),"")</f>
        <v/>
      </c>
      <c r="CI58" s="647">
        <f t="array" ref="CI58">IF(AN58&gt;0,(CA58^2),"")</f>
        <v/>
      </c>
      <c r="CJ58" s="121" t="n"/>
    </row>
    <row r="59" ht="25.5" customHeight="1" s="621">
      <c r="A59" s="47" t="inlineStr">
        <is>
          <t>E15</t>
        </is>
      </c>
      <c r="B59" s="47" t="inlineStr">
        <is>
          <t>E15</t>
        </is>
      </c>
      <c r="C59" s="99" t="inlineStr">
        <is>
          <t>Montaggio-smontaggio con avvitatore pneumatico</t>
        </is>
      </c>
      <c r="D59" s="99" t="inlineStr">
        <is>
          <t>/</t>
        </is>
      </c>
      <c r="E59" s="99" t="inlineStr">
        <is>
          <t>/</t>
        </is>
      </c>
      <c r="F59" s="99" t="inlineStr">
        <is>
          <t>Montaggio-smontaggio con avvitaore pneumatico</t>
        </is>
      </c>
      <c r="G59" s="100" t="n">
        <v>46003</v>
      </c>
      <c r="H59" s="99" t="inlineStr">
        <is>
          <t>Compito</t>
        </is>
      </c>
      <c r="I59" s="101">
        <f t="array" ref="I59">IF((V59-R59)&gt;3,"SI","")</f>
        <v/>
      </c>
      <c r="J59" s="101">
        <f t="array" ref="J59">IF((U59-R59)&gt;3,"SI","")</f>
        <v/>
      </c>
      <c r="K59" s="100" t="n"/>
      <c r="L59" s="100" t="n"/>
      <c r="M59" s="635">
        <f t="array" ref="M59">IF(R59&gt;0,(SQRT(CC59*(SUM(CD59:CI59)))),"")</f>
        <v/>
      </c>
      <c r="N59" s="636">
        <f t="array" ref="N59">IF(T59&gt;0,(MAX(T59,Z59,AD59,AH59,AL59,AP59))+SQRT(1.2^2+1^2),"")</f>
        <v/>
      </c>
      <c r="O59" s="637">
        <f t="array" ref="O59">IF(R59="",0,10*LOG10(SUM(BP59:BU59)/(COUNT(R59,X59,AB59,AF59,AJ59,AN59))))</f>
        <v/>
      </c>
      <c r="P59" s="638">
        <f t="array" ref="P59">IF(AND(Y59="",AC59="",AG59="",AK59="",AO59=""),S59,AVERAGE(S59,Y59,AC59,AG59,AK59,AO59)+STDEV(S59,Y59,AC59,AG59,AK59,AO59))</f>
        <v/>
      </c>
      <c r="Q59" s="106" t="n">
        <v>300</v>
      </c>
      <c r="R59" s="639" t="n">
        <v>94</v>
      </c>
      <c r="S59" s="640" t="n">
        <v>92.90000000000001</v>
      </c>
      <c r="T59" s="641" t="n">
        <v>126.6</v>
      </c>
      <c r="U59" s="642" t="n">
        <v>94</v>
      </c>
      <c r="V59" s="642" t="n">
        <v>101.4</v>
      </c>
      <c r="W59" s="106" t="n">
        <v>300</v>
      </c>
      <c r="X59" s="639" t="n">
        <v>92.3</v>
      </c>
      <c r="Y59" s="640" t="n">
        <v>91.09999999999999</v>
      </c>
      <c r="Z59" s="641" t="n">
        <v>121.4</v>
      </c>
      <c r="AA59" s="106" t="n">
        <v>300</v>
      </c>
      <c r="AB59" s="639" t="n">
        <v>89.5</v>
      </c>
      <c r="AC59" s="640" t="n">
        <v>88.40000000000001</v>
      </c>
      <c r="AD59" s="641" t="n">
        <v>119.8</v>
      </c>
      <c r="AE59" s="106" t="n">
        <v>300</v>
      </c>
      <c r="AF59" s="639" t="n">
        <v>94.3</v>
      </c>
      <c r="AG59" s="640" t="n">
        <v>93.3</v>
      </c>
      <c r="AH59" s="641" t="n">
        <v>127.2</v>
      </c>
      <c r="AI59" s="106" t="n">
        <v>300</v>
      </c>
      <c r="AJ59" s="639" t="n">
        <v>92.5</v>
      </c>
      <c r="AK59" s="640" t="n">
        <v>91.40000000000001</v>
      </c>
      <c r="AL59" s="641" t="n">
        <v>122.1</v>
      </c>
      <c r="AM59" s="106" t="n">
        <v>300</v>
      </c>
      <c r="AN59" s="639" t="n">
        <v>93.40000000000001</v>
      </c>
      <c r="AO59" s="640" t="n">
        <v>92.5</v>
      </c>
      <c r="AP59" s="641" t="n">
        <v>132.5</v>
      </c>
      <c r="AQ59" s="111">
        <f t="array" ref="AQ59">IF(AND((O59)&lt;85,N59&lt;137),"NO","SI")</f>
        <v/>
      </c>
      <c r="AR59" s="112">
        <f t="array" ref="AR59">IF((480*(10^(7.95-(O59/10))))&lt;480,480*(10^(7.95-(O59/10))),480)</f>
        <v/>
      </c>
      <c r="AS59" s="113">
        <f t="array" ref="AS59">IF((480*(10^(8.45-(O59/10))))&lt;480,480*(10^(8.45-(O59/10))),480)</f>
        <v/>
      </c>
      <c r="AT59" s="114">
        <f t="array" ref="AT59">IF((480*(10^(8.65-(O59/10))))&lt;480,480*(10^(8.65-(O59/10))),480)</f>
        <v/>
      </c>
      <c r="AU59" s="644">
        <f t="array" ref="AU59">IF(O59&lt;80,"0",IF((P59-O59)&lt;=2,('DPI art.191'!$G$3-(('DPI art.191'!$F$3-'DPI art.191'!$G$3)/4)*(P59-O59-2)),('DPI art.191'!$G$3-(('DPI art.191'!$G$3-'DPI art.191'!$H$3)/8)*(P59-O59-2))))</f>
        <v/>
      </c>
      <c r="AV59" s="644">
        <f t="array" ref="AV59">O59-AU59</f>
        <v/>
      </c>
      <c r="AW59" s="644">
        <f t="array" ref="AW59">IF(N59&lt;135,N59,N59-'DPI art.191'!$I$3)</f>
        <v/>
      </c>
      <c r="AX59" s="644">
        <f t="array" ref="AX59">IF(O59&lt;80,"0",IF((P59-O59)&lt;=2,('DPI art.191'!$G$5-(('DPI art.191'!$F$5-'DPI art.191'!$G$5)/4)*(P59-O59-2)),('DPI art.191'!$G$5-(('DPI art.191'!$G$5-'DPI art.191'!$H$5)/8)*(P59-O59-2))))</f>
        <v/>
      </c>
      <c r="AY59" s="644">
        <f t="array" ref="AY59">O59-AX59</f>
        <v/>
      </c>
      <c r="AZ59" s="644">
        <f t="array" ref="AZ59">IF(N59&lt;135,N59,N59-'DPI art.191'!$I$5)</f>
        <v/>
      </c>
      <c r="BA59" s="644">
        <f t="array" ref="BA59">IF(O59&lt;80,"0",IF((P59-O59)&lt;=2,('DPI art.191'!$G$7-(('DPI art.191'!$F$7-'DPI art.191'!$G$7)/4)*(P59-O59-2)),('DPI art.191'!$G$7-(('DPI art.191'!$G$7-'DPI art.191'!$H$7)/8)*(P59-O59-2))))</f>
        <v/>
      </c>
      <c r="BB59" s="644">
        <f t="array" ref="BB59">O59-BA59</f>
        <v/>
      </c>
      <c r="BC59" s="644">
        <f t="array" ref="BC59">IF(N59&lt;135,N59,N59-'DPI art.191'!$I$7)</f>
        <v/>
      </c>
      <c r="BD59" s="644">
        <f t="array" ref="BD59">IF(O59&lt;80,"0",IF((P59-O59)&lt;=2,('DPI art.191'!$G$9-(('DPI art.191'!$F$9-'DPI art.191'!$G$9)/4)*(O59-P59-2)),('DPI art.191'!$G$9-(('DPI art.191'!$G$9-'DPI art.191'!$H$9)/8)*(P59-O59-2))))</f>
        <v/>
      </c>
      <c r="BE59" s="644">
        <f t="array" ref="BE59">O59-BD59</f>
        <v/>
      </c>
      <c r="BF59" s="644">
        <f t="array" ref="BF59">IF(N59&lt;135,N59,N59-'DPI art.191'!$I$9)</f>
        <v/>
      </c>
      <c r="BG59" s="644">
        <f t="array" ref="BG59">IF(O59&lt;80,"0",IF((P59-O59)&lt;=2,('DPI art.191'!$G$11-(('DPI art.191'!$F$11-'DPI art.191'!$G$11)/4)*(P59-O59-2)),('DPI art.191'!$G$11-(('DPI art.191'!$G$11-'DPI art.191'!$H$11)/8)*(P59-O59-2))))</f>
        <v/>
      </c>
      <c r="BH59" s="644">
        <f t="array" ref="BH59">O59-BG59</f>
        <v/>
      </c>
      <c r="BI59" s="644">
        <f t="array" ref="BI59">IF(T59&lt;135,T59,T59-'DPI art.191'!$I$11)</f>
        <v/>
      </c>
      <c r="BJ59" s="644">
        <f t="array" ref="BJ59">IF(O59&lt;80,"0",IF((P59-O59)&lt;=2,('DPI art.191'!$G$13-(('DPI art.191'!$F$13-'DPI art.191'!$G$13)/4)*(P59-O59-2)),('DPI art.191'!$G$13-(('DPI art.191'!$G$13-'DPI art.191'!$H$13)/8)*(P59-O59-2))))</f>
        <v/>
      </c>
      <c r="BK59" s="644">
        <f t="array" ref="BK59">O59-BJ59</f>
        <v/>
      </c>
      <c r="BL59" s="644">
        <f t="array" ref="BL59">IF(T59&lt;135,T59,T59-'DPI art.191'!$I$13)</f>
        <v/>
      </c>
      <c r="BM59" s="644">
        <f t="array" ref="BM59">IF(O59&lt;80,"0",IF((P59-O59)&lt;=2,('DPI art.191'!$G$15-(('DPI art.191'!$F$15-'DPI art.191'!$G$15)/4)*(P59-O59-2)),('DPI art.191'!$G$15-(('DPI art.191'!$G$15-'DPI art.191'!$H$15)/8)*(P59-O59-2))))</f>
        <v/>
      </c>
      <c r="BN59" s="644">
        <f t="array" ref="BN59">O59-BM59</f>
        <v/>
      </c>
      <c r="BO59" s="644">
        <f t="array" ref="BO59">IF(Z59&lt;135,Z59,Z59-'DPI art.191'!$I$15)</f>
        <v/>
      </c>
      <c r="BP59" s="645">
        <f t="array" ref="BP59">10^(0.1*R59)</f>
        <v/>
      </c>
      <c r="BQ59" s="645">
        <f t="array" ref="BQ59">10^(0.1*X59)</f>
        <v/>
      </c>
      <c r="BR59" s="645">
        <f t="array" ref="BR59">10^(0.1*AB59)</f>
        <v/>
      </c>
      <c r="BS59" s="645">
        <f t="array" ref="BS59">10^(0.1*AF59)</f>
        <v/>
      </c>
      <c r="BT59" s="645">
        <f t="array" ref="BT59">10^(0.1*AJ59)</f>
        <v/>
      </c>
      <c r="BU59" s="645">
        <f t="array" ref="BU59">10^(0.1*AN59)</f>
        <v/>
      </c>
      <c r="BV59" s="645">
        <f t="array" ref="BV59">IF(R59&gt;0,(O59-R59),"")</f>
        <v/>
      </c>
      <c r="BW59" s="645">
        <f t="array" ref="BW59">IF(X59&gt;0,(O59-X59),"")</f>
        <v/>
      </c>
      <c r="BX59" s="645">
        <f t="array" ref="BX59">IF(AB59&gt;0,(O59-AB59),"")</f>
        <v/>
      </c>
      <c r="BY59" s="645">
        <f t="array" ref="BY59">IF(AF59&gt;0,(O59-AF59),"")</f>
        <v/>
      </c>
      <c r="BZ59" s="645">
        <f t="array" ref="BZ59">IF(AJ59&gt;0,(O59-AJ59),"")</f>
        <v/>
      </c>
      <c r="CA59" s="645">
        <f t="array" ref="CA59">IF(AN59&gt;0,(O59-AN59),"")</f>
        <v/>
      </c>
      <c r="CB59" s="645">
        <f t="array" ref="CB59">COUNT(BV59:CA59)</f>
        <v/>
      </c>
      <c r="CC59" s="646">
        <f t="array" ref="CC59">IF(CB59=0,0,IF(CB59=1,0,1/(CB59*(CB59-1))))</f>
        <v/>
      </c>
      <c r="CD59" s="647">
        <f t="array" ref="CD59">IF(R59&gt;0,(BV59^2),"")</f>
        <v/>
      </c>
      <c r="CE59" s="647">
        <f t="array" ref="CE59">IF(X59&gt;0,(BW59^2),"")</f>
        <v/>
      </c>
      <c r="CF59" s="647">
        <f t="array" ref="CF59">IF(AB59&gt;0,(BX59^2),"")</f>
        <v/>
      </c>
      <c r="CG59" s="647">
        <f t="array" ref="CG59">IF(AF59&gt;0,(BY59^2),"")</f>
        <v/>
      </c>
      <c r="CH59" s="647">
        <f t="array" ref="CH59">IF(AJ59&gt;0,(BZ59^2),"")</f>
        <v/>
      </c>
      <c r="CI59" s="647">
        <f t="array" ref="CI59">IF(AN59&gt;0,(CA59^2),"")</f>
        <v/>
      </c>
      <c r="CJ59" s="121" t="n"/>
    </row>
    <row r="60" hidden="1" ht="18.75" customHeight="1" s="621">
      <c r="A60" s="47" t="inlineStr">
        <is>
          <t>024/B/PRS747</t>
        </is>
      </c>
      <c r="B60" s="47" t="inlineStr">
        <is>
          <t>E16</t>
        </is>
      </c>
      <c r="C60" s="99" t="inlineStr">
        <is>
          <t>Saldatura</t>
        </is>
      </c>
      <c r="D60" s="99" t="inlineStr">
        <is>
          <t>/</t>
        </is>
      </c>
      <c r="E60" s="99" t="inlineStr">
        <is>
          <t>/</t>
        </is>
      </c>
      <c r="F60" s="99" t="inlineStr">
        <is>
          <t>Saldatura</t>
        </is>
      </c>
      <c r="G60" s="100" t="n">
        <v>46003</v>
      </c>
      <c r="H60" s="99" t="inlineStr">
        <is>
          <t>Compito</t>
        </is>
      </c>
      <c r="I60" s="101">
        <f t="array" ref="I60">IF((V60-R60)&gt;3,"SI","")</f>
        <v/>
      </c>
      <c r="J60" s="99" t="inlineStr">
        <is>
          <t>SI</t>
        </is>
      </c>
      <c r="K60" s="100" t="n"/>
      <c r="L60" s="100" t="n"/>
      <c r="M60" s="635">
        <f t="array" ref="M60">IF(R60&gt;0,(SQRT(CC60*(SUM(CD60:CI60)))),"")</f>
        <v/>
      </c>
      <c r="N60" s="636">
        <f t="array" ref="N60">IF(T60&gt;0,(MAX(T60,Z60,AD60,AH60,AL60,AP60))+SQRT(1.2^2+1^2),"")</f>
        <v/>
      </c>
      <c r="O60" s="637">
        <f t="array" ref="O60">IF(R60="",0,10*LOG10(SUM(BP60:BU60)/(COUNT(R60,X60,AB60,AF60,AJ60,AN60))))</f>
        <v/>
      </c>
      <c r="P60" s="638">
        <f t="array" ref="P60">IF(AND(Y60="",AC60="",AG60="",AK60="",AO60=""),S60,AVERAGE(S60,Y60,AC60,AG60,AK60,AO60)+STDEV(S60,Y60,AC60,AG60,AK60,AO60))</f>
        <v/>
      </c>
      <c r="Q60" s="106" t="n">
        <v>300</v>
      </c>
      <c r="R60" s="639" t="n">
        <v>97.40000000000001</v>
      </c>
      <c r="S60" s="640" t="n">
        <v>95.8</v>
      </c>
      <c r="T60" s="641" t="n">
        <v>121.1</v>
      </c>
      <c r="U60" s="642" t="n">
        <v>97.2</v>
      </c>
      <c r="V60" s="642" t="n">
        <v>99.7</v>
      </c>
      <c r="W60" s="106" t="n">
        <v>300</v>
      </c>
      <c r="X60" s="639" t="n">
        <v>94.59999999999999</v>
      </c>
      <c r="Y60" s="640" t="n">
        <v>93.09999999999999</v>
      </c>
      <c r="Z60" s="641" t="n">
        <v>121.4</v>
      </c>
      <c r="AA60" s="106" t="n">
        <v>300</v>
      </c>
      <c r="AB60" s="639" t="n">
        <v>78.5</v>
      </c>
      <c r="AC60" s="640" t="n">
        <v>80.5</v>
      </c>
      <c r="AD60" s="641" t="n">
        <v>112.8</v>
      </c>
      <c r="AE60" s="106" t="n">
        <v>300</v>
      </c>
      <c r="AF60" s="639" t="n">
        <v>93.40000000000001</v>
      </c>
      <c r="AG60" s="640" t="n">
        <v>91.90000000000001</v>
      </c>
      <c r="AH60" s="641" t="n">
        <v>116.9</v>
      </c>
      <c r="AI60" s="106" t="n">
        <v>300</v>
      </c>
      <c r="AJ60" s="639" t="n">
        <v>90.90000000000001</v>
      </c>
      <c r="AK60" s="640" t="n">
        <v>89.7</v>
      </c>
      <c r="AL60" s="641" t="n">
        <v>113</v>
      </c>
      <c r="AM60" s="106" t="n">
        <v>300</v>
      </c>
      <c r="AN60" s="639" t="n">
        <v>85.3</v>
      </c>
      <c r="AO60" s="640" t="n">
        <v>85.09999999999999</v>
      </c>
      <c r="AP60" s="641" t="n">
        <v>118.2</v>
      </c>
      <c r="AQ60" s="111">
        <f t="array" ref="AQ60">IF(AND((O60)&lt;85,N60&lt;137),"NO","SI")</f>
        <v/>
      </c>
      <c r="AR60" s="112">
        <f t="array" ref="AR60">IF((480*(10^(7.95-(O60/10))))&lt;480,480*(10^(7.95-(O60/10))),480)</f>
        <v/>
      </c>
      <c r="AS60" s="113">
        <f t="array" ref="AS60">IF((480*(10^(8.45-(O60/10))))&lt;480,480*(10^(8.45-(O60/10))),480)</f>
        <v/>
      </c>
      <c r="AT60" s="114">
        <f t="array" ref="AT60">IF((480*(10^(8.65-(O60/10))))&lt;480,480*(10^(8.65-(O60/10))),480)</f>
        <v/>
      </c>
      <c r="AU60" s="644">
        <f t="array" ref="AU60">IF(O60&lt;80,"0",IF((P60-O60)&lt;=2,('DPI art.191'!$G$3-(('DPI art.191'!$F$3-'DPI art.191'!$G$3)/4)*(P60-O60-2)),('DPI art.191'!$G$3-(('DPI art.191'!$G$3-'DPI art.191'!$H$3)/8)*(P60-O60-2))))</f>
        <v/>
      </c>
      <c r="AV60" s="644">
        <f t="array" ref="AV60">O60-AU60</f>
        <v/>
      </c>
      <c r="AW60" s="644">
        <f t="array" ref="AW60">IF(N60&lt;135,N60,N60-'DPI art.191'!$I$3)</f>
        <v/>
      </c>
      <c r="AX60" s="644">
        <f t="array" ref="AX60">IF(O60&lt;80,"0",IF((P60-O60)&lt;=2,('DPI art.191'!$G$5-(('DPI art.191'!$F$5-'DPI art.191'!$G$5)/4)*(P60-O60-2)),('DPI art.191'!$G$5-(('DPI art.191'!$G$5-'DPI art.191'!$H$5)/8)*(P60-O60-2))))</f>
        <v/>
      </c>
      <c r="AY60" s="644">
        <f t="array" ref="AY60">O60-AX60</f>
        <v/>
      </c>
      <c r="AZ60" s="644">
        <f t="array" ref="AZ60">IF(N60&lt;135,N60,N60-'DPI art.191'!$I$5)</f>
        <v/>
      </c>
      <c r="BA60" s="644">
        <f t="array" ref="BA60">IF(O60&lt;80,"0",IF((P60-O60)&lt;=2,('DPI art.191'!$G$7-(('DPI art.191'!$F$7-'DPI art.191'!$G$7)/4)*(P60-O60-2)),('DPI art.191'!$G$7-(('DPI art.191'!$G$7-'DPI art.191'!$H$7)/8)*(P60-O60-2))))</f>
        <v/>
      </c>
      <c r="BB60" s="644">
        <f t="array" ref="BB60">O60-BA60</f>
        <v/>
      </c>
      <c r="BC60" s="644">
        <f t="array" ref="BC60">IF(N60&lt;135,N60,N60-'DPI art.191'!$I$7)</f>
        <v/>
      </c>
      <c r="BD60" s="644">
        <f t="array" ref="BD60">IF(O60&lt;80,"0",IF((P60-O60)&lt;=2,('DPI art.191'!$G$9-(('DPI art.191'!$F$9-'DPI art.191'!$G$9)/4)*(O60-P60-2)),('DPI art.191'!$G$9-(('DPI art.191'!$G$9-'DPI art.191'!$H$9)/8)*(P60-O60-2))))</f>
        <v/>
      </c>
      <c r="BE60" s="644">
        <f t="array" ref="BE60">O60-BD60</f>
        <v/>
      </c>
      <c r="BF60" s="644">
        <f t="array" ref="BF60">IF(N60&lt;135,N60,N60-'DPI art.191'!$I$9)</f>
        <v/>
      </c>
      <c r="BG60" s="644">
        <f t="array" ref="BG60">IF(O60&lt;80,"0",IF((P60-O60)&lt;=2,('DPI art.191'!$G$11-(('DPI art.191'!$F$11-'DPI art.191'!$G$11)/4)*(P60-O60-2)),('DPI art.191'!$G$11-(('DPI art.191'!$G$11-'DPI art.191'!$H$11)/8)*(P60-O60-2))))</f>
        <v/>
      </c>
      <c r="BH60" s="644">
        <f t="array" ref="BH60">O60-BG60</f>
        <v/>
      </c>
      <c r="BI60" s="644">
        <f t="array" ref="BI60">IF(T60&lt;135,T60,T60-'DPI art.191'!$I$11)</f>
        <v/>
      </c>
      <c r="BJ60" s="644">
        <f t="array" ref="BJ60">IF(O60&lt;80,"0",IF((P60-O60)&lt;=2,('DPI art.191'!$G$13-(('DPI art.191'!$F$13-'DPI art.191'!$G$13)/4)*(P60-O60-2)),('DPI art.191'!$G$13-(('DPI art.191'!$G$13-'DPI art.191'!$H$13)/8)*(P60-O60-2))))</f>
        <v/>
      </c>
      <c r="BK60" s="644">
        <f t="array" ref="BK60">O60-BJ60</f>
        <v/>
      </c>
      <c r="BL60" s="644">
        <f t="array" ref="BL60">IF(T60&lt;135,T60,T60-'DPI art.191'!$I$13)</f>
        <v/>
      </c>
      <c r="BM60" s="644">
        <f t="array" ref="BM60">IF(O60&lt;80,"0",IF((P60-O60)&lt;=2,('DPI art.191'!$G$15-(('DPI art.191'!$F$15-'DPI art.191'!$G$15)/4)*(P60-O60-2)),('DPI art.191'!$G$15-(('DPI art.191'!$G$15-'DPI art.191'!$H$15)/8)*(P60-O60-2))))</f>
        <v/>
      </c>
      <c r="BN60" s="644">
        <f t="array" ref="BN60">O60-BM60</f>
        <v/>
      </c>
      <c r="BO60" s="644">
        <f t="array" ref="BO60">IF(Z60&lt;135,Z60,Z60-'DPI art.191'!$I$15)</f>
        <v/>
      </c>
      <c r="BP60" s="645">
        <f t="array" ref="BP60">10^(0.1*R60)</f>
        <v/>
      </c>
      <c r="BQ60" s="645">
        <f t="array" ref="BQ60">10^(0.1*X60)</f>
        <v/>
      </c>
      <c r="BR60" s="645">
        <f t="array" ref="BR60">10^(0.1*AB60)</f>
        <v/>
      </c>
      <c r="BS60" s="645">
        <f t="array" ref="BS60">10^(0.1*AF60)</f>
        <v/>
      </c>
      <c r="BT60" s="645">
        <f t="array" ref="BT60">10^(0.1*AJ60)</f>
        <v/>
      </c>
      <c r="BU60" s="645">
        <f t="array" ref="BU60">10^(0.1*AN60)</f>
        <v/>
      </c>
      <c r="BV60" s="645">
        <f t="array" ref="BV60">IF(R60&gt;0,(O60-R60),"")</f>
        <v/>
      </c>
      <c r="BW60" s="645">
        <f t="array" ref="BW60">IF(X60&gt;0,(O60-X60),"")</f>
        <v/>
      </c>
      <c r="BX60" s="645">
        <f t="array" ref="BX60">IF(AB60&gt;0,(O60-AB60),"")</f>
        <v/>
      </c>
      <c r="BY60" s="645">
        <f t="array" ref="BY60">IF(AF60&gt;0,(O60-AF60),"")</f>
        <v/>
      </c>
      <c r="BZ60" s="645">
        <f t="array" ref="BZ60">IF(AJ60&gt;0,(O60-AJ60),"")</f>
        <v/>
      </c>
      <c r="CA60" s="645">
        <f t="array" ref="CA60">IF(AN60&gt;0,(O60-AN60),"")</f>
        <v/>
      </c>
      <c r="CB60" s="645">
        <f t="array" ref="CB60">COUNT(BV60:CA60)</f>
        <v/>
      </c>
      <c r="CC60" s="646">
        <f t="array" ref="CC60">IF(CB60=0,0,IF(CB60=1,0,1/(CB60*(CB60-1))))</f>
        <v/>
      </c>
      <c r="CD60" s="647">
        <f t="array" ref="CD60">IF(R60&gt;0,(BV60^2),"")</f>
        <v/>
      </c>
      <c r="CE60" s="647">
        <f t="array" ref="CE60">IF(X60&gt;0,(BW60^2),"")</f>
        <v/>
      </c>
      <c r="CF60" s="647">
        <f t="array" ref="CF60">IF(AB60&gt;0,(BX60^2),"")</f>
        <v/>
      </c>
      <c r="CG60" s="647">
        <f t="array" ref="CG60">IF(AF60&gt;0,(BY60^2),"")</f>
        <v/>
      </c>
      <c r="CH60" s="647">
        <f t="array" ref="CH60">IF(AJ60&gt;0,(BZ60^2),"")</f>
        <v/>
      </c>
      <c r="CI60" s="647">
        <f t="array" ref="CI60">IF(AN60&gt;0,(CA60^2),"")</f>
        <v/>
      </c>
      <c r="CJ60" s="121" t="n"/>
    </row>
    <row r="61" ht="25.5" customHeight="1" s="621">
      <c r="A61" s="47" t="inlineStr">
        <is>
          <t>Verniciatura</t>
        </is>
      </c>
      <c r="B61" s="47" t="inlineStr">
        <is>
          <t>E17</t>
        </is>
      </c>
      <c r="C61" s="99" t="inlineStr">
        <is>
          <t>Miscelazione per preparazione vernici</t>
        </is>
      </c>
      <c r="D61" s="99" t="inlineStr">
        <is>
          <t>/</t>
        </is>
      </c>
      <c r="E61" s="99" t="inlineStr">
        <is>
          <t>/</t>
        </is>
      </c>
      <c r="F61" s="99" t="inlineStr">
        <is>
          <t>Miscelazione per preparazione vernici</t>
        </is>
      </c>
      <c r="G61" s="100" t="n">
        <v>46003</v>
      </c>
      <c r="H61" s="99" t="inlineStr">
        <is>
          <t>Compito</t>
        </is>
      </c>
      <c r="I61" s="101">
        <f t="array" ref="I61">IF((V61-R61)&gt;3,"SI","")</f>
        <v/>
      </c>
      <c r="J61" s="99" t="inlineStr">
        <is>
          <t>SI</t>
        </is>
      </c>
      <c r="K61" s="100" t="n"/>
      <c r="L61" s="100" t="n"/>
      <c r="M61" s="635">
        <f t="array" ref="M61">IF(R61&gt;0,(SQRT(CC61*(SUM(CD61:CI61)))),"")</f>
        <v/>
      </c>
      <c r="N61" s="636">
        <f t="array" ref="N61">IF(T61&gt;0,(MAX(T61,Z61,AD61,AH61,AL61,AP61))+SQRT(1.2^2+1^2),"")</f>
        <v/>
      </c>
      <c r="O61" s="637">
        <f t="array" ref="O61">IF(R61="",0,10*LOG10(SUM(BP61:BU61)/(COUNT(R61,X61,AB61,AF61,AJ61,AN61))))</f>
        <v/>
      </c>
      <c r="P61" s="638">
        <f t="array" ref="P61">IF(AND(Y61="",AC61="",AG61="",AK61="",AO61=""),S61,AVERAGE(S61,Y61,AC61,AG61,AK61,AO61)+STDEV(S61,Y61,AC61,AG61,AK61,AO61))</f>
        <v/>
      </c>
      <c r="Q61" s="106" t="n">
        <v>300</v>
      </c>
      <c r="R61" s="639" t="n">
        <v>77.3</v>
      </c>
      <c r="S61" s="640" t="n">
        <v>77.59999999999999</v>
      </c>
      <c r="T61" s="641" t="n">
        <v>96.09999999999999</v>
      </c>
      <c r="U61" s="642" t="n">
        <v>77.3</v>
      </c>
      <c r="V61" s="642" t="n">
        <v>80.09999999999999</v>
      </c>
      <c r="W61" s="106" t="n">
        <v>300</v>
      </c>
      <c r="X61" s="639" t="n">
        <v>79.7</v>
      </c>
      <c r="Y61" s="640" t="n">
        <v>79.7</v>
      </c>
      <c r="Z61" s="641" t="n">
        <v>97.3</v>
      </c>
      <c r="AA61" s="106" t="n">
        <v>300</v>
      </c>
      <c r="AB61" s="639" t="n">
        <v>80.3</v>
      </c>
      <c r="AC61" s="640" t="n">
        <v>80.09999999999999</v>
      </c>
      <c r="AD61" s="641" t="n">
        <v>97.2</v>
      </c>
      <c r="AE61" s="106" t="n">
        <v>300</v>
      </c>
      <c r="AF61" s="639" t="n">
        <v>77.09999999999999</v>
      </c>
      <c r="AG61" s="640" t="n">
        <v>78.5</v>
      </c>
      <c r="AH61" s="641" t="n">
        <v>105.5</v>
      </c>
      <c r="AI61" s="106" t="n">
        <v>300</v>
      </c>
      <c r="AJ61" s="639" t="n">
        <v>72.7</v>
      </c>
      <c r="AK61" s="640" t="n">
        <v>74.90000000000001</v>
      </c>
      <c r="AL61" s="641" t="n">
        <v>92.2</v>
      </c>
      <c r="AM61" s="106" t="n">
        <v>300</v>
      </c>
      <c r="AN61" s="639" t="n">
        <v>78</v>
      </c>
      <c r="AO61" s="640" t="n">
        <v>80</v>
      </c>
      <c r="AP61" s="641" t="n">
        <v>98.8</v>
      </c>
      <c r="AQ61" s="111">
        <f t="array" ref="AQ61">IF(AND((O61)&lt;85,N61&lt;137),"NO","SI")</f>
        <v/>
      </c>
      <c r="AR61" s="112">
        <f t="array" ref="AR61">IF((480*(10^(7.95-(O61/10))))&lt;480,480*(10^(7.95-(O61/10))),480)</f>
        <v/>
      </c>
      <c r="AS61" s="113">
        <f t="array" ref="AS61">IF((480*(10^(8.45-(O61/10))))&lt;480,480*(10^(8.45-(O61/10))),480)</f>
        <v/>
      </c>
      <c r="AT61" s="114">
        <f t="array" ref="AT61">IF((480*(10^(8.65-(O61/10))))&lt;480,480*(10^(8.65-(O61/10))),480)</f>
        <v/>
      </c>
      <c r="AU61" s="137">
        <f t="array" ref="AU61">IF(O61&lt;80,"0",IF((P61-O61)&lt;=2,('DPI art.191'!$G$3-(('DPI art.191'!$F$3-'DPI art.191'!$G$3)/4)*(P61-O61-2)),('DPI art.191'!$G$3-(('DPI art.191'!$G$3-'DPI art.191'!$H$3)/8)*(P61-O61-2))))</f>
        <v/>
      </c>
      <c r="AV61" s="644">
        <f t="array" ref="AV61">O61-AU61</f>
        <v/>
      </c>
      <c r="AW61" s="644">
        <f t="array" ref="AW61">IF(N61&lt;135,N61,N61-'DPI art.191'!$I$3)</f>
        <v/>
      </c>
      <c r="AX61" s="137">
        <f t="array" ref="AX61">IF(O61&lt;80,"0",IF((P61-O61)&lt;=2,('DPI art.191'!$G$5-(('DPI art.191'!$F$5-'DPI art.191'!$G$5)/4)*(P61-O61-2)),('DPI art.191'!$G$5-(('DPI art.191'!$G$5-'DPI art.191'!$H$5)/8)*(P61-O61-2))))</f>
        <v/>
      </c>
      <c r="AY61" s="644">
        <f t="array" ref="AY61">O61-AX61</f>
        <v/>
      </c>
      <c r="AZ61" s="644">
        <f t="array" ref="AZ61">IF(N61&lt;135,N61,N61-'DPI art.191'!$I$5)</f>
        <v/>
      </c>
      <c r="BA61" s="137">
        <f t="array" ref="BA61">IF(O61&lt;80,"0",IF((P61-O61)&lt;=2,('DPI art.191'!$G$7-(('DPI art.191'!$F$7-'DPI art.191'!$G$7)/4)*(P61-O61-2)),('DPI art.191'!$G$7-(('DPI art.191'!$G$7-'DPI art.191'!$H$7)/8)*(P61-O61-2))))</f>
        <v/>
      </c>
      <c r="BB61" s="644">
        <f t="array" ref="BB61">O61-BA61</f>
        <v/>
      </c>
      <c r="BC61" s="644">
        <f t="array" ref="BC61">IF(N61&lt;135,N61,N61-'DPI art.191'!$I$7)</f>
        <v/>
      </c>
      <c r="BD61" s="137">
        <f t="array" ref="BD61">IF(O61&lt;80,"0",IF((P61-O61)&lt;=2,('DPI art.191'!$G$9-(('DPI art.191'!$F$9-'DPI art.191'!$G$9)/4)*(O61-P61-2)),('DPI art.191'!$G$9-(('DPI art.191'!$G$9-'DPI art.191'!$H$9)/8)*(P61-O61-2))))</f>
        <v/>
      </c>
      <c r="BE61" s="644">
        <f t="array" ref="BE61">O61-BD61</f>
        <v/>
      </c>
      <c r="BF61" s="644">
        <f t="array" ref="BF61">IF(N61&lt;135,N61,N61-'DPI art.191'!$I$9)</f>
        <v/>
      </c>
      <c r="BG61" s="137">
        <f t="array" ref="BG61">IF(O61&lt;80,"0",IF((P61-O61)&lt;=2,('DPI art.191'!$G$11-(('DPI art.191'!$F$11-'DPI art.191'!$G$11)/4)*(P61-O61-2)),('DPI art.191'!$G$11-(('DPI art.191'!$G$11-'DPI art.191'!$H$11)/8)*(P61-O61-2))))</f>
        <v/>
      </c>
      <c r="BH61" s="644">
        <f t="array" ref="BH61">O61-BG61</f>
        <v/>
      </c>
      <c r="BI61" s="644">
        <f t="array" ref="BI61">IF(T61&lt;135,T61,T61-'DPI art.191'!$I$11)</f>
        <v/>
      </c>
      <c r="BJ61" s="137">
        <f t="array" ref="BJ61">IF(O61&lt;80,"0",IF((P61-O61)&lt;=2,('DPI art.191'!$G$13-(('DPI art.191'!$F$13-'DPI art.191'!$G$13)/4)*(P61-O61-2)),('DPI art.191'!$G$13-(('DPI art.191'!$G$13-'DPI art.191'!$H$13)/8)*(P61-O61-2))))</f>
        <v/>
      </c>
      <c r="BK61" s="644">
        <f t="array" ref="BK61">O61-BJ61</f>
        <v/>
      </c>
      <c r="BL61" s="644">
        <f t="array" ref="BL61">IF(T61&lt;135,T61,T61-'DPI art.191'!$I$13)</f>
        <v/>
      </c>
      <c r="BM61" s="137">
        <f t="array" ref="BM61">IF(O61&lt;80,"0",IF((P61-O61)&lt;=2,('DPI art.191'!$G$15-(('DPI art.191'!$F$15-'DPI art.191'!$G$15)/4)*(P61-O61-2)),('DPI art.191'!$G$15-(('DPI art.191'!$G$15-'DPI art.191'!$H$15)/8)*(P61-O61-2))))</f>
        <v/>
      </c>
      <c r="BN61" s="644">
        <f t="array" ref="BN61">O61-BM61</f>
        <v/>
      </c>
      <c r="BO61" s="644">
        <f t="array" ref="BO61">IF(Z61&lt;135,Z61,Z61-'DPI art.191'!$I$15)</f>
        <v/>
      </c>
      <c r="BP61" s="645">
        <f t="array" ref="BP61">10^(0.1*R61)</f>
        <v/>
      </c>
      <c r="BQ61" s="645">
        <f t="array" ref="BQ61">10^(0.1*X61)</f>
        <v/>
      </c>
      <c r="BR61" s="645">
        <f t="array" ref="BR61">10^(0.1*AB61)</f>
        <v/>
      </c>
      <c r="BS61" s="645">
        <f t="array" ref="BS61">10^(0.1*AF61)</f>
        <v/>
      </c>
      <c r="BT61" s="645">
        <f t="array" ref="BT61">10^(0.1*AJ61)</f>
        <v/>
      </c>
      <c r="BU61" s="645">
        <f t="array" ref="BU61">10^(0.1*AN61)</f>
        <v/>
      </c>
      <c r="BV61" s="645">
        <f t="array" ref="BV61">IF(R61&gt;0,(O61-R61),"")</f>
        <v/>
      </c>
      <c r="BW61" s="645">
        <f t="array" ref="BW61">IF(X61&gt;0,(O61-X61),"")</f>
        <v/>
      </c>
      <c r="BX61" s="645">
        <f t="array" ref="BX61">IF(AB61&gt;0,(O61-AB61),"")</f>
        <v/>
      </c>
      <c r="BY61" s="645">
        <f t="array" ref="BY61">IF(AF61&gt;0,(O61-AF61),"")</f>
        <v/>
      </c>
      <c r="BZ61" s="645">
        <f t="array" ref="BZ61">IF(AJ61&gt;0,(O61-AJ61),"")</f>
        <v/>
      </c>
      <c r="CA61" s="645">
        <f t="array" ref="CA61">IF(AN61&gt;0,(O61-AN61),"")</f>
        <v/>
      </c>
      <c r="CB61" s="645">
        <f t="array" ref="CB61">COUNT(BV61:CA61)</f>
        <v/>
      </c>
      <c r="CC61" s="646">
        <f t="array" ref="CC61">IF(CB61=0,0,IF(CB61=1,0,1/(CB61*(CB61-1))))</f>
        <v/>
      </c>
      <c r="CD61" s="647">
        <f t="array" ref="CD61">IF(R61&gt;0,(BV61^2),"")</f>
        <v/>
      </c>
      <c r="CE61" s="647">
        <f t="array" ref="CE61">IF(X61&gt;0,(BW61^2),"")</f>
        <v/>
      </c>
      <c r="CF61" s="647">
        <f t="array" ref="CF61">IF(AB61&gt;0,(BX61^2),"")</f>
        <v/>
      </c>
      <c r="CG61" s="647">
        <f t="array" ref="CG61">IF(AF61&gt;0,(BY61^2),"")</f>
        <v/>
      </c>
      <c r="CH61" s="647">
        <f t="array" ref="CH61">IF(AJ61&gt;0,(BZ61^2),"")</f>
        <v/>
      </c>
      <c r="CI61" s="647">
        <f t="array" ref="CI61">IF(AN61&gt;0,(CA61^2),"")</f>
        <v/>
      </c>
      <c r="CJ61" s="121" t="n"/>
    </row>
    <row r="62" hidden="1" ht="38.25" customHeight="1" s="621">
      <c r="A62" s="47" t="inlineStr">
        <is>
          <t>E18</t>
        </is>
      </c>
      <c r="B62" s="47" t="inlineStr">
        <is>
          <t>E18</t>
        </is>
      </c>
      <c r="C62" s="99" t="inlineStr">
        <is>
          <t>Attività di supporto fasi di movimentazione in box piazzale esterno</t>
        </is>
      </c>
      <c r="D62" s="99" t="inlineStr">
        <is>
          <t>/</t>
        </is>
      </c>
      <c r="E62" s="99" t="inlineStr">
        <is>
          <t>/</t>
        </is>
      </c>
      <c r="F62" s="99" t="inlineStr">
        <is>
          <t>Attività di supporto fasi di movimentazione in box piazzale esterno</t>
        </is>
      </c>
      <c r="G62" s="100" t="n">
        <v>46003</v>
      </c>
      <c r="H62" s="99" t="inlineStr">
        <is>
          <t>Compito</t>
        </is>
      </c>
      <c r="I62" s="101">
        <f t="array" ref="I62">IF((V62-R62)&gt;3,"SI","")</f>
        <v/>
      </c>
      <c r="J62" s="101">
        <f t="array" ref="J62">IF((U62-R62)&gt;3,"SI","")</f>
        <v/>
      </c>
      <c r="K62" s="100" t="n"/>
      <c r="L62" s="100" t="n"/>
      <c r="M62" s="635">
        <f t="array" ref="M62">IF(R62&gt;0,(SQRT(CC62*(SUM(CD62:CI62)))),"")</f>
        <v/>
      </c>
      <c r="N62" s="636">
        <f t="array" ref="N62">IF(T62&gt;0,(MAX(T62,Z62,AD62,AH62,AL62,AP62))+SQRT(1.2^2+1^2),"")</f>
        <v/>
      </c>
      <c r="O62" s="637">
        <f t="array" ref="O62">IF(R62="",0,10*LOG10(SUM(BP62:BU62)/(COUNT(R62,X62,AB62,AF62,AJ62,AN62))))</f>
        <v/>
      </c>
      <c r="P62" s="638">
        <f t="array" ref="P62">IF(AND(Y62="",AC62="",AG62="",AK62="",AO62=""),S62,AVERAGE(S62,Y62,AC62,AG62,AK62,AO62)+STDEV(S62,Y62,AC62,AG62,AK62,AO62))</f>
        <v/>
      </c>
      <c r="Q62" s="106" t="n">
        <v>300</v>
      </c>
      <c r="R62" s="639" t="n">
        <v>62</v>
      </c>
      <c r="S62" s="640" t="n">
        <v>72.2</v>
      </c>
      <c r="T62" s="641" t="n">
        <v>107.9</v>
      </c>
      <c r="U62" s="642" t="n">
        <v>62</v>
      </c>
      <c r="V62" s="642" t="n">
        <v>71.3</v>
      </c>
      <c r="W62" s="106" t="n">
        <v>300</v>
      </c>
      <c r="X62" s="639" t="n">
        <v>62.8</v>
      </c>
      <c r="Y62" s="640" t="n">
        <v>78.09999999999999</v>
      </c>
      <c r="Z62" s="641" t="n">
        <v>110.6</v>
      </c>
      <c r="AA62" s="106" t="n">
        <v>300</v>
      </c>
      <c r="AB62" s="639" t="n">
        <v>61.1</v>
      </c>
      <c r="AC62" s="640" t="n">
        <v>73.09999999999999</v>
      </c>
      <c r="AD62" s="641" t="n">
        <v>106.9</v>
      </c>
      <c r="AE62" s="106" t="n">
        <v>300</v>
      </c>
      <c r="AF62" s="639" t="n">
        <v>65.09999999999999</v>
      </c>
      <c r="AG62" s="640" t="n">
        <v>74.8</v>
      </c>
      <c r="AH62" s="641" t="n">
        <v>108.7</v>
      </c>
      <c r="AI62" s="106" t="n">
        <v>300</v>
      </c>
      <c r="AJ62" s="639" t="n">
        <v>59.6</v>
      </c>
      <c r="AK62" s="640" t="n">
        <v>72.7</v>
      </c>
      <c r="AL62" s="641" t="n">
        <v>108.6</v>
      </c>
      <c r="AM62" s="106" t="n">
        <v>300</v>
      </c>
      <c r="AN62" s="639" t="n">
        <v>57.8</v>
      </c>
      <c r="AO62" s="640" t="n">
        <v>73.2</v>
      </c>
      <c r="AP62" s="641" t="n">
        <v>103.3</v>
      </c>
      <c r="AQ62" s="111">
        <f t="array" ref="AQ62">IF(AND((O62)&lt;85,N62&lt;137),"NO","SI")</f>
        <v/>
      </c>
      <c r="AR62" s="112">
        <f t="array" ref="AR62">IF((480*(10^(7.95-(O62/10))))&lt;480,480*(10^(7.95-(O62/10))),480)</f>
        <v/>
      </c>
      <c r="AS62" s="113">
        <f t="array" ref="AS62">IF((480*(10^(8.45-(O62/10))))&lt;480,480*(10^(8.45-(O62/10))),480)</f>
        <v/>
      </c>
      <c r="AT62" s="114">
        <f t="array" ref="AT62">IF((480*(10^(8.65-(O62/10))))&lt;480,480*(10^(8.65-(O62/10))),480)</f>
        <v/>
      </c>
      <c r="AU62" s="137">
        <f t="array" ref="AU62">IF(O62&lt;80,"0",IF((P62-O62)&lt;=2,('DPI art.191'!$G$3-(('DPI art.191'!$F$3-'DPI art.191'!$G$3)/4)*(P62-O62-2)),('DPI art.191'!$G$3-(('DPI art.191'!$G$3-'DPI art.191'!$H$3)/8)*(P62-O62-2))))</f>
        <v/>
      </c>
      <c r="AV62" s="644">
        <f t="array" ref="AV62">O62-AU62</f>
        <v/>
      </c>
      <c r="AW62" s="644">
        <f t="array" ref="AW62">IF(N62&lt;135,N62,N62-'DPI art.191'!$I$3)</f>
        <v/>
      </c>
      <c r="AX62" s="137">
        <f t="array" ref="AX62">IF(O62&lt;80,"0",IF((P62-O62)&lt;=2,('DPI art.191'!$G$5-(('DPI art.191'!$F$5-'DPI art.191'!$G$5)/4)*(P62-O62-2)),('DPI art.191'!$G$5-(('DPI art.191'!$G$5-'DPI art.191'!$H$5)/8)*(P62-O62-2))))</f>
        <v/>
      </c>
      <c r="AY62" s="644">
        <f t="array" ref="AY62">O62-AX62</f>
        <v/>
      </c>
      <c r="AZ62" s="644">
        <f t="array" ref="AZ62">IF(N62&lt;135,N62,N62-'DPI art.191'!$I$5)</f>
        <v/>
      </c>
      <c r="BA62" s="137">
        <f t="array" ref="BA62">IF(O62&lt;80,"0",IF((P62-O62)&lt;=2,('DPI art.191'!$G$7-(('DPI art.191'!$F$7-'DPI art.191'!$G$7)/4)*(P62-O62-2)),('DPI art.191'!$G$7-(('DPI art.191'!$G$7-'DPI art.191'!$H$7)/8)*(P62-O62-2))))</f>
        <v/>
      </c>
      <c r="BB62" s="644">
        <f t="array" ref="BB62">O62-BA62</f>
        <v/>
      </c>
      <c r="BC62" s="644">
        <f t="array" ref="BC62">IF(N62&lt;135,N62,N62-'DPI art.191'!$I$7)</f>
        <v/>
      </c>
      <c r="BD62" s="137">
        <f t="array" ref="BD62">IF(O62&lt;80,"0",IF((P62-O62)&lt;=2,('DPI art.191'!$G$9-(('DPI art.191'!$F$9-'DPI art.191'!$G$9)/4)*(O62-P62-2)),('DPI art.191'!$G$9-(('DPI art.191'!$G$9-'DPI art.191'!$H$9)/8)*(P62-O62-2))))</f>
        <v/>
      </c>
      <c r="BE62" s="644">
        <f t="array" ref="BE62">O62-BD62</f>
        <v/>
      </c>
      <c r="BF62" s="644">
        <f t="array" ref="BF62">IF(N62&lt;135,N62,N62-'DPI art.191'!$I$9)</f>
        <v/>
      </c>
      <c r="BG62" s="137">
        <f t="array" ref="BG62">IF(O62&lt;80,"0",IF((P62-O62)&lt;=2,('DPI art.191'!$G$11-(('DPI art.191'!$F$11-'DPI art.191'!$G$11)/4)*(P62-O62-2)),('DPI art.191'!$G$11-(('DPI art.191'!$G$11-'DPI art.191'!$H$11)/8)*(P62-O62-2))))</f>
        <v/>
      </c>
      <c r="BH62" s="644">
        <f t="array" ref="BH62">O62-BG62</f>
        <v/>
      </c>
      <c r="BI62" s="644">
        <f t="array" ref="BI62">IF(T62&lt;135,T62,T62-'DPI art.191'!$I$11)</f>
        <v/>
      </c>
      <c r="BJ62" s="137">
        <f t="array" ref="BJ62">IF(O62&lt;80,"0",IF((P62-O62)&lt;=2,('DPI art.191'!$G$13-(('DPI art.191'!$F$13-'DPI art.191'!$G$13)/4)*(P62-O62-2)),('DPI art.191'!$G$13-(('DPI art.191'!$G$13-'DPI art.191'!$H$13)/8)*(P62-O62-2))))</f>
        <v/>
      </c>
      <c r="BK62" s="644">
        <f t="array" ref="BK62">O62-BJ62</f>
        <v/>
      </c>
      <c r="BL62" s="644">
        <f t="array" ref="BL62">IF(T62&lt;135,T62,T62-'DPI art.191'!$I$13)</f>
        <v/>
      </c>
      <c r="BM62" s="137">
        <f t="array" ref="BM62">IF(O62&lt;80,"0",IF((P62-O62)&lt;=2,('DPI art.191'!$G$15-(('DPI art.191'!$F$15-'DPI art.191'!$G$15)/4)*(P62-O62-2)),('DPI art.191'!$G$15-(('DPI art.191'!$G$15-'DPI art.191'!$H$15)/8)*(P62-O62-2))))</f>
        <v/>
      </c>
      <c r="BN62" s="644">
        <f t="array" ref="BN62">O62-BM62</f>
        <v/>
      </c>
      <c r="BO62" s="644">
        <f t="array" ref="BO62">IF(Z62&lt;135,Z62,Z62-'DPI art.191'!$I$15)</f>
        <v/>
      </c>
      <c r="BP62" s="645">
        <f t="array" ref="BP62">10^(0.1*R62)</f>
        <v/>
      </c>
      <c r="BQ62" s="645">
        <f t="array" ref="BQ62">10^(0.1*X62)</f>
        <v/>
      </c>
      <c r="BR62" s="645">
        <f t="array" ref="BR62">10^(0.1*AB62)</f>
        <v/>
      </c>
      <c r="BS62" s="645">
        <f t="array" ref="BS62">10^(0.1*AF62)</f>
        <v/>
      </c>
      <c r="BT62" s="645">
        <f t="array" ref="BT62">10^(0.1*AJ62)</f>
        <v/>
      </c>
      <c r="BU62" s="645">
        <f t="array" ref="BU62">10^(0.1*AN62)</f>
        <v/>
      </c>
      <c r="BV62" s="645">
        <f t="array" ref="BV62">IF(R62&gt;0,(O62-R62),"")</f>
        <v/>
      </c>
      <c r="BW62" s="645">
        <f t="array" ref="BW62">IF(X62&gt;0,(O62-X62),"")</f>
        <v/>
      </c>
      <c r="BX62" s="645">
        <f t="array" ref="BX62">IF(AB62&gt;0,(O62-AB62),"")</f>
        <v/>
      </c>
      <c r="BY62" s="645">
        <f t="array" ref="BY62">IF(AF62&gt;0,(O62-AF62),"")</f>
        <v/>
      </c>
      <c r="BZ62" s="645">
        <f t="array" ref="BZ62">IF(AJ62&gt;0,(O62-AJ62),"")</f>
        <v/>
      </c>
      <c r="CA62" s="645">
        <f t="array" ref="CA62">IF(AN62&gt;0,(O62-AN62),"")</f>
        <v/>
      </c>
      <c r="CB62" s="645">
        <f t="array" ref="CB62">COUNT(BV62:CA62)</f>
        <v/>
      </c>
      <c r="CC62" s="646">
        <f t="array" ref="CC62">IF(CB62=0,0,IF(CB62=1,0,1/(CB62*(CB62-1))))</f>
        <v/>
      </c>
      <c r="CD62" s="647">
        <f t="array" ref="CD62">IF(R62&gt;0,(BV62^2),"")</f>
        <v/>
      </c>
      <c r="CE62" s="647">
        <f t="array" ref="CE62">IF(X62&gt;0,(BW62^2),"")</f>
        <v/>
      </c>
      <c r="CF62" s="647">
        <f t="array" ref="CF62">IF(AB62&gt;0,(BX62^2),"")</f>
        <v/>
      </c>
      <c r="CG62" s="647">
        <f t="array" ref="CG62">IF(AF62&gt;0,(BY62^2),"")</f>
        <v/>
      </c>
      <c r="CH62" s="647">
        <f t="array" ref="CH62">IF(AJ62&gt;0,(BZ62^2),"")</f>
        <v/>
      </c>
      <c r="CI62" s="647">
        <f t="array" ref="CI62">IF(AN62&gt;0,(CA62^2),"")</f>
        <v/>
      </c>
      <c r="CJ62" s="121" t="n"/>
    </row>
    <row r="63" hidden="1" ht="18.75" customHeight="1" s="621">
      <c r="A63" s="47" t="inlineStr">
        <is>
          <t>273/09</t>
        </is>
      </c>
      <c r="B63" s="47" t="inlineStr">
        <is>
          <t>F1</t>
        </is>
      </c>
      <c r="C63" s="99" t="inlineStr">
        <is>
          <t>Taglio con sega a nastro</t>
        </is>
      </c>
      <c r="D63" s="99" t="inlineStr">
        <is>
          <t>/</t>
        </is>
      </c>
      <c r="E63" s="99" t="inlineStr">
        <is>
          <t>/</t>
        </is>
      </c>
      <c r="F63" s="99" t="inlineStr">
        <is>
          <t>Taglio con sega a nastro</t>
        </is>
      </c>
      <c r="G63" s="100" t="n">
        <v>45996</v>
      </c>
      <c r="H63" s="99" t="inlineStr">
        <is>
          <t>Compito</t>
        </is>
      </c>
      <c r="I63" s="101">
        <f t="array" ref="I63">IF((V63-R63)&gt;3,"SI","")</f>
        <v/>
      </c>
      <c r="J63" s="99" t="inlineStr">
        <is>
          <t>SI</t>
        </is>
      </c>
      <c r="K63" s="100" t="n"/>
      <c r="L63" s="100" t="n"/>
      <c r="M63" s="635">
        <f t="array" ref="M63">IF(R63&gt;0,(SQRT(CC63*(SUM(CD63:CI63)))),"")</f>
        <v/>
      </c>
      <c r="N63" s="636">
        <f t="array" ref="N63">IF(T63&gt;0,(MAX(T63,Z63,AD63,AH63,AL63,AP63))+SQRT(1.2^2+1^2),"")</f>
        <v/>
      </c>
      <c r="O63" s="637">
        <f t="array" ref="O63">IF(R63="",0,10*LOG10(SUM(BP63:BU63)/(COUNT(R63,X63,AB63,AF63,AJ63,AN63))))</f>
        <v/>
      </c>
      <c r="P63" s="638">
        <f t="array" ref="P63">IF(AND(Y63="",AC63="",AG63="",AK63="",AO63=""),S63,AVERAGE(S63,Y63,AC63,AG63,AK63,AO63)+STDEV(S63,Y63,AC63,AG63,AK63,AO63))</f>
        <v/>
      </c>
      <c r="Q63" s="106" t="n">
        <v>300</v>
      </c>
      <c r="R63" s="639" t="n">
        <v>86.59999999999999</v>
      </c>
      <c r="S63" s="640" t="n">
        <v>86.2</v>
      </c>
      <c r="T63" s="641" t="n">
        <v>103.7</v>
      </c>
      <c r="U63" s="642" t="n">
        <v>86.59999999999999</v>
      </c>
      <c r="V63" s="642" t="n">
        <v>89.09999999999999</v>
      </c>
      <c r="W63" s="106" t="n">
        <v>300</v>
      </c>
      <c r="X63" s="639" t="n">
        <v>87</v>
      </c>
      <c r="Y63" s="640" t="n">
        <v>86.5</v>
      </c>
      <c r="Z63" s="641" t="n">
        <v>103.1</v>
      </c>
      <c r="AA63" s="106" t="n">
        <v>300</v>
      </c>
      <c r="AB63" s="639" t="n">
        <v>86.8</v>
      </c>
      <c r="AC63" s="640" t="n">
        <v>86.2</v>
      </c>
      <c r="AD63" s="641" t="n">
        <v>111.1</v>
      </c>
      <c r="AE63" s="106" t="n">
        <v>300</v>
      </c>
      <c r="AF63" s="639" t="n">
        <v>86.59999999999999</v>
      </c>
      <c r="AG63" s="640" t="n">
        <v>86.2</v>
      </c>
      <c r="AH63" s="641" t="n">
        <v>111.1</v>
      </c>
      <c r="AI63" s="106" t="n">
        <v>300</v>
      </c>
      <c r="AJ63" s="639" t="n">
        <v>86.8</v>
      </c>
      <c r="AK63" s="640" t="n">
        <v>86.09999999999999</v>
      </c>
      <c r="AL63" s="641" t="n">
        <v>111.1</v>
      </c>
      <c r="AM63" s="106" t="n">
        <v>300</v>
      </c>
      <c r="AN63" s="639" t="n">
        <v>75.90000000000001</v>
      </c>
      <c r="AO63" s="640" t="n">
        <v>77.7</v>
      </c>
      <c r="AP63" s="641" t="n">
        <v>97.7</v>
      </c>
      <c r="AQ63" s="111">
        <f t="array" ref="AQ63">IF(AND((O63)&lt;85,N63&lt;137),"NO","SI")</f>
        <v/>
      </c>
      <c r="AR63" s="112">
        <f t="array" ref="AR63">IF((480*(10^(7.95-(O63/10))))&lt;480,480*(10^(7.95-(O63/10))),480)</f>
        <v/>
      </c>
      <c r="AS63" s="113">
        <f t="array" ref="AS63">IF((480*(10^(8.45-(O63/10))))&lt;480,480*(10^(8.45-(O63/10))),480)</f>
        <v/>
      </c>
      <c r="AT63" s="114">
        <f t="array" ref="AT63">IF((480*(10^(8.65-(O63/10))))&lt;480,480*(10^(8.65-(O63/10))),480)</f>
        <v/>
      </c>
      <c r="AU63" s="644">
        <f t="array" ref="AU63">IF(O63&lt;80,"0",IF((P63-O63)&lt;=2,('DPI art.191'!$G$3-(('DPI art.191'!$F$3-'DPI art.191'!$G$3)/4)*(P63-O63-2)),('DPI art.191'!$G$3-(('DPI art.191'!$G$3-'DPI art.191'!$H$3)/8)*(P63-O63-2))))</f>
        <v/>
      </c>
      <c r="AV63" s="644">
        <f t="array" ref="AV63">O63-AU63</f>
        <v/>
      </c>
      <c r="AW63" s="644">
        <f t="array" ref="AW63">IF(N63&lt;135,N63,N63-'DPI art.191'!$I$3)</f>
        <v/>
      </c>
      <c r="AX63" s="644">
        <f t="array" ref="AX63">IF(O63&lt;80,"0",IF((P63-O63)&lt;=2,('DPI art.191'!$G$5-(('DPI art.191'!$F$5-'DPI art.191'!$G$5)/4)*(P63-O63-2)),('DPI art.191'!$G$5-(('DPI art.191'!$G$5-'DPI art.191'!$H$5)/8)*(P63-O63-2))))</f>
        <v/>
      </c>
      <c r="AY63" s="644">
        <f t="array" ref="AY63">O63-AX63</f>
        <v/>
      </c>
      <c r="AZ63" s="644">
        <f t="array" ref="AZ63">IF(N63&lt;135,N63,N63-'DPI art.191'!$I$5)</f>
        <v/>
      </c>
      <c r="BA63" s="644">
        <f t="array" ref="BA63">IF(O63&lt;80,"0",IF((P63-O63)&lt;=2,('DPI art.191'!$G$7-(('DPI art.191'!$F$7-'DPI art.191'!$G$7)/4)*(P63-O63-2)),('DPI art.191'!$G$7-(('DPI art.191'!$G$7-'DPI art.191'!$H$7)/8)*(P63-O63-2))))</f>
        <v/>
      </c>
      <c r="BB63" s="644">
        <f t="array" ref="BB63">O63-BA63</f>
        <v/>
      </c>
      <c r="BC63" s="644">
        <f t="array" ref="BC63">IF(N63&lt;135,N63,N63-'DPI art.191'!$I$7)</f>
        <v/>
      </c>
      <c r="BD63" s="644">
        <f t="array" ref="BD63">IF(O63&lt;80,"0",IF((P63-O63)&lt;=2,('DPI art.191'!$G$9-(('DPI art.191'!$F$9-'DPI art.191'!$G$9)/4)*(O63-P63-2)),('DPI art.191'!$G$9-(('DPI art.191'!$G$9-'DPI art.191'!$H$9)/8)*(P63-O63-2))))</f>
        <v/>
      </c>
      <c r="BE63" s="644">
        <f t="array" ref="BE63">O63-BD63</f>
        <v/>
      </c>
      <c r="BF63" s="644">
        <f t="array" ref="BF63">IF(N63&lt;135,N63,N63-'DPI art.191'!$I$9)</f>
        <v/>
      </c>
      <c r="BG63" s="644">
        <f t="array" ref="BG63">IF(O63&lt;80,"0",IF((P63-O63)&lt;=2,('DPI art.191'!$G$11-(('DPI art.191'!$F$11-'DPI art.191'!$G$11)/4)*(P63-O63-2)),('DPI art.191'!$G$11-(('DPI art.191'!$G$11-'DPI art.191'!$H$11)/8)*(P63-O63-2))))</f>
        <v/>
      </c>
      <c r="BH63" s="644">
        <f t="array" ref="BH63">O63-BG63</f>
        <v/>
      </c>
      <c r="BI63" s="644">
        <f t="array" ref="BI63">IF(T63&lt;135,T63,T63-'DPI art.191'!$I$11)</f>
        <v/>
      </c>
      <c r="BJ63" s="644">
        <f t="array" ref="BJ63">IF(O63&lt;80,"0",IF((P63-O63)&lt;=2,('DPI art.191'!$G$13-(('DPI art.191'!$F$13-'DPI art.191'!$G$13)/4)*(P63-O63-2)),('DPI art.191'!$G$13-(('DPI art.191'!$G$13-'DPI art.191'!$H$13)/8)*(P63-O63-2))))</f>
        <v/>
      </c>
      <c r="BK63" s="644">
        <f t="array" ref="BK63">O63-BJ63</f>
        <v/>
      </c>
      <c r="BL63" s="644">
        <f t="array" ref="BL63">IF(T63&lt;135,T63,T63-'DPI art.191'!$I$13)</f>
        <v/>
      </c>
      <c r="BM63" s="644">
        <f t="array" ref="BM63">IF(O63&lt;80,"0",IF((P63-O63)&lt;=2,('DPI art.191'!$G$15-(('DPI art.191'!$F$15-'DPI art.191'!$G$15)/4)*(P63-O63-2)),('DPI art.191'!$G$15-(('DPI art.191'!$G$15-'DPI art.191'!$H$15)/8)*(P63-O63-2))))</f>
        <v/>
      </c>
      <c r="BN63" s="644">
        <f t="array" ref="BN63">O63-BM63</f>
        <v/>
      </c>
      <c r="BO63" s="644">
        <f t="array" ref="BO63">IF(Z63&lt;135,Z63,Z63-'DPI art.191'!$I$15)</f>
        <v/>
      </c>
      <c r="BP63" s="645">
        <f t="array" ref="BP63">10^(0.1*R63)</f>
        <v/>
      </c>
      <c r="BQ63" s="645">
        <f t="array" ref="BQ63">10^(0.1*X63)</f>
        <v/>
      </c>
      <c r="BR63" s="645">
        <f t="array" ref="BR63">10^(0.1*AB63)</f>
        <v/>
      </c>
      <c r="BS63" s="645">
        <f t="array" ref="BS63">10^(0.1*AF63)</f>
        <v/>
      </c>
      <c r="BT63" s="645">
        <f t="array" ref="BT63">10^(0.1*AJ63)</f>
        <v/>
      </c>
      <c r="BU63" s="645">
        <f t="array" ref="BU63">10^(0.1*AN63)</f>
        <v/>
      </c>
      <c r="BV63" s="645">
        <f t="array" ref="BV63">IF(R63&gt;0,(O63-R63),"")</f>
        <v/>
      </c>
      <c r="BW63" s="645">
        <f t="array" ref="BW63">IF(X63&gt;0,(O63-X63),"")</f>
        <v/>
      </c>
      <c r="BX63" s="645">
        <f t="array" ref="BX63">IF(AB63&gt;0,(O63-AB63),"")</f>
        <v/>
      </c>
      <c r="BY63" s="645">
        <f t="array" ref="BY63">IF(AF63&gt;0,(O63-AF63),"")</f>
        <v/>
      </c>
      <c r="BZ63" s="645">
        <f t="array" ref="BZ63">IF(AJ63&gt;0,(O63-AJ63),"")</f>
        <v/>
      </c>
      <c r="CA63" s="645">
        <f t="array" ref="CA63">IF(AN63&gt;0,(O63-AN63),"")</f>
        <v/>
      </c>
      <c r="CB63" s="645">
        <f t="array" ref="CB63">COUNT(BV63:CA63)</f>
        <v/>
      </c>
      <c r="CC63" s="646">
        <f t="array" ref="CC63">IF(CB63=0,0,IF(CB63=1,0,1/(CB63*(CB63-1))))</f>
        <v/>
      </c>
      <c r="CD63" s="647">
        <f t="array" ref="CD63">IF(R63&gt;0,(BV63^2),"")</f>
        <v/>
      </c>
      <c r="CE63" s="647">
        <f t="array" ref="CE63">IF(X63&gt;0,(BW63^2),"")</f>
        <v/>
      </c>
      <c r="CF63" s="647">
        <f t="array" ref="CF63">IF(AB63&gt;0,(BX63^2),"")</f>
        <v/>
      </c>
      <c r="CG63" s="647">
        <f t="array" ref="CG63">IF(AF63&gt;0,(BY63^2),"")</f>
        <v/>
      </c>
      <c r="CH63" s="647">
        <f t="array" ref="CH63">IF(AJ63&gt;0,(BZ63^2),"")</f>
        <v/>
      </c>
      <c r="CI63" s="647">
        <f t="array" ref="CI63">IF(AN63&gt;0,(CA63^2),"")</f>
        <v/>
      </c>
      <c r="CJ63" s="121" t="n"/>
    </row>
    <row r="64" hidden="1" ht="18.75" customHeight="1" s="621">
      <c r="A64" s="47" t="inlineStr">
        <is>
          <t>273/19</t>
        </is>
      </c>
      <c r="B64" s="47" t="inlineStr">
        <is>
          <t>F2</t>
        </is>
      </c>
      <c r="C64" s="99" t="inlineStr">
        <is>
          <t>Taglio con sega a nastro</t>
        </is>
      </c>
      <c r="D64" s="99" t="inlineStr">
        <is>
          <t>/</t>
        </is>
      </c>
      <c r="E64" s="99" t="inlineStr">
        <is>
          <t>/</t>
        </is>
      </c>
      <c r="F64" s="99" t="inlineStr">
        <is>
          <t>Taglio con sega a nastro</t>
        </is>
      </c>
      <c r="G64" s="100" t="n">
        <v>45996</v>
      </c>
      <c r="H64" s="99" t="inlineStr">
        <is>
          <t>Compito</t>
        </is>
      </c>
      <c r="I64" s="101">
        <f t="array" ref="I64">IF((V64-R64)&gt;3,"SI","")</f>
        <v/>
      </c>
      <c r="J64" s="99" t="inlineStr">
        <is>
          <t>SI</t>
        </is>
      </c>
      <c r="K64" s="100" t="n"/>
      <c r="L64" s="100" t="n"/>
      <c r="M64" s="635">
        <f t="array" ref="M64">IF(R64&gt;0,(SQRT(CC64*(SUM(CD64:CI64)))),"")</f>
        <v/>
      </c>
      <c r="N64" s="636">
        <f t="array" ref="N64">IF(T64&gt;0,(MAX(T64,Z64,AD64,AH64,AL64,AP64))+SQRT(1.2^2+1^2),"")</f>
        <v/>
      </c>
      <c r="O64" s="637">
        <f t="array" ref="O64">IF(R64="",0,10*LOG10(SUM(BP64:BU64)/(COUNT(R64,X64,AB64,AF64,AJ64,AN64))))</f>
        <v/>
      </c>
      <c r="P64" s="638">
        <f t="array" ref="P64">IF(AND(Y64="",AC64="",AG64="",AK64="",AO64=""),S64,AVERAGE(S64,Y64,AC64,AG64,AK64,AO64)+STDEV(S64,Y64,AC64,AG64,AK64,AO64))</f>
        <v/>
      </c>
      <c r="Q64" s="106" t="n">
        <v>300</v>
      </c>
      <c r="R64" s="639" t="n">
        <v>84.40000000000001</v>
      </c>
      <c r="S64" s="640" t="n">
        <v>83.7</v>
      </c>
      <c r="T64" s="641" t="n">
        <v>103.3</v>
      </c>
      <c r="U64" s="642" t="n">
        <v>84.40000000000001</v>
      </c>
      <c r="V64" s="642" t="n">
        <v>86.8</v>
      </c>
      <c r="W64" s="106" t="n">
        <v>300</v>
      </c>
      <c r="X64" s="639" t="n">
        <v>85.40000000000001</v>
      </c>
      <c r="Y64" s="640" t="n">
        <v>84.7</v>
      </c>
      <c r="Z64" s="641" t="n">
        <v>117.8</v>
      </c>
      <c r="AA64" s="106" t="n">
        <v>300</v>
      </c>
      <c r="AB64" s="639" t="n">
        <v>84.59999999999999</v>
      </c>
      <c r="AC64" s="640" t="n">
        <v>84</v>
      </c>
      <c r="AD64" s="641" t="n">
        <v>104.4</v>
      </c>
      <c r="AE64" s="106" t="n">
        <v>300</v>
      </c>
      <c r="AF64" s="639" t="n">
        <v>84.09999999999999</v>
      </c>
      <c r="AG64" s="640" t="n">
        <v>84.8</v>
      </c>
      <c r="AH64" s="641" t="n">
        <v>117.4</v>
      </c>
      <c r="AI64" s="106" t="n">
        <v>300</v>
      </c>
      <c r="AJ64" s="639" t="n">
        <v>80.3</v>
      </c>
      <c r="AK64" s="640" t="n">
        <v>79.90000000000001</v>
      </c>
      <c r="AL64" s="641" t="n">
        <v>103.2</v>
      </c>
      <c r="AM64" s="106" t="n">
        <v>300</v>
      </c>
      <c r="AN64" s="639" t="n">
        <v>78.8</v>
      </c>
      <c r="AO64" s="640" t="n">
        <v>78.2</v>
      </c>
      <c r="AP64" s="641" t="n">
        <v>103.8</v>
      </c>
      <c r="AQ64" s="111">
        <f t="array" ref="AQ64">IF(AND((O64)&lt;85,N64&lt;137),"NO","SI")</f>
        <v/>
      </c>
      <c r="AR64" s="112">
        <f t="array" ref="AR64">IF((480*(10^(7.95-(O64/10))))&lt;480,480*(10^(7.95-(O64/10))),480)</f>
        <v/>
      </c>
      <c r="AS64" s="113">
        <f t="array" ref="AS64">IF((480*(10^(8.45-(O64/10))))&lt;480,480*(10^(8.45-(O64/10))),480)</f>
        <v/>
      </c>
      <c r="AT64" s="114">
        <f t="array" ref="AT64">IF((480*(10^(8.65-(O64/10))))&lt;480,480*(10^(8.65-(O64/10))),480)</f>
        <v/>
      </c>
      <c r="AU64" s="644">
        <f t="array" ref="AU64">IF(O64&lt;80,"0",IF((P64-O64)&lt;=2,('DPI art.191'!$G$3-(('DPI art.191'!$F$3-'DPI art.191'!$G$3)/4)*(P64-O64-2)),('DPI art.191'!$G$3-(('DPI art.191'!$G$3-'DPI art.191'!$H$3)/8)*(P64-O64-2))))</f>
        <v/>
      </c>
      <c r="AV64" s="644">
        <f t="array" ref="AV64">O64-AU64</f>
        <v/>
      </c>
      <c r="AW64" s="644">
        <f t="array" ref="AW64">IF(N64&lt;135,N64,N64-'DPI art.191'!$I$3)</f>
        <v/>
      </c>
      <c r="AX64" s="644">
        <f t="array" ref="AX64">IF(O64&lt;80,"0",IF((P64-O64)&lt;=2,('DPI art.191'!$G$5-(('DPI art.191'!$F$5-'DPI art.191'!$G$5)/4)*(P64-O64-2)),('DPI art.191'!$G$5-(('DPI art.191'!$G$5-'DPI art.191'!$H$5)/8)*(P64-O64-2))))</f>
        <v/>
      </c>
      <c r="AY64" s="644">
        <f t="array" ref="AY64">O64-AX64</f>
        <v/>
      </c>
      <c r="AZ64" s="644">
        <f t="array" ref="AZ64">IF(N64&lt;135,N64,N64-'DPI art.191'!$I$5)</f>
        <v/>
      </c>
      <c r="BA64" s="644">
        <f t="array" ref="BA64">IF(O64&lt;80,"0",IF((P64-O64)&lt;=2,('DPI art.191'!$G$7-(('DPI art.191'!$F$7-'DPI art.191'!$G$7)/4)*(P64-O64-2)),('DPI art.191'!$G$7-(('DPI art.191'!$G$7-'DPI art.191'!$H$7)/8)*(P64-O64-2))))</f>
        <v/>
      </c>
      <c r="BB64" s="644">
        <f t="array" ref="BB64">O64-BA64</f>
        <v/>
      </c>
      <c r="BC64" s="644">
        <f t="array" ref="BC64">IF(N64&lt;135,N64,N64-'DPI art.191'!$I$7)</f>
        <v/>
      </c>
      <c r="BD64" s="644">
        <f t="array" ref="BD64">IF(O64&lt;80,"0",IF((P64-O64)&lt;=2,('DPI art.191'!$G$9-(('DPI art.191'!$F$9-'DPI art.191'!$G$9)/4)*(O64-P64-2)),('DPI art.191'!$G$9-(('DPI art.191'!$G$9-'DPI art.191'!$H$9)/8)*(P64-O64-2))))</f>
        <v/>
      </c>
      <c r="BE64" s="644">
        <f t="array" ref="BE64">O64-BD64</f>
        <v/>
      </c>
      <c r="BF64" s="644">
        <f t="array" ref="BF64">IF(N64&lt;135,N64,N64-'DPI art.191'!$I$9)</f>
        <v/>
      </c>
      <c r="BG64" s="644">
        <f t="array" ref="BG64">IF(O64&lt;80,"0",IF((P64-O64)&lt;=2,('DPI art.191'!$G$11-(('DPI art.191'!$F$11-'DPI art.191'!$G$11)/4)*(P64-O64-2)),('DPI art.191'!$G$11-(('DPI art.191'!$G$11-'DPI art.191'!$H$11)/8)*(P64-O64-2))))</f>
        <v/>
      </c>
      <c r="BH64" s="644">
        <f t="array" ref="BH64">O64-BG64</f>
        <v/>
      </c>
      <c r="BI64" s="644">
        <f t="array" ref="BI64">IF(T64&lt;135,T64,T64-'DPI art.191'!$I$11)</f>
        <v/>
      </c>
      <c r="BJ64" s="644">
        <f t="array" ref="BJ64">IF(O64&lt;80,"0",IF((P64-O64)&lt;=2,('DPI art.191'!$G$13-(('DPI art.191'!$F$13-'DPI art.191'!$G$13)/4)*(P64-O64-2)),('DPI art.191'!$G$13-(('DPI art.191'!$G$13-'DPI art.191'!$H$13)/8)*(P64-O64-2))))</f>
        <v/>
      </c>
      <c r="BK64" s="644">
        <f t="array" ref="BK64">O64-BJ64</f>
        <v/>
      </c>
      <c r="BL64" s="644">
        <f t="array" ref="BL64">IF(T64&lt;135,T64,T64-'DPI art.191'!$I$13)</f>
        <v/>
      </c>
      <c r="BM64" s="644">
        <f t="array" ref="BM64">IF(O64&lt;80,"0",IF((P64-O64)&lt;=2,('DPI art.191'!$G$15-(('DPI art.191'!$F$15-'DPI art.191'!$G$15)/4)*(P64-O64-2)),('DPI art.191'!$G$15-(('DPI art.191'!$G$15-'DPI art.191'!$H$15)/8)*(P64-O64-2))))</f>
        <v/>
      </c>
      <c r="BN64" s="644">
        <f t="array" ref="BN64">O64-BM64</f>
        <v/>
      </c>
      <c r="BO64" s="644">
        <f t="array" ref="BO64">IF(Z64&lt;135,Z64,Z64-'DPI art.191'!$I$15)</f>
        <v/>
      </c>
      <c r="BP64" s="645">
        <f t="array" ref="BP64">10^(0.1*R64)</f>
        <v/>
      </c>
      <c r="BQ64" s="645">
        <f t="array" ref="BQ64">10^(0.1*X64)</f>
        <v/>
      </c>
      <c r="BR64" s="645">
        <f t="array" ref="BR64">10^(0.1*AB64)</f>
        <v/>
      </c>
      <c r="BS64" s="645">
        <f t="array" ref="BS64">10^(0.1*AF64)</f>
        <v/>
      </c>
      <c r="BT64" s="645">
        <f t="array" ref="BT64">10^(0.1*AJ64)</f>
        <v/>
      </c>
      <c r="BU64" s="645">
        <f t="array" ref="BU64">10^(0.1*AN64)</f>
        <v/>
      </c>
      <c r="BV64" s="645">
        <f t="array" ref="BV64">IF(R64&gt;0,(O64-R64),"")</f>
        <v/>
      </c>
      <c r="BW64" s="645">
        <f t="array" ref="BW64">IF(X64&gt;0,(O64-X64),"")</f>
        <v/>
      </c>
      <c r="BX64" s="645">
        <f t="array" ref="BX64">IF(AB64&gt;0,(O64-AB64),"")</f>
        <v/>
      </c>
      <c r="BY64" s="645">
        <f t="array" ref="BY64">IF(AF64&gt;0,(O64-AF64),"")</f>
        <v/>
      </c>
      <c r="BZ64" s="645">
        <f t="array" ref="BZ64">IF(AJ64&gt;0,(O64-AJ64),"")</f>
        <v/>
      </c>
      <c r="CA64" s="645">
        <f t="array" ref="CA64">IF(AN64&gt;0,(O64-AN64),"")</f>
        <v/>
      </c>
      <c r="CB64" s="645">
        <f t="array" ref="CB64">COUNT(BV64:CA64)</f>
        <v/>
      </c>
      <c r="CC64" s="646">
        <f t="array" ref="CC64">IF(CB64=0,0,IF(CB64=1,0,1/(CB64*(CB64-1))))</f>
        <v/>
      </c>
      <c r="CD64" s="647">
        <f t="array" ref="CD64">IF(R64&gt;0,(BV64^2),"")</f>
        <v/>
      </c>
      <c r="CE64" s="647">
        <f t="array" ref="CE64">IF(X64&gt;0,(BW64^2),"")</f>
        <v/>
      </c>
      <c r="CF64" s="647">
        <f t="array" ref="CF64">IF(AB64&gt;0,(BX64^2),"")</f>
        <v/>
      </c>
      <c r="CG64" s="647">
        <f t="array" ref="CG64">IF(AF64&gt;0,(BY64^2),"")</f>
        <v/>
      </c>
      <c r="CH64" s="647">
        <f t="array" ref="CH64">IF(AJ64&gt;0,(BZ64^2),"")</f>
        <v/>
      </c>
      <c r="CI64" s="647">
        <f t="array" ref="CI64">IF(AN64&gt;0,(CA64^2),"")</f>
        <v/>
      </c>
      <c r="CJ64" s="121" t="n"/>
    </row>
    <row r="65" ht="18.75" customHeight="1" s="621">
      <c r="A65" s="47" t="inlineStr">
        <is>
          <t>Gualdo 1</t>
        </is>
      </c>
      <c r="B65" s="47" t="inlineStr">
        <is>
          <t>F3</t>
        </is>
      </c>
      <c r="C65" s="99" t="inlineStr">
        <is>
          <t>Movimentazioni interne</t>
        </is>
      </c>
      <c r="D65" s="99" t="inlineStr">
        <is>
          <t>/</t>
        </is>
      </c>
      <c r="E65" s="99" t="inlineStr">
        <is>
          <t>/</t>
        </is>
      </c>
      <c r="F65" s="99" t="inlineStr">
        <is>
          <t>Movimentazioni interne</t>
        </is>
      </c>
      <c r="G65" s="100" t="n">
        <v>45996</v>
      </c>
      <c r="H65" s="99" t="inlineStr">
        <is>
          <t>Compito</t>
        </is>
      </c>
      <c r="I65" s="101">
        <f t="array" ref="I65">IF((V65-R65)&gt;3,"SI","")</f>
        <v/>
      </c>
      <c r="J65" s="101">
        <f t="array" ref="J65">IF((U65-R65)&gt;3,"SI","")</f>
        <v/>
      </c>
      <c r="K65" s="100" t="n"/>
      <c r="L65" s="100" t="n"/>
      <c r="M65" s="635">
        <f t="array" ref="M65">IF(R65&gt;0,(SQRT(CC65*(SUM(CD65:CI65)))),"")</f>
        <v/>
      </c>
      <c r="N65" s="636">
        <f t="array" ref="N65">IF(T65&gt;0,(MAX(T65,Z65,AD65,AH65,AL65,AP65))+SQRT(1.2^2+1^2),"")</f>
        <v/>
      </c>
      <c r="O65" s="637">
        <f t="array" ref="O65">IF(R65="",0,10*LOG10(SUM(BP65:BU65)/(COUNT(R65,X65,AB65,AF65,AJ65,AN65))))</f>
        <v/>
      </c>
      <c r="P65" s="638">
        <f t="array" ref="P65">IF(AND(Y65="",AC65="",AG65="",AK65="",AO65=""),S65,AVERAGE(S65,Y65,AC65,AG65,AK65,AO65)+STDEV(S65,Y65,AC65,AG65,AK65,AO65))</f>
        <v/>
      </c>
      <c r="Q65" s="106" t="n">
        <v>300</v>
      </c>
      <c r="R65" s="639" t="n">
        <v>81.09999999999999</v>
      </c>
      <c r="S65" s="640" t="n">
        <v>83.90000000000001</v>
      </c>
      <c r="T65" s="641" t="n">
        <v>109.9</v>
      </c>
      <c r="U65" s="642" t="n">
        <v>81.2</v>
      </c>
      <c r="V65" s="642" t="n">
        <v>84.3</v>
      </c>
      <c r="W65" s="106" t="n">
        <v>300</v>
      </c>
      <c r="X65" s="639" t="n">
        <v>80.09999999999999</v>
      </c>
      <c r="Y65" s="640" t="n">
        <v>81.2</v>
      </c>
      <c r="Z65" s="641" t="n">
        <v>103.1</v>
      </c>
      <c r="AA65" s="106" t="n">
        <v>300</v>
      </c>
      <c r="AB65" s="639" t="n">
        <v>83.09999999999999</v>
      </c>
      <c r="AC65" s="640" t="n">
        <v>84.2</v>
      </c>
      <c r="AD65" s="641" t="n">
        <v>107.9</v>
      </c>
      <c r="AE65" s="106" t="n">
        <v>300</v>
      </c>
      <c r="AF65" s="639" t="n">
        <v>83.40000000000001</v>
      </c>
      <c r="AG65" s="640" t="n">
        <v>84.5</v>
      </c>
      <c r="AH65" s="641" t="n">
        <v>109.1</v>
      </c>
      <c r="AI65" s="106" t="n">
        <v>300</v>
      </c>
      <c r="AJ65" s="639" t="n">
        <v>81.2</v>
      </c>
      <c r="AK65" s="640" t="n">
        <v>81.8</v>
      </c>
      <c r="AL65" s="641" t="n">
        <v>108.5</v>
      </c>
      <c r="AM65" s="106" t="n">
        <v>300</v>
      </c>
      <c r="AN65" s="639" t="n">
        <v>82.59999999999999</v>
      </c>
      <c r="AO65" s="640" t="n">
        <v>83.8</v>
      </c>
      <c r="AP65" s="641" t="n">
        <v>111.2</v>
      </c>
      <c r="AQ65" s="111">
        <f t="array" ref="AQ65">IF(AND((O65)&lt;85,N65&lt;137),"NO","SI")</f>
        <v/>
      </c>
      <c r="AR65" s="112">
        <f t="array" ref="AR65">IF((480*(10^(7.95-(O65/10))))&lt;480,480*(10^(7.95-(O65/10))),480)</f>
        <v/>
      </c>
      <c r="AS65" s="113">
        <f t="array" ref="AS65">IF((480*(10^(8.45-(O65/10))))&lt;480,480*(10^(8.45-(O65/10))),480)</f>
        <v/>
      </c>
      <c r="AT65" s="114">
        <f t="array" ref="AT65">IF((480*(10^(8.65-(O65/10))))&lt;480,480*(10^(8.65-(O65/10))),480)</f>
        <v/>
      </c>
      <c r="AU65" s="644">
        <f t="array" ref="AU65">IF(O65&lt;80,"0",IF((P65-O65)&lt;=2,('DPI art.191'!$G$3-(('DPI art.191'!$F$3-'DPI art.191'!$G$3)/4)*(P65-O65-2)),('DPI art.191'!$G$3-(('DPI art.191'!$G$3-'DPI art.191'!$H$3)/8)*(P65-O65-2))))</f>
        <v/>
      </c>
      <c r="AV65" s="644">
        <f t="array" ref="AV65">O65-AU65</f>
        <v/>
      </c>
      <c r="AW65" s="644">
        <f t="array" ref="AW65">IF(N65&lt;135,N65,N65-'DPI art.191'!$I$3)</f>
        <v/>
      </c>
      <c r="AX65" s="644">
        <f t="array" ref="AX65">IF(O65&lt;80,"0",IF((P65-O65)&lt;=2,('DPI art.191'!$G$5-(('DPI art.191'!$F$5-'DPI art.191'!$G$5)/4)*(P65-O65-2)),('DPI art.191'!$G$5-(('DPI art.191'!$G$5-'DPI art.191'!$H$5)/8)*(P65-O65-2))))</f>
        <v/>
      </c>
      <c r="AY65" s="644">
        <f t="array" ref="AY65">O65-AX65</f>
        <v/>
      </c>
      <c r="AZ65" s="644">
        <f t="array" ref="AZ65">IF(N65&lt;135,N65,N65-'DPI art.191'!$I$5)</f>
        <v/>
      </c>
      <c r="BA65" s="644">
        <f t="array" ref="BA65">IF(O65&lt;80,"0",IF((P65-O65)&lt;=2,('DPI art.191'!$G$7-(('DPI art.191'!$F$7-'DPI art.191'!$G$7)/4)*(P65-O65-2)),('DPI art.191'!$G$7-(('DPI art.191'!$G$7-'DPI art.191'!$H$7)/8)*(P65-O65-2))))</f>
        <v/>
      </c>
      <c r="BB65" s="644">
        <f t="array" ref="BB65">O65-BA65</f>
        <v/>
      </c>
      <c r="BC65" s="644">
        <f t="array" ref="BC65">IF(N65&lt;135,N65,N65-'DPI art.191'!$I$7)</f>
        <v/>
      </c>
      <c r="BD65" s="644">
        <f t="array" ref="BD65">IF(O65&lt;80,"0",IF((P65-O65)&lt;=2,('DPI art.191'!$G$9-(('DPI art.191'!$F$9-'DPI art.191'!$G$9)/4)*(O65-P65-2)),('DPI art.191'!$G$9-(('DPI art.191'!$G$9-'DPI art.191'!$H$9)/8)*(P65-O65-2))))</f>
        <v/>
      </c>
      <c r="BE65" s="644">
        <f t="array" ref="BE65">O65-BD65</f>
        <v/>
      </c>
      <c r="BF65" s="644">
        <f t="array" ref="BF65">IF(N65&lt;135,N65,N65-'DPI art.191'!$I$9)</f>
        <v/>
      </c>
      <c r="BG65" s="644">
        <f t="array" ref="BG65">IF(O65&lt;80,"0",IF((P65-O65)&lt;=2,('DPI art.191'!$G$11-(('DPI art.191'!$F$11-'DPI art.191'!$G$11)/4)*(P65-O65-2)),('DPI art.191'!$G$11-(('DPI art.191'!$G$11-'DPI art.191'!$H$11)/8)*(P65-O65-2))))</f>
        <v/>
      </c>
      <c r="BH65" s="644">
        <f t="array" ref="BH65">O65-BG65</f>
        <v/>
      </c>
      <c r="BI65" s="644">
        <f t="array" ref="BI65">IF(T65&lt;135,T65,T65-'DPI art.191'!$I$11)</f>
        <v/>
      </c>
      <c r="BJ65" s="644">
        <f t="array" ref="BJ65">IF(O65&lt;80,"0",IF((P65-O65)&lt;=2,('DPI art.191'!$G$13-(('DPI art.191'!$F$13-'DPI art.191'!$G$13)/4)*(P65-O65-2)),('DPI art.191'!$G$13-(('DPI art.191'!$G$13-'DPI art.191'!$H$13)/8)*(P65-O65-2))))</f>
        <v/>
      </c>
      <c r="BK65" s="644">
        <f t="array" ref="BK65">O65-BJ65</f>
        <v/>
      </c>
      <c r="BL65" s="644">
        <f t="array" ref="BL65">IF(T65&lt;135,T65,T65-'DPI art.191'!$I$13)</f>
        <v/>
      </c>
      <c r="BM65" s="644">
        <f t="array" ref="BM65">IF(O65&lt;80,"0",IF((P65-O65)&lt;=2,('DPI art.191'!$G$15-(('DPI art.191'!$F$15-'DPI art.191'!$G$15)/4)*(P65-O65-2)),('DPI art.191'!$G$15-(('DPI art.191'!$G$15-'DPI art.191'!$H$15)/8)*(P65-O65-2))))</f>
        <v/>
      </c>
      <c r="BN65" s="644">
        <f t="array" ref="BN65">O65-BM65</f>
        <v/>
      </c>
      <c r="BO65" s="644">
        <f t="array" ref="BO65">IF(Z65&lt;135,Z65,Z65-'DPI art.191'!$I$15)</f>
        <v/>
      </c>
      <c r="BP65" s="645">
        <f t="array" ref="BP65">10^(0.1*R65)</f>
        <v/>
      </c>
      <c r="BQ65" s="645">
        <f t="array" ref="BQ65">10^(0.1*X65)</f>
        <v/>
      </c>
      <c r="BR65" s="645">
        <f t="array" ref="BR65">10^(0.1*AB65)</f>
        <v/>
      </c>
      <c r="BS65" s="645">
        <f t="array" ref="BS65">10^(0.1*AF65)</f>
        <v/>
      </c>
      <c r="BT65" s="645">
        <f t="array" ref="BT65">10^(0.1*AJ65)</f>
        <v/>
      </c>
      <c r="BU65" s="645">
        <f t="array" ref="BU65">10^(0.1*AN65)</f>
        <v/>
      </c>
      <c r="BV65" s="645">
        <f t="array" ref="BV65">IF(R65&gt;0,(O65-R65),"")</f>
        <v/>
      </c>
      <c r="BW65" s="645">
        <f t="array" ref="BW65">IF(X65&gt;0,(O65-X65),"")</f>
        <v/>
      </c>
      <c r="BX65" s="645">
        <f t="array" ref="BX65">IF(AB65&gt;0,(O65-AB65),"")</f>
        <v/>
      </c>
      <c r="BY65" s="645">
        <f t="array" ref="BY65">IF(AF65&gt;0,(O65-AF65),"")</f>
        <v/>
      </c>
      <c r="BZ65" s="645">
        <f t="array" ref="BZ65">IF(AJ65&gt;0,(O65-AJ65),"")</f>
        <v/>
      </c>
      <c r="CA65" s="645">
        <f t="array" ref="CA65">IF(AN65&gt;0,(O65-AN65),"")</f>
        <v/>
      </c>
      <c r="CB65" s="645">
        <f t="array" ref="CB65">COUNT(BV65:CA65)</f>
        <v/>
      </c>
      <c r="CC65" s="646">
        <f t="array" ref="CC65">IF(CB65=0,0,IF(CB65=1,0,1/(CB65*(CB65-1))))</f>
        <v/>
      </c>
      <c r="CD65" s="647">
        <f t="array" ref="CD65">IF(R65&gt;0,(BV65^2),"")</f>
        <v/>
      </c>
      <c r="CE65" s="647">
        <f t="array" ref="CE65">IF(X65&gt;0,(BW65^2),"")</f>
        <v/>
      </c>
      <c r="CF65" s="647">
        <f t="array" ref="CF65">IF(AB65&gt;0,(BX65^2),"")</f>
        <v/>
      </c>
      <c r="CG65" s="647">
        <f t="array" ref="CG65">IF(AF65&gt;0,(BY65^2),"")</f>
        <v/>
      </c>
      <c r="CH65" s="647">
        <f t="array" ref="CH65">IF(AJ65&gt;0,(BZ65^2),"")</f>
        <v/>
      </c>
      <c r="CI65" s="647">
        <f t="array" ref="CI65">IF(AN65&gt;0,(CA65^2),"")</f>
        <v/>
      </c>
      <c r="CJ65" s="121" t="n"/>
    </row>
    <row r="66" ht="18.75" customHeight="1" s="621">
      <c r="A66" s="47" t="inlineStr">
        <is>
          <t>266/01</t>
        </is>
      </c>
      <c r="B66" s="47" t="inlineStr">
        <is>
          <t>F4</t>
        </is>
      </c>
      <c r="C66" s="99" t="inlineStr">
        <is>
          <t>Pressa</t>
        </is>
      </c>
      <c r="D66" s="99" t="inlineStr">
        <is>
          <t>/</t>
        </is>
      </c>
      <c r="E66" s="99" t="inlineStr">
        <is>
          <t>/</t>
        </is>
      </c>
      <c r="F66" s="99" t="inlineStr">
        <is>
          <t>Pressa</t>
        </is>
      </c>
      <c r="G66" s="100" t="n">
        <v>45996</v>
      </c>
      <c r="H66" s="99" t="inlineStr">
        <is>
          <t>Compito</t>
        </is>
      </c>
      <c r="I66" s="101">
        <f t="array" ref="I66">IF((V66-R66)&gt;3,"SI","")</f>
        <v/>
      </c>
      <c r="J66" s="99" t="inlineStr">
        <is>
          <t>SI</t>
        </is>
      </c>
      <c r="K66" s="100" t="n"/>
      <c r="L66" s="100" t="n"/>
      <c r="M66" s="635">
        <f t="array" ref="M66">IF(R66&gt;0,(SQRT(CC66*(SUM(CD66:CI66)))),"")</f>
        <v/>
      </c>
      <c r="N66" s="636">
        <f t="array" ref="N66">IF(T66&gt;0,(MAX(T66,Z66,AD66,AH66,AL66,AP66))+SQRT(1.2^2+1^2),"")</f>
        <v/>
      </c>
      <c r="O66" s="637">
        <f t="array" ref="O66">IF(R66="",0,10*LOG10(SUM(BP66:BU66)/(COUNT(R66,X66,AB66,AF66,AJ66,AN66))))</f>
        <v/>
      </c>
      <c r="P66" s="638">
        <f t="array" ref="P66">IF(AND(Y66="",AC66="",AG66="",AK66="",AO66=""),S66,AVERAGE(S66,Y66,AC66,AG66,AK66,AO66)+STDEV(S66,Y66,AC66,AG66,AK66,AO66))</f>
        <v/>
      </c>
      <c r="Q66" s="106" t="n">
        <v>300</v>
      </c>
      <c r="R66" s="639" t="n">
        <v>83.5</v>
      </c>
      <c r="S66" s="640" t="n">
        <v>83.8</v>
      </c>
      <c r="T66" s="641" t="n">
        <v>105.2</v>
      </c>
      <c r="U66" s="642" t="n">
        <v>83.5</v>
      </c>
      <c r="V66" s="642" t="n">
        <v>85.40000000000001</v>
      </c>
      <c r="W66" s="106" t="n">
        <v>300</v>
      </c>
      <c r="X66" s="639" t="n">
        <v>82.40000000000001</v>
      </c>
      <c r="Y66" s="640" t="n">
        <v>84.90000000000001</v>
      </c>
      <c r="Z66" s="641" t="n">
        <v>112</v>
      </c>
      <c r="AA66" s="106" t="n">
        <v>300</v>
      </c>
      <c r="AB66" s="639" t="n">
        <v>83.5</v>
      </c>
      <c r="AC66" s="640" t="n">
        <v>86</v>
      </c>
      <c r="AD66" s="641" t="n">
        <v>115.9</v>
      </c>
      <c r="AE66" s="106" t="n">
        <v>300</v>
      </c>
      <c r="AF66" s="639" t="n">
        <v>86.09999999999999</v>
      </c>
      <c r="AG66" s="640" t="n">
        <v>88.40000000000001</v>
      </c>
      <c r="AH66" s="641" t="n">
        <v>120.8</v>
      </c>
      <c r="AI66" s="106" t="n">
        <v>300</v>
      </c>
      <c r="AJ66" s="639" t="n">
        <v>87.09999999999999</v>
      </c>
      <c r="AK66" s="640" t="n">
        <v>87.2</v>
      </c>
      <c r="AL66" s="641" t="n">
        <v>110.9</v>
      </c>
      <c r="AM66" s="106" t="n">
        <v>300</v>
      </c>
      <c r="AN66" s="639" t="n">
        <v>87.09999999999999</v>
      </c>
      <c r="AO66" s="640" t="n">
        <v>87.40000000000001</v>
      </c>
      <c r="AP66" s="641" t="n">
        <v>111.2</v>
      </c>
      <c r="AQ66" s="111">
        <f t="array" ref="AQ66">IF(AND((O66)&lt;85,N66&lt;137),"NO","SI")</f>
        <v/>
      </c>
      <c r="AR66" s="112">
        <f t="array" ref="AR66">IF((480*(10^(7.95-(O66/10))))&lt;480,480*(10^(7.95-(O66/10))),480)</f>
        <v/>
      </c>
      <c r="AS66" s="113">
        <f t="array" ref="AS66">IF((480*(10^(8.45-(O66/10))))&lt;480,480*(10^(8.45-(O66/10))),480)</f>
        <v/>
      </c>
      <c r="AT66" s="114">
        <f t="array" ref="AT66">IF((480*(10^(8.65-(O66/10))))&lt;480,480*(10^(8.65-(O66/10))),480)</f>
        <v/>
      </c>
      <c r="AU66" s="644">
        <f t="array" ref="AU66">IF(O66&lt;80,"0",IF((P66-O66)&lt;=2,('DPI art.191'!$G$3-(('DPI art.191'!$F$3-'DPI art.191'!$G$3)/4)*(P66-O66-2)),('DPI art.191'!$G$3-(('DPI art.191'!$G$3-'DPI art.191'!$H$3)/8)*(P66-O66-2))))</f>
        <v/>
      </c>
      <c r="AV66" s="644">
        <f t="array" ref="AV66">O66-AU66</f>
        <v/>
      </c>
      <c r="AW66" s="644">
        <f t="array" ref="AW66">IF(N66&lt;135,N66,N66-'DPI art.191'!$I$3)</f>
        <v/>
      </c>
      <c r="AX66" s="644">
        <f t="array" ref="AX66">IF(O66&lt;80,"0",IF((P66-O66)&lt;=2,('DPI art.191'!$G$5-(('DPI art.191'!$F$5-'DPI art.191'!$G$5)/4)*(P66-O66-2)),('DPI art.191'!$G$5-(('DPI art.191'!$G$5-'DPI art.191'!$H$5)/8)*(P66-O66-2))))</f>
        <v/>
      </c>
      <c r="AY66" s="644">
        <f t="array" ref="AY66">O66-AX66</f>
        <v/>
      </c>
      <c r="AZ66" s="644">
        <f t="array" ref="AZ66">IF(N66&lt;135,N66,N66-'DPI art.191'!$I$5)</f>
        <v/>
      </c>
      <c r="BA66" s="644">
        <f t="array" ref="BA66">IF(O66&lt;80,"0",IF((P66-O66)&lt;=2,('DPI art.191'!$G$7-(('DPI art.191'!$F$7-'DPI art.191'!$G$7)/4)*(P66-O66-2)),('DPI art.191'!$G$7-(('DPI art.191'!$G$7-'DPI art.191'!$H$7)/8)*(P66-O66-2))))</f>
        <v/>
      </c>
      <c r="BB66" s="644">
        <f t="array" ref="BB66">O66-BA66</f>
        <v/>
      </c>
      <c r="BC66" s="644">
        <f t="array" ref="BC66">IF(N66&lt;135,N66,N66-'DPI art.191'!$I$7)</f>
        <v/>
      </c>
      <c r="BD66" s="644">
        <f t="array" ref="BD66">IF(O66&lt;80,"0",IF((P66-O66)&lt;=2,('DPI art.191'!$G$9-(('DPI art.191'!$F$9-'DPI art.191'!$G$9)/4)*(O66-P66-2)),('DPI art.191'!$G$9-(('DPI art.191'!$G$9-'DPI art.191'!$H$9)/8)*(P66-O66-2))))</f>
        <v/>
      </c>
      <c r="BE66" s="644">
        <f t="array" ref="BE66">O66-BD66</f>
        <v/>
      </c>
      <c r="BF66" s="644">
        <f t="array" ref="BF66">IF(N66&lt;135,N66,N66-'DPI art.191'!$I$9)</f>
        <v/>
      </c>
      <c r="BG66" s="644">
        <f t="array" ref="BG66">IF(O66&lt;80,"0",IF((P66-O66)&lt;=2,('DPI art.191'!$G$11-(('DPI art.191'!$F$11-'DPI art.191'!$G$11)/4)*(P66-O66-2)),('DPI art.191'!$G$11-(('DPI art.191'!$G$11-'DPI art.191'!$H$11)/8)*(P66-O66-2))))</f>
        <v/>
      </c>
      <c r="BH66" s="644">
        <f t="array" ref="BH66">O66-BG66</f>
        <v/>
      </c>
      <c r="BI66" s="644">
        <f t="array" ref="BI66">IF(T66&lt;135,T66,T66-'DPI art.191'!$I$11)</f>
        <v/>
      </c>
      <c r="BJ66" s="644">
        <f t="array" ref="BJ66">IF(O66&lt;80,"0",IF((P66-O66)&lt;=2,('DPI art.191'!$G$13-(('DPI art.191'!$F$13-'DPI art.191'!$G$13)/4)*(P66-O66-2)),('DPI art.191'!$G$13-(('DPI art.191'!$G$13-'DPI art.191'!$H$13)/8)*(P66-O66-2))))</f>
        <v/>
      </c>
      <c r="BK66" s="644">
        <f t="array" ref="BK66">O66-BJ66</f>
        <v/>
      </c>
      <c r="BL66" s="644">
        <f t="array" ref="BL66">IF(T66&lt;135,T66,T66-'DPI art.191'!$I$13)</f>
        <v/>
      </c>
      <c r="BM66" s="644">
        <f t="array" ref="BM66">IF(O66&lt;80,"0",IF((P66-O66)&lt;=2,('DPI art.191'!$G$15-(('DPI art.191'!$F$15-'DPI art.191'!$G$15)/4)*(P66-O66-2)),('DPI art.191'!$G$15-(('DPI art.191'!$G$15-'DPI art.191'!$H$15)/8)*(P66-O66-2))))</f>
        <v/>
      </c>
      <c r="BN66" s="644">
        <f t="array" ref="BN66">O66-BM66</f>
        <v/>
      </c>
      <c r="BO66" s="644">
        <f t="array" ref="BO66">IF(Z66&lt;135,Z66,Z66-'DPI art.191'!$I$15)</f>
        <v/>
      </c>
      <c r="BP66" s="645">
        <f t="array" ref="BP66">10^(0.1*R66)</f>
        <v/>
      </c>
      <c r="BQ66" s="645">
        <f t="array" ref="BQ66">10^(0.1*X66)</f>
        <v/>
      </c>
      <c r="BR66" s="645">
        <f t="array" ref="BR66">10^(0.1*AB66)</f>
        <v/>
      </c>
      <c r="BS66" s="645">
        <f t="array" ref="BS66">10^(0.1*AF66)</f>
        <v/>
      </c>
      <c r="BT66" s="645">
        <f t="array" ref="BT66">10^(0.1*AJ66)</f>
        <v/>
      </c>
      <c r="BU66" s="645">
        <f t="array" ref="BU66">10^(0.1*AN66)</f>
        <v/>
      </c>
      <c r="BV66" s="645">
        <f t="array" ref="BV66">IF(R66&gt;0,(O66-R66),"")</f>
        <v/>
      </c>
      <c r="BW66" s="645">
        <f t="array" ref="BW66">IF(X66&gt;0,(O66-X66),"")</f>
        <v/>
      </c>
      <c r="BX66" s="645">
        <f t="array" ref="BX66">IF(AB66&gt;0,(O66-AB66),"")</f>
        <v/>
      </c>
      <c r="BY66" s="645">
        <f t="array" ref="BY66">IF(AF66&gt;0,(O66-AF66),"")</f>
        <v/>
      </c>
      <c r="BZ66" s="645">
        <f t="array" ref="BZ66">IF(AJ66&gt;0,(O66-AJ66),"")</f>
        <v/>
      </c>
      <c r="CA66" s="645">
        <f t="array" ref="CA66">IF(AN66&gt;0,(O66-AN66),"")</f>
        <v/>
      </c>
      <c r="CB66" s="645">
        <f t="array" ref="CB66">COUNT(BV66:CA66)</f>
        <v/>
      </c>
      <c r="CC66" s="646">
        <f t="array" ref="CC66">IF(CB66=0,0,IF(CB66=1,0,1/(CB66*(CB66-1))))</f>
        <v/>
      </c>
      <c r="CD66" s="647">
        <f t="array" ref="CD66">IF(R66&gt;0,(BV66^2),"")</f>
        <v/>
      </c>
      <c r="CE66" s="647">
        <f t="array" ref="CE66">IF(X66&gt;0,(BW66^2),"")</f>
        <v/>
      </c>
      <c r="CF66" s="647">
        <f t="array" ref="CF66">IF(AB66&gt;0,(BX66^2),"")</f>
        <v/>
      </c>
      <c r="CG66" s="647">
        <f t="array" ref="CG66">IF(AF66&gt;0,(BY66^2),"")</f>
        <v/>
      </c>
      <c r="CH66" s="647">
        <f t="array" ref="CH66">IF(AJ66&gt;0,(BZ66^2),"")</f>
        <v/>
      </c>
      <c r="CI66" s="647">
        <f t="array" ref="CI66">IF(AN66&gt;0,(CA66^2),"")</f>
        <v/>
      </c>
      <c r="CJ66" s="121" t="n"/>
    </row>
    <row r="67" ht="25.5" customHeight="1" s="621">
      <c r="A67" s="47" t="inlineStr">
        <is>
          <t>Gualdo 1</t>
        </is>
      </c>
      <c r="B67" s="47" t="inlineStr">
        <is>
          <t>F5</t>
        </is>
      </c>
      <c r="C67" s="99" t="inlineStr">
        <is>
          <t>Attività ufficio tecnico interno produzione</t>
        </is>
      </c>
      <c r="D67" s="99" t="inlineStr">
        <is>
          <t>/</t>
        </is>
      </c>
      <c r="E67" s="99" t="inlineStr">
        <is>
          <t>/</t>
        </is>
      </c>
      <c r="F67" s="99" t="inlineStr">
        <is>
          <t>Attività ufficio tecnico interno produzione</t>
        </is>
      </c>
      <c r="G67" s="100" t="n">
        <v>45996</v>
      </c>
      <c r="H67" s="99" t="inlineStr">
        <is>
          <t>Compito</t>
        </is>
      </c>
      <c r="I67" s="100" t="n"/>
      <c r="J67" s="101">
        <f t="array" ref="J67">IF((U67-R67)&gt;3,"SI","")</f>
        <v/>
      </c>
      <c r="K67" s="100" t="n"/>
      <c r="L67" s="100" t="n"/>
      <c r="M67" s="635">
        <f t="array" ref="M67">IF(R67&gt;0,(SQRT(CC67*(SUM(CD67:CI67)))),"")</f>
        <v/>
      </c>
      <c r="N67" s="636">
        <f t="array" ref="N67">IF(T67&gt;0,(MAX(T67,Z67,AD67,AH67,AL67,AP67))+SQRT(1.2^2+1^2),"")</f>
        <v/>
      </c>
      <c r="O67" s="637">
        <f t="array" ref="O67">IF(R67="",0,10*LOG10(SUM(BP67:BU67)/(COUNT(R67,X67,AB67,AF67,AJ67,AN67))))</f>
        <v/>
      </c>
      <c r="P67" s="638">
        <f t="array" ref="P67">IF(AND(Y67="",AC67="",AG67="",AK67="",AO67=""),S67,AVERAGE(S67,Y67,AC67,AG67,AK67,AO67)+STDEV(S67,Y67,AC67,AG67,AK67,AO67))</f>
        <v/>
      </c>
      <c r="Q67" s="106" t="n">
        <v>300</v>
      </c>
      <c r="R67" s="639" t="n">
        <v>48.9</v>
      </c>
      <c r="S67" s="640" t="n">
        <v>69.2</v>
      </c>
      <c r="T67" s="641" t="n">
        <v>90.5</v>
      </c>
      <c r="U67" s="642" t="n">
        <v>54.1</v>
      </c>
      <c r="V67" s="642" t="n">
        <v>65.90000000000001</v>
      </c>
      <c r="W67" s="106" t="n">
        <v>300</v>
      </c>
      <c r="X67" s="639" t="n">
        <v>48.1</v>
      </c>
      <c r="Y67" s="640" t="n">
        <v>65.90000000000001</v>
      </c>
      <c r="Z67" s="641" t="n">
        <v>87.40000000000001</v>
      </c>
      <c r="AA67" s="106" t="n">
        <v>300</v>
      </c>
      <c r="AB67" s="639" t="n">
        <v>46.5</v>
      </c>
      <c r="AC67" s="640" t="n">
        <v>66.59999999999999</v>
      </c>
      <c r="AD67" s="641" t="n">
        <v>87.09999999999999</v>
      </c>
      <c r="AE67" s="106" t="n">
        <v>300</v>
      </c>
      <c r="AF67" s="639" t="n">
        <v>47.6</v>
      </c>
      <c r="AG67" s="640" t="n">
        <v>64.2</v>
      </c>
      <c r="AH67" s="641" t="n">
        <v>83.90000000000001</v>
      </c>
      <c r="AI67" s="106" t="n">
        <v>300</v>
      </c>
      <c r="AJ67" s="639" t="n">
        <v>49.2</v>
      </c>
      <c r="AK67" s="640" t="n">
        <v>66.09999999999999</v>
      </c>
      <c r="AL67" s="641" t="n">
        <v>84.3</v>
      </c>
      <c r="AM67" s="106" t="n">
        <v>300</v>
      </c>
      <c r="AN67" s="639" t="n">
        <v>66.90000000000001</v>
      </c>
      <c r="AO67" s="640" t="n">
        <v>76.8</v>
      </c>
      <c r="AP67" s="641" t="n">
        <v>110.1</v>
      </c>
      <c r="AQ67" s="111">
        <f t="array" ref="AQ67">IF(AND((O67)&lt;85,N67&lt;137),"NO","SI")</f>
        <v/>
      </c>
      <c r="AR67" s="112">
        <f t="array" ref="AR67">IF((480*(10^(7.95-(O67/10))))&lt;480,480*(10^(7.95-(O67/10))),480)</f>
        <v/>
      </c>
      <c r="AS67" s="113">
        <f t="array" ref="AS67">IF((480*(10^(8.45-(O67/10))))&lt;480,480*(10^(8.45-(O67/10))),480)</f>
        <v/>
      </c>
      <c r="AT67" s="114">
        <f t="array" ref="AT67">IF((480*(10^(8.65-(O67/10))))&lt;480,480*(10^(8.65-(O67/10))),480)</f>
        <v/>
      </c>
      <c r="AU67" s="137">
        <f t="array" ref="AU67">IF(O67&lt;80,"0",IF((P67-O67)&lt;=2,('DPI art.191'!$G$3-(('DPI art.191'!$F$3-'DPI art.191'!$G$3)/4)*(P67-O67-2)),('DPI art.191'!$G$3-(('DPI art.191'!$G$3-'DPI art.191'!$H$3)/8)*(P67-O67-2))))</f>
        <v/>
      </c>
      <c r="AV67" s="644">
        <f t="array" ref="AV67">O67-AU67</f>
        <v/>
      </c>
      <c r="AW67" s="644">
        <f t="array" ref="AW67">IF(N67&lt;135,N67,N67-'DPI art.191'!$I$3)</f>
        <v/>
      </c>
      <c r="AX67" s="137">
        <f t="array" ref="AX67">IF(O67&lt;80,"0",IF((P67-O67)&lt;=2,('DPI art.191'!$G$5-(('DPI art.191'!$F$5-'DPI art.191'!$G$5)/4)*(P67-O67-2)),('DPI art.191'!$G$5-(('DPI art.191'!$G$5-'DPI art.191'!$H$5)/8)*(P67-O67-2))))</f>
        <v/>
      </c>
      <c r="AY67" s="644">
        <f t="array" ref="AY67">O67-AX67</f>
        <v/>
      </c>
      <c r="AZ67" s="644">
        <f t="array" ref="AZ67">IF(N67&lt;135,N67,N67-'DPI art.191'!$I$5)</f>
        <v/>
      </c>
      <c r="BA67" s="137">
        <f t="array" ref="BA67">IF(O67&lt;80,"0",IF((P67-O67)&lt;=2,('DPI art.191'!$G$7-(('DPI art.191'!$F$7-'DPI art.191'!$G$7)/4)*(P67-O67-2)),('DPI art.191'!$G$7-(('DPI art.191'!$G$7-'DPI art.191'!$H$7)/8)*(P67-O67-2))))</f>
        <v/>
      </c>
      <c r="BB67" s="644">
        <f t="array" ref="BB67">O67-BA67</f>
        <v/>
      </c>
      <c r="BC67" s="644">
        <f t="array" ref="BC67">IF(N67&lt;135,N67,N67-'DPI art.191'!$I$7)</f>
        <v/>
      </c>
      <c r="BD67" s="137">
        <f t="array" ref="BD67">IF(O67&lt;80,"0",IF((P67-O67)&lt;=2,('DPI art.191'!$G$9-(('DPI art.191'!$F$9-'DPI art.191'!$G$9)/4)*(O67-P67-2)),('DPI art.191'!$G$9-(('DPI art.191'!$G$9-'DPI art.191'!$H$9)/8)*(P67-O67-2))))</f>
        <v/>
      </c>
      <c r="BE67" s="644">
        <f t="array" ref="BE67">O67-BD67</f>
        <v/>
      </c>
      <c r="BF67" s="644">
        <f t="array" ref="BF67">IF(N67&lt;135,N67,N67-'DPI art.191'!$I$9)</f>
        <v/>
      </c>
      <c r="BG67" s="137">
        <f t="array" ref="BG67">IF(O67&lt;80,"0",IF((P67-O67)&lt;=2,('DPI art.191'!$G$11-(('DPI art.191'!$F$11-'DPI art.191'!$G$11)/4)*(P67-O67-2)),('DPI art.191'!$G$11-(('DPI art.191'!$G$11-'DPI art.191'!$H$11)/8)*(P67-O67-2))))</f>
        <v/>
      </c>
      <c r="BH67" s="644">
        <f t="array" ref="BH67">O67-BG67</f>
        <v/>
      </c>
      <c r="BI67" s="644">
        <f t="array" ref="BI67">IF(T67&lt;135,T67,T67-'DPI art.191'!$I$11)</f>
        <v/>
      </c>
      <c r="BJ67" s="137">
        <f t="array" ref="BJ67">IF(O67&lt;80,"0",IF((P67-O67)&lt;=2,('DPI art.191'!$G$13-(('DPI art.191'!$F$13-'DPI art.191'!$G$13)/4)*(P67-O67-2)),('DPI art.191'!$G$13-(('DPI art.191'!$G$13-'DPI art.191'!$H$13)/8)*(P67-O67-2))))</f>
        <v/>
      </c>
      <c r="BK67" s="644">
        <f t="array" ref="BK67">O67-BJ67</f>
        <v/>
      </c>
      <c r="BL67" s="644">
        <f t="array" ref="BL67">IF(T67&lt;135,T67,T67-'DPI art.191'!$I$13)</f>
        <v/>
      </c>
      <c r="BM67" s="137">
        <f t="array" ref="BM67">IF(O67&lt;80,"0",IF((P67-O67)&lt;=2,('DPI art.191'!$G$15-(('DPI art.191'!$F$15-'DPI art.191'!$G$15)/4)*(P67-O67-2)),('DPI art.191'!$G$15-(('DPI art.191'!$G$15-'DPI art.191'!$H$15)/8)*(P67-O67-2))))</f>
        <v/>
      </c>
      <c r="BN67" s="644">
        <f t="array" ref="BN67">O67-BM67</f>
        <v/>
      </c>
      <c r="BO67" s="644">
        <f t="array" ref="BO67">IF(Z67&lt;135,Z67,Z67-'DPI art.191'!$I$15)</f>
        <v/>
      </c>
      <c r="BP67" s="645">
        <f t="array" ref="BP67">10^(0.1*R67)</f>
        <v/>
      </c>
      <c r="BQ67" s="645">
        <f t="array" ref="BQ67">10^(0.1*X67)</f>
        <v/>
      </c>
      <c r="BR67" s="645">
        <f t="array" ref="BR67">10^(0.1*AB67)</f>
        <v/>
      </c>
      <c r="BS67" s="645">
        <f t="array" ref="BS67">10^(0.1*AF67)</f>
        <v/>
      </c>
      <c r="BT67" s="645">
        <f t="array" ref="BT67">10^(0.1*AJ67)</f>
        <v/>
      </c>
      <c r="BU67" s="645">
        <f t="array" ref="BU67">10^(0.1*AN67)</f>
        <v/>
      </c>
      <c r="BV67" s="645">
        <f t="array" ref="BV67">IF(R67&gt;0,(O67-R67),"")</f>
        <v/>
      </c>
      <c r="BW67" s="645">
        <f t="array" ref="BW67">IF(X67&gt;0,(O67-X67),"")</f>
        <v/>
      </c>
      <c r="BX67" s="645">
        <f t="array" ref="BX67">IF(AB67&gt;0,(O67-AB67),"")</f>
        <v/>
      </c>
      <c r="BY67" s="645">
        <f t="array" ref="BY67">IF(AF67&gt;0,(O67-AF67),"")</f>
        <v/>
      </c>
      <c r="BZ67" s="645">
        <f t="array" ref="BZ67">IF(AJ67&gt;0,(O67-AJ67),"")</f>
        <v/>
      </c>
      <c r="CA67" s="645">
        <f t="array" ref="CA67">IF(AN67&gt;0,(O67-AN67),"")</f>
        <v/>
      </c>
      <c r="CB67" s="645">
        <f t="array" ref="CB67">COUNT(BV67:CA67)</f>
        <v/>
      </c>
      <c r="CC67" s="646">
        <f t="array" ref="CC67">IF(CB67=0,0,IF(CB67=1,0,1/(CB67*(CB67-1))))</f>
        <v/>
      </c>
      <c r="CD67" s="647">
        <f t="array" ref="CD67">IF(R67&gt;0,(BV67^2),"")</f>
        <v/>
      </c>
      <c r="CE67" s="647">
        <f t="array" ref="CE67">IF(X67&gt;0,(BW67^2),"")</f>
        <v/>
      </c>
      <c r="CF67" s="647">
        <f t="array" ref="CF67">IF(AB67&gt;0,(BX67^2),"")</f>
        <v/>
      </c>
      <c r="CG67" s="647">
        <f t="array" ref="CG67">IF(AF67&gt;0,(BY67^2),"")</f>
        <v/>
      </c>
      <c r="CH67" s="647">
        <f t="array" ref="CH67">IF(AJ67&gt;0,(BZ67^2),"")</f>
        <v/>
      </c>
      <c r="CI67" s="647">
        <f t="array" ref="CI67">IF(AN67&gt;0,(CA67^2),"")</f>
        <v/>
      </c>
      <c r="CJ67" s="121" t="n"/>
    </row>
    <row r="68" hidden="1" ht="18.75" customHeight="1" s="621">
      <c r="A68" s="47" t="inlineStr">
        <is>
          <t>260/05</t>
        </is>
      </c>
      <c r="B68" s="47" t="inlineStr">
        <is>
          <t>F6</t>
        </is>
      </c>
      <c r="C68" s="99" t="inlineStr">
        <is>
          <t>Scarico perzzi da pantografo</t>
        </is>
      </c>
      <c r="D68" s="99" t="inlineStr">
        <is>
          <t>/</t>
        </is>
      </c>
      <c r="E68" s="99" t="inlineStr">
        <is>
          <t>/</t>
        </is>
      </c>
      <c r="F68" s="99" t="inlineStr">
        <is>
          <t>Scarico perzzi da pantografo</t>
        </is>
      </c>
      <c r="G68" s="100" t="n">
        <v>45996</v>
      </c>
      <c r="H68" s="99" t="inlineStr">
        <is>
          <t>Compito</t>
        </is>
      </c>
      <c r="I68" s="101">
        <f t="array" ref="I68">IF((V68-R68)&gt;3,"SI","")</f>
        <v/>
      </c>
      <c r="J68" s="101">
        <f t="array" ref="J68">IF((U68-R68)&gt;3,"SI","")</f>
        <v/>
      </c>
      <c r="K68" s="100" t="n"/>
      <c r="L68" s="100" t="n"/>
      <c r="M68" s="635">
        <f t="array" ref="M68">IF(R68&gt;0,(SQRT(CC68*(SUM(CD68:CI68)))),"")</f>
        <v/>
      </c>
      <c r="N68" s="636">
        <f t="array" ref="N68">IF(T68&gt;0,(MAX(T68,Z68,AD68,AH68,AL68,AP68))+SQRT(1.2^2+1^2),"")</f>
        <v/>
      </c>
      <c r="O68" s="637">
        <f t="array" ref="O68">IF(R68="",0,10*LOG10(SUM(BP68:BU68)/(COUNT(R68,X68,AB68,AF68,AJ68,AN68))))</f>
        <v/>
      </c>
      <c r="P68" s="638">
        <f t="array" ref="P68">IF(AND(Y68="",AC68="",AG68="",AK68="",AO68=""),S68,AVERAGE(S68,Y68,AC68,AG68,AK68,AO68)+STDEV(S68,Y68,AC68,AG68,AK68,AO68))</f>
        <v/>
      </c>
      <c r="Q68" s="106" t="n">
        <v>300</v>
      </c>
      <c r="R68" s="639" t="n">
        <v>82.40000000000001</v>
      </c>
      <c r="S68" s="640" t="n">
        <v>83.90000000000001</v>
      </c>
      <c r="T68" s="641" t="n">
        <v>112.4</v>
      </c>
      <c r="U68" s="642" t="n">
        <v>82.40000000000001</v>
      </c>
      <c r="V68" s="642" t="n">
        <v>86.3</v>
      </c>
      <c r="W68" s="106" t="n">
        <v>300</v>
      </c>
      <c r="X68" s="639" t="n">
        <v>78.2</v>
      </c>
      <c r="Y68" s="640" t="n">
        <v>80.7</v>
      </c>
      <c r="Z68" s="641" t="n">
        <v>103</v>
      </c>
      <c r="AA68" s="106" t="n">
        <v>300</v>
      </c>
      <c r="AB68" s="639" t="n">
        <v>75.59999999999999</v>
      </c>
      <c r="AC68" s="640" t="n">
        <v>79.3</v>
      </c>
      <c r="AD68" s="641" t="n">
        <v>104.4</v>
      </c>
      <c r="AE68" s="106" t="n">
        <v>300</v>
      </c>
      <c r="AF68" s="639" t="n">
        <v>78.90000000000001</v>
      </c>
      <c r="AG68" s="640" t="n">
        <v>81.5</v>
      </c>
      <c r="AH68" s="641" t="n">
        <v>103.1</v>
      </c>
      <c r="AI68" s="106" t="n">
        <v>300</v>
      </c>
      <c r="AJ68" s="639" t="n">
        <v>79.7</v>
      </c>
      <c r="AK68" s="640" t="n">
        <v>82.09999999999999</v>
      </c>
      <c r="AL68" s="641" t="n">
        <v>103.7</v>
      </c>
      <c r="AM68" s="106" t="n">
        <v>300</v>
      </c>
      <c r="AN68" s="639" t="n">
        <v>78.09999999999999</v>
      </c>
      <c r="AO68" s="640" t="n">
        <v>80.59999999999999</v>
      </c>
      <c r="AP68" s="641" t="n">
        <v>103.5</v>
      </c>
      <c r="AQ68" s="111">
        <f t="array" ref="AQ68">IF(AND((O68)&lt;85,N68&lt;137),"NO","SI")</f>
        <v/>
      </c>
      <c r="AR68" s="112">
        <f t="array" ref="AR68">IF((480*(10^(7.95-(O68/10))))&lt;480,480*(10^(7.95-(O68/10))),480)</f>
        <v/>
      </c>
      <c r="AS68" s="113">
        <f t="array" ref="AS68">IF((480*(10^(8.45-(O68/10))))&lt;480,480*(10^(8.45-(O68/10))),480)</f>
        <v/>
      </c>
      <c r="AT68" s="114">
        <f t="array" ref="AT68">IF((480*(10^(8.65-(O68/10))))&lt;480,480*(10^(8.65-(O68/10))),480)</f>
        <v/>
      </c>
      <c r="AU68" s="137">
        <f t="array" ref="AU68">IF(O68&lt;80,"0",IF((P68-O68)&lt;=2,('DPI art.191'!$G$3-(('DPI art.191'!$F$3-'DPI art.191'!$G$3)/4)*(P68-O68-2)),('DPI art.191'!$G$3-(('DPI art.191'!$G$3-'DPI art.191'!$H$3)/8)*(P68-O68-2))))</f>
        <v/>
      </c>
      <c r="AV68" s="644">
        <f t="array" ref="AV68">O68-AU68</f>
        <v/>
      </c>
      <c r="AW68" s="644">
        <f t="array" ref="AW68">IF(N68&lt;135,N68,N68-'DPI art.191'!$I$3)</f>
        <v/>
      </c>
      <c r="AX68" s="137">
        <f t="array" ref="AX68">IF(O68&lt;80,"0",IF((P68-O68)&lt;=2,('DPI art.191'!$G$5-(('DPI art.191'!$F$5-'DPI art.191'!$G$5)/4)*(P68-O68-2)),('DPI art.191'!$G$5-(('DPI art.191'!$G$5-'DPI art.191'!$H$5)/8)*(P68-O68-2))))</f>
        <v/>
      </c>
      <c r="AY68" s="644">
        <f t="array" ref="AY68">O68-AX68</f>
        <v/>
      </c>
      <c r="AZ68" s="644">
        <f t="array" ref="AZ68">IF(N68&lt;135,N68,N68-'DPI art.191'!$I$5)</f>
        <v/>
      </c>
      <c r="BA68" s="137">
        <f t="array" ref="BA68">IF(O68&lt;80,"0",IF((P68-O68)&lt;=2,('DPI art.191'!$G$7-(('DPI art.191'!$F$7-'DPI art.191'!$G$7)/4)*(P68-O68-2)),('DPI art.191'!$G$7-(('DPI art.191'!$G$7-'DPI art.191'!$H$7)/8)*(P68-O68-2))))</f>
        <v/>
      </c>
      <c r="BB68" s="644">
        <f t="array" ref="BB68">O68-BA68</f>
        <v/>
      </c>
      <c r="BC68" s="644">
        <f t="array" ref="BC68">IF(N68&lt;135,N68,N68-'DPI art.191'!$I$7)</f>
        <v/>
      </c>
      <c r="BD68" s="137">
        <f t="array" ref="BD68">IF(O68&lt;80,"0",IF((P68-O68)&lt;=2,('DPI art.191'!$G$9-(('DPI art.191'!$F$9-'DPI art.191'!$G$9)/4)*(O68-P68-2)),('DPI art.191'!$G$9-(('DPI art.191'!$G$9-'DPI art.191'!$H$9)/8)*(P68-O68-2))))</f>
        <v/>
      </c>
      <c r="BE68" s="644">
        <f t="array" ref="BE68">O68-BD68</f>
        <v/>
      </c>
      <c r="BF68" s="644">
        <f t="array" ref="BF68">IF(N68&lt;135,N68,N68-'DPI art.191'!$I$9)</f>
        <v/>
      </c>
      <c r="BG68" s="137">
        <f t="array" ref="BG68">IF(O68&lt;80,"0",IF((P68-O68)&lt;=2,('DPI art.191'!$G$11-(('DPI art.191'!$F$11-'DPI art.191'!$G$11)/4)*(P68-O68-2)),('DPI art.191'!$G$11-(('DPI art.191'!$G$11-'DPI art.191'!$H$11)/8)*(P68-O68-2))))</f>
        <v/>
      </c>
      <c r="BH68" s="644">
        <f t="array" ref="BH68">O68-BG68</f>
        <v/>
      </c>
      <c r="BI68" s="644">
        <f t="array" ref="BI68">IF(T68&lt;135,T68,T68-'DPI art.191'!$I$11)</f>
        <v/>
      </c>
      <c r="BJ68" s="137">
        <f t="array" ref="BJ68">IF(O68&lt;80,"0",IF((P68-O68)&lt;=2,('DPI art.191'!$G$13-(('DPI art.191'!$F$13-'DPI art.191'!$G$13)/4)*(P68-O68-2)),('DPI art.191'!$G$13-(('DPI art.191'!$G$13-'DPI art.191'!$H$13)/8)*(P68-O68-2))))</f>
        <v/>
      </c>
      <c r="BK68" s="644">
        <f t="array" ref="BK68">O68-BJ68</f>
        <v/>
      </c>
      <c r="BL68" s="644">
        <f t="array" ref="BL68">IF(T68&lt;135,T68,T68-'DPI art.191'!$I$13)</f>
        <v/>
      </c>
      <c r="BM68" s="137">
        <f t="array" ref="BM68">IF(O68&lt;80,"0",IF((P68-O68)&lt;=2,('DPI art.191'!$G$15-(('DPI art.191'!$F$15-'DPI art.191'!$G$15)/4)*(P68-O68-2)),('DPI art.191'!$G$15-(('DPI art.191'!$G$15-'DPI art.191'!$H$15)/8)*(P68-O68-2))))</f>
        <v/>
      </c>
      <c r="BN68" s="644">
        <f t="array" ref="BN68">O68-BM68</f>
        <v/>
      </c>
      <c r="BO68" s="644">
        <f t="array" ref="BO68">IF(Z68&lt;135,Z68,Z68-'DPI art.191'!$I$15)</f>
        <v/>
      </c>
      <c r="BP68" s="645">
        <f t="array" ref="BP68">10^(0.1*R68)</f>
        <v/>
      </c>
      <c r="BQ68" s="645">
        <f t="array" ref="BQ68">10^(0.1*X68)</f>
        <v/>
      </c>
      <c r="BR68" s="645">
        <f t="array" ref="BR68">10^(0.1*AB68)</f>
        <v/>
      </c>
      <c r="BS68" s="645">
        <f t="array" ref="BS68">10^(0.1*AF68)</f>
        <v/>
      </c>
      <c r="BT68" s="645">
        <f t="array" ref="BT68">10^(0.1*AJ68)</f>
        <v/>
      </c>
      <c r="BU68" s="645">
        <f t="array" ref="BU68">10^(0.1*AN68)</f>
        <v/>
      </c>
      <c r="BV68" s="645">
        <f t="array" ref="BV68">IF(R68&gt;0,(O68-R68),"")</f>
        <v/>
      </c>
      <c r="BW68" s="645">
        <f t="array" ref="BW68">IF(X68&gt;0,(O68-X68),"")</f>
        <v/>
      </c>
      <c r="BX68" s="645">
        <f t="array" ref="BX68">IF(AB68&gt;0,(O68-AB68),"")</f>
        <v/>
      </c>
      <c r="BY68" s="645">
        <f t="array" ref="BY68">IF(AF68&gt;0,(O68-AF68),"")</f>
        <v/>
      </c>
      <c r="BZ68" s="645">
        <f t="array" ref="BZ68">IF(AJ68&gt;0,(O68-AJ68),"")</f>
        <v/>
      </c>
      <c r="CA68" s="645">
        <f t="array" ref="CA68">IF(AN68&gt;0,(O68-AN68),"")</f>
        <v/>
      </c>
      <c r="CB68" s="645">
        <f t="array" ref="CB68">COUNT(BV68:CA68)</f>
        <v/>
      </c>
      <c r="CC68" s="646">
        <f t="array" ref="CC68">IF(CB68=0,0,IF(CB68=1,0,1/(CB68*(CB68-1))))</f>
        <v/>
      </c>
      <c r="CD68" s="647">
        <f t="array" ref="CD68">IF(R68&gt;0,(BV68^2),"")</f>
        <v/>
      </c>
      <c r="CE68" s="647">
        <f t="array" ref="CE68">IF(X68&gt;0,(BW68^2),"")</f>
        <v/>
      </c>
      <c r="CF68" s="647">
        <f t="array" ref="CF68">IF(AB68&gt;0,(BX68^2),"")</f>
        <v/>
      </c>
      <c r="CG68" s="647">
        <f t="array" ref="CG68">IF(AF68&gt;0,(BY68^2),"")</f>
        <v/>
      </c>
      <c r="CH68" s="647">
        <f t="array" ref="CH68">IF(AJ68&gt;0,(BZ68^2),"")</f>
        <v/>
      </c>
      <c r="CI68" s="647">
        <f t="array" ref="CI68">IF(AN68&gt;0,(CA68^2),"")</f>
        <v/>
      </c>
      <c r="CJ68" s="121" t="n"/>
    </row>
    <row r="69" ht="18.75" customHeight="1" s="621">
      <c r="A69" s="47" t="inlineStr">
        <is>
          <t>262/01</t>
        </is>
      </c>
      <c r="B69" s="47" t="inlineStr">
        <is>
          <t>F7</t>
        </is>
      </c>
      <c r="C69" s="99" t="inlineStr">
        <is>
          <t>Piegatura</t>
        </is>
      </c>
      <c r="D69" s="99" t="inlineStr">
        <is>
          <t>/</t>
        </is>
      </c>
      <c r="E69" s="99" t="inlineStr">
        <is>
          <t>/</t>
        </is>
      </c>
      <c r="F69" s="99" t="inlineStr">
        <is>
          <t>Piegatura</t>
        </is>
      </c>
      <c r="G69" s="100" t="n">
        <v>45996</v>
      </c>
      <c r="H69" s="99" t="inlineStr">
        <is>
          <t>Compito</t>
        </is>
      </c>
      <c r="I69" s="101">
        <f t="array" ref="I69">IF((V69-R69)&gt;3,"SI","")</f>
        <v/>
      </c>
      <c r="J69" s="101">
        <f t="array" ref="J69">IF((U69-R69)&gt;3,"SI","")</f>
        <v/>
      </c>
      <c r="K69" s="100" t="n"/>
      <c r="L69" s="100" t="n"/>
      <c r="M69" s="635">
        <f t="array" ref="M69">IF(R69&gt;0,(SQRT(CC69*(SUM(CD69:CI69)))),"")</f>
        <v/>
      </c>
      <c r="N69" s="636">
        <f t="array" ref="N69">IF(T69&gt;0,(MAX(T69,Z69,AD69,AH69,AL69,AP69))+SQRT(1.2^2+1^2),"")</f>
        <v/>
      </c>
      <c r="O69" s="637">
        <f t="array" ref="O69">IF(R69="",0,10*LOG10(SUM(BP69:BU69)/(COUNT(R69,X69,AB69,AF69,AJ69,AN69))))</f>
        <v/>
      </c>
      <c r="P69" s="638">
        <f t="array" ref="P69">IF(AND(Y69="",AC69="",AG69="",AK69="",AO69=""),S69,AVERAGE(S69,Y69,AC69,AG69,AK69,AO69)+STDEV(S69,Y69,AC69,AG69,AK69,AO69))</f>
        <v/>
      </c>
      <c r="Q69" s="106" t="n">
        <v>300</v>
      </c>
      <c r="R69" s="639" t="n">
        <v>82.40000000000001</v>
      </c>
      <c r="S69" s="640" t="n">
        <v>82.5</v>
      </c>
      <c r="T69" s="641" t="n">
        <v>99.8</v>
      </c>
      <c r="U69" s="642" t="n">
        <v>83.5</v>
      </c>
      <c r="V69" s="642" t="n">
        <v>87.59999999999999</v>
      </c>
      <c r="W69" s="106" t="n">
        <v>300</v>
      </c>
      <c r="X69" s="639" t="n">
        <v>81.7</v>
      </c>
      <c r="Y69" s="640" t="n">
        <v>83.09999999999999</v>
      </c>
      <c r="Z69" s="641" t="n">
        <v>106.8</v>
      </c>
      <c r="AA69" s="106" t="n">
        <v>300</v>
      </c>
      <c r="AB69" s="639" t="n">
        <v>83.40000000000001</v>
      </c>
      <c r="AC69" s="640" t="n">
        <v>84</v>
      </c>
      <c r="AD69" s="641" t="n">
        <v>105</v>
      </c>
      <c r="AE69" s="106" t="n">
        <v>300</v>
      </c>
      <c r="AF69" s="639" t="n">
        <v>83.59999999999999</v>
      </c>
      <c r="AG69" s="640" t="n">
        <v>84</v>
      </c>
      <c r="AH69" s="641" t="n">
        <v>109.5</v>
      </c>
      <c r="AI69" s="106" t="n">
        <v>300</v>
      </c>
      <c r="AJ69" s="639" t="n">
        <v>84</v>
      </c>
      <c r="AK69" s="640" t="n">
        <v>84.5</v>
      </c>
      <c r="AL69" s="641" t="n">
        <v>115.1</v>
      </c>
      <c r="AM69" s="106" t="n">
        <v>300</v>
      </c>
      <c r="AN69" s="639" t="n">
        <v>83.3</v>
      </c>
      <c r="AO69" s="640" t="n">
        <v>83.5</v>
      </c>
      <c r="AP69" s="641" t="n">
        <v>108.8</v>
      </c>
      <c r="AQ69" s="111">
        <f t="array" ref="AQ69">IF(AND((O69)&lt;85,N69&lt;137),"NO","SI")</f>
        <v/>
      </c>
      <c r="AR69" s="112">
        <f t="array" ref="AR69">IF((480*(10^(7.95-(O69/10))))&lt;480,480*(10^(7.95-(O69/10))),480)</f>
        <v/>
      </c>
      <c r="AS69" s="113">
        <f t="array" ref="AS69">IF((480*(10^(8.45-(O69/10))))&lt;480,480*(10^(8.45-(O69/10))),480)</f>
        <v/>
      </c>
      <c r="AT69" s="114">
        <f t="array" ref="AT69">IF((480*(10^(8.65-(O69/10))))&lt;480,480*(10^(8.65-(O69/10))),480)</f>
        <v/>
      </c>
      <c r="AU69" s="644">
        <f t="array" ref="AU69">IF(O69&lt;80,"0",IF((P69-O69)&lt;=2,('DPI art.191'!$G$3-(('DPI art.191'!$F$3-'DPI art.191'!$G$3)/4)*(P69-O69-2)),('DPI art.191'!$G$3-(('DPI art.191'!$G$3-'DPI art.191'!$H$3)/8)*(P69-O69-2))))</f>
        <v/>
      </c>
      <c r="AV69" s="644">
        <f t="array" ref="AV69">O69-AU69</f>
        <v/>
      </c>
      <c r="AW69" s="644">
        <f t="array" ref="AW69">IF(N69&lt;135,N69,N69-'DPI art.191'!$I$3)</f>
        <v/>
      </c>
      <c r="AX69" s="644">
        <f t="array" ref="AX69">IF(O69&lt;80,"0",IF((P69-O69)&lt;=2,('DPI art.191'!$G$5-(('DPI art.191'!$F$5-'DPI art.191'!$G$5)/4)*(P69-O69-2)),('DPI art.191'!$G$5-(('DPI art.191'!$G$5-'DPI art.191'!$H$5)/8)*(P69-O69-2))))</f>
        <v/>
      </c>
      <c r="AY69" s="644">
        <f t="array" ref="AY69">O69-AX69</f>
        <v/>
      </c>
      <c r="AZ69" s="644">
        <f t="array" ref="AZ69">IF(N69&lt;135,N69,N69-'DPI art.191'!$I$5)</f>
        <v/>
      </c>
      <c r="BA69" s="644">
        <f t="array" ref="BA69">IF(O69&lt;80,"0",IF((P69-O69)&lt;=2,('DPI art.191'!$G$7-(('DPI art.191'!$F$7-'DPI art.191'!$G$7)/4)*(P69-O69-2)),('DPI art.191'!$G$7-(('DPI art.191'!$G$7-'DPI art.191'!$H$7)/8)*(P69-O69-2))))</f>
        <v/>
      </c>
      <c r="BB69" s="644">
        <f t="array" ref="BB69">O69-BA69</f>
        <v/>
      </c>
      <c r="BC69" s="644">
        <f t="array" ref="BC69">IF(N69&lt;135,N69,N69-'DPI art.191'!$I$7)</f>
        <v/>
      </c>
      <c r="BD69" s="644">
        <f t="array" ref="BD69">IF(O69&lt;80,"0",IF((P69-O69)&lt;=2,('DPI art.191'!$G$9-(('DPI art.191'!$F$9-'DPI art.191'!$G$9)/4)*(O69-P69-2)),('DPI art.191'!$G$9-(('DPI art.191'!$G$9-'DPI art.191'!$H$9)/8)*(P69-O69-2))))</f>
        <v/>
      </c>
      <c r="BE69" s="644">
        <f t="array" ref="BE69">O69-BD69</f>
        <v/>
      </c>
      <c r="BF69" s="644">
        <f t="array" ref="BF69">IF(N69&lt;135,N69,N69-'DPI art.191'!$I$9)</f>
        <v/>
      </c>
      <c r="BG69" s="644">
        <f t="array" ref="BG69">IF(O69&lt;80,"0",IF((P69-O69)&lt;=2,('DPI art.191'!$G$11-(('DPI art.191'!$F$11-'DPI art.191'!$G$11)/4)*(P69-O69-2)),('DPI art.191'!$G$11-(('DPI art.191'!$G$11-'DPI art.191'!$H$11)/8)*(P69-O69-2))))</f>
        <v/>
      </c>
      <c r="BH69" s="644">
        <f t="array" ref="BH69">O69-BG69</f>
        <v/>
      </c>
      <c r="BI69" s="644">
        <f t="array" ref="BI69">IF(T69&lt;135,T69,T69-'DPI art.191'!$I$11)</f>
        <v/>
      </c>
      <c r="BJ69" s="644">
        <f t="array" ref="BJ69">IF(O69&lt;80,"0",IF((P69-O69)&lt;=2,('DPI art.191'!$G$13-(('DPI art.191'!$F$13-'DPI art.191'!$G$13)/4)*(P69-O69-2)),('DPI art.191'!$G$13-(('DPI art.191'!$G$13-'DPI art.191'!$H$13)/8)*(P69-O69-2))))</f>
        <v/>
      </c>
      <c r="BK69" s="644">
        <f t="array" ref="BK69">O69-BJ69</f>
        <v/>
      </c>
      <c r="BL69" s="644">
        <f t="array" ref="BL69">IF(T69&lt;135,T69,T69-'DPI art.191'!$I$13)</f>
        <v/>
      </c>
      <c r="BM69" s="644">
        <f t="array" ref="BM69">IF(O69&lt;80,"0",IF((P69-O69)&lt;=2,('DPI art.191'!$G$15-(('DPI art.191'!$F$15-'DPI art.191'!$G$15)/4)*(P69-O69-2)),('DPI art.191'!$G$15-(('DPI art.191'!$G$15-'DPI art.191'!$H$15)/8)*(P69-O69-2))))</f>
        <v/>
      </c>
      <c r="BN69" s="644">
        <f t="array" ref="BN69">O69-BM69</f>
        <v/>
      </c>
      <c r="BO69" s="644">
        <f t="array" ref="BO69">IF(Z69&lt;135,Z69,Z69-'DPI art.191'!$I$15)</f>
        <v/>
      </c>
      <c r="BP69" s="645">
        <f t="array" ref="BP69">10^(0.1*R69)</f>
        <v/>
      </c>
      <c r="BQ69" s="645">
        <f t="array" ref="BQ69">10^(0.1*X69)</f>
        <v/>
      </c>
      <c r="BR69" s="645">
        <f t="array" ref="BR69">10^(0.1*AB69)</f>
        <v/>
      </c>
      <c r="BS69" s="645">
        <f t="array" ref="BS69">10^(0.1*AF69)</f>
        <v/>
      </c>
      <c r="BT69" s="645">
        <f t="array" ref="BT69">10^(0.1*AJ69)</f>
        <v/>
      </c>
      <c r="BU69" s="645">
        <f t="array" ref="BU69">10^(0.1*AN69)</f>
        <v/>
      </c>
      <c r="BV69" s="645">
        <f t="array" ref="BV69">IF(R69&gt;0,(O69-R69),"")</f>
        <v/>
      </c>
      <c r="BW69" s="645">
        <f t="array" ref="BW69">IF(X69&gt;0,(O69-X69),"")</f>
        <v/>
      </c>
      <c r="BX69" s="645">
        <f t="array" ref="BX69">IF(AB69&gt;0,(O69-AB69),"")</f>
        <v/>
      </c>
      <c r="BY69" s="645">
        <f t="array" ref="BY69">IF(AF69&gt;0,(O69-AF69),"")</f>
        <v/>
      </c>
      <c r="BZ69" s="645">
        <f t="array" ref="BZ69">IF(AJ69&gt;0,(O69-AJ69),"")</f>
        <v/>
      </c>
      <c r="CA69" s="645">
        <f t="array" ref="CA69">IF(AN69&gt;0,(O69-AN69),"")</f>
        <v/>
      </c>
      <c r="CB69" s="645">
        <f t="array" ref="CB69">COUNT(BV69:CA69)</f>
        <v/>
      </c>
      <c r="CC69" s="646">
        <f t="array" ref="CC69">IF(CB69=0,0,IF(CB69=1,0,1/(CB69*(CB69-1))))</f>
        <v/>
      </c>
      <c r="CD69" s="647">
        <f t="array" ref="CD69">IF(R69&gt;0,(BV69^2),"")</f>
        <v/>
      </c>
      <c r="CE69" s="647">
        <f t="array" ref="CE69">IF(X69&gt;0,(BW69^2),"")</f>
        <v/>
      </c>
      <c r="CF69" s="647">
        <f t="array" ref="CF69">IF(AB69&gt;0,(BX69^2),"")</f>
        <v/>
      </c>
      <c r="CG69" s="647">
        <f t="array" ref="CG69">IF(AF69&gt;0,(BY69^2),"")</f>
        <v/>
      </c>
      <c r="CH69" s="647">
        <f t="array" ref="CH69">IF(AJ69&gt;0,(BZ69^2),"")</f>
        <v/>
      </c>
      <c r="CI69" s="647">
        <f t="array" ref="CI69">IF(AN69&gt;0,(CA69^2),"")</f>
        <v/>
      </c>
      <c r="CJ69" s="121" t="n"/>
    </row>
    <row r="70" hidden="1" ht="18.75" customHeight="1" s="621">
      <c r="A70" s="47" t="inlineStr">
        <is>
          <t>024/B/PRS757</t>
        </is>
      </c>
      <c r="B70" s="47" t="inlineStr">
        <is>
          <t>F8</t>
        </is>
      </c>
      <c r="C70" s="99" t="inlineStr">
        <is>
          <t>Saldatura</t>
        </is>
      </c>
      <c r="D70" s="99" t="inlineStr">
        <is>
          <t>/</t>
        </is>
      </c>
      <c r="E70" s="99" t="inlineStr">
        <is>
          <t>/</t>
        </is>
      </c>
      <c r="F70" s="99" t="inlineStr">
        <is>
          <t>Saldatura</t>
        </is>
      </c>
      <c r="G70" s="100" t="n">
        <v>45996</v>
      </c>
      <c r="H70" s="99" t="inlineStr">
        <is>
          <t>Compito</t>
        </is>
      </c>
      <c r="I70" s="101">
        <f t="array" ref="I70">IF((V70-R70)&gt;3,"SI","")</f>
        <v/>
      </c>
      <c r="J70" s="101">
        <f t="array" ref="J70">IF((U70-R70)&gt;3,"SI","")</f>
        <v/>
      </c>
      <c r="K70" s="100" t="n"/>
      <c r="L70" s="100" t="n"/>
      <c r="M70" s="635">
        <f t="array" ref="M70">IF(R70&gt;0,(SQRT(CC70*(SUM(CD70:CI70)))),"")</f>
        <v/>
      </c>
      <c r="N70" s="636">
        <f t="array" ref="N70">IF(T70&gt;0,(MAX(T70,Z70,AD70,AH70,AL70,AP70))+SQRT(1.2^2+1^2),"")</f>
        <v/>
      </c>
      <c r="O70" s="637">
        <f t="array" ref="O70">IF(R70="",0,10*LOG10(SUM(BP70:BU70)/(COUNT(R70,X70,AB70,AF70,AJ70,AN70))))</f>
        <v/>
      </c>
      <c r="P70" s="638">
        <f t="array" ref="P70">IF(AND(Y70="",AC70="",AG70="",AK70="",AO70=""),S70,AVERAGE(S70,Y70,AC70,AG70,AK70,AO70)+STDEV(S70,Y70,AC70,AG70,AK70,AO70))</f>
        <v/>
      </c>
      <c r="Q70" s="106" t="n">
        <v>300</v>
      </c>
      <c r="R70" s="639" t="n">
        <v>89.3</v>
      </c>
      <c r="S70" s="640" t="n">
        <v>88.5</v>
      </c>
      <c r="T70" s="641" t="n">
        <v>126.1</v>
      </c>
      <c r="U70" s="642" t="n">
        <v>89.40000000000001</v>
      </c>
      <c r="V70" s="642" t="n">
        <v>97.7</v>
      </c>
      <c r="W70" s="106" t="n">
        <v>300</v>
      </c>
      <c r="X70" s="639" t="n">
        <v>96.59999999999999</v>
      </c>
      <c r="Y70" s="640" t="n">
        <v>95.8</v>
      </c>
      <c r="Z70" s="641" t="n">
        <v>134.8</v>
      </c>
      <c r="AA70" s="106" t="n">
        <v>300</v>
      </c>
      <c r="AB70" s="639" t="n">
        <v>82.5</v>
      </c>
      <c r="AC70" s="640" t="n">
        <v>83.2</v>
      </c>
      <c r="AD70" s="641" t="n">
        <v>116.1</v>
      </c>
      <c r="AE70" s="106" t="n">
        <v>300</v>
      </c>
      <c r="AF70" s="639" t="n">
        <v>82.59999999999999</v>
      </c>
      <c r="AG70" s="640" t="n">
        <v>82.90000000000001</v>
      </c>
      <c r="AH70" s="641" t="n">
        <v>112.9</v>
      </c>
      <c r="AI70" s="106" t="n">
        <v>300</v>
      </c>
      <c r="AJ70" s="639" t="n">
        <v>92.09999999999999</v>
      </c>
      <c r="AK70" s="640" t="n">
        <v>91.3</v>
      </c>
      <c r="AL70" s="641" t="n">
        <v>128.4</v>
      </c>
      <c r="AM70" s="106" t="n">
        <v>300</v>
      </c>
      <c r="AN70" s="639" t="n">
        <v>82</v>
      </c>
      <c r="AO70" s="640" t="n">
        <v>82.90000000000001</v>
      </c>
      <c r="AP70" s="641" t="n">
        <v>114</v>
      </c>
      <c r="AQ70" s="111">
        <f t="array" ref="AQ70">IF(AND((O70)&lt;85,N70&lt;137),"NO","SI")</f>
        <v/>
      </c>
      <c r="AR70" s="112">
        <f t="array" ref="AR70">IF((480*(10^(7.95-(O70/10))))&lt;480,480*(10^(7.95-(O70/10))),480)</f>
        <v/>
      </c>
      <c r="AS70" s="113">
        <f t="array" ref="AS70">IF((480*(10^(8.45-(O70/10))))&lt;480,480*(10^(8.45-(O70/10))),480)</f>
        <v/>
      </c>
      <c r="AT70" s="114">
        <f t="array" ref="AT70">IF((480*(10^(8.65-(O70/10))))&lt;480,480*(10^(8.65-(O70/10))),480)</f>
        <v/>
      </c>
      <c r="AU70" s="644">
        <f t="array" ref="AU70">IF(O70&lt;80,"0",IF((P70-O70)&lt;=2,('DPI art.191'!$G$3-(('DPI art.191'!$F$3-'DPI art.191'!$G$3)/4)*(P70-O70-2)),('DPI art.191'!$G$3-(('DPI art.191'!$G$3-'DPI art.191'!$H$3)/8)*(P70-O70-2))))</f>
        <v/>
      </c>
      <c r="AV70" s="644">
        <f t="array" ref="AV70">O70-AU70</f>
        <v/>
      </c>
      <c r="AW70" s="644">
        <f t="array" ref="AW70">IF(N70&lt;135,N70,N70-'DPI art.191'!$I$3)</f>
        <v/>
      </c>
      <c r="AX70" s="644">
        <f t="array" ref="AX70">IF(O70&lt;80,"0",IF((P70-O70)&lt;=2,('DPI art.191'!$G$5-(('DPI art.191'!$F$5-'DPI art.191'!$G$5)/4)*(P70-O70-2)),('DPI art.191'!$G$5-(('DPI art.191'!$G$5-'DPI art.191'!$H$5)/8)*(P70-O70-2))))</f>
        <v/>
      </c>
      <c r="AY70" s="644">
        <f t="array" ref="AY70">O70-AX70</f>
        <v/>
      </c>
      <c r="AZ70" s="644">
        <f t="array" ref="AZ70">IF(N70&lt;135,N70,N70-'DPI art.191'!$I$5)</f>
        <v/>
      </c>
      <c r="BA70" s="644">
        <f t="array" ref="BA70">IF(O70&lt;80,"0",IF((P70-O70)&lt;=2,('DPI art.191'!$G$7-(('DPI art.191'!$F$7-'DPI art.191'!$G$7)/4)*(P70-O70-2)),('DPI art.191'!$G$7-(('DPI art.191'!$G$7-'DPI art.191'!$H$7)/8)*(P70-O70-2))))</f>
        <v/>
      </c>
      <c r="BB70" s="644">
        <f t="array" ref="BB70">O70-BA70</f>
        <v/>
      </c>
      <c r="BC70" s="644">
        <f t="array" ref="BC70">IF(N70&lt;135,N70,N70-'DPI art.191'!$I$7)</f>
        <v/>
      </c>
      <c r="BD70" s="644">
        <f t="array" ref="BD70">IF(O70&lt;80,"0",IF((P70-O70)&lt;=2,('DPI art.191'!$G$9-(('DPI art.191'!$F$9-'DPI art.191'!$G$9)/4)*(O70-P70-2)),('DPI art.191'!$G$9-(('DPI art.191'!$G$9-'DPI art.191'!$H$9)/8)*(P70-O70-2))))</f>
        <v/>
      </c>
      <c r="BE70" s="644">
        <f t="array" ref="BE70">O70-BD70</f>
        <v/>
      </c>
      <c r="BF70" s="644">
        <f t="array" ref="BF70">IF(N70&lt;135,N70,N70-'DPI art.191'!$I$9)</f>
        <v/>
      </c>
      <c r="BG70" s="644">
        <f t="array" ref="BG70">IF(O70&lt;80,"0",IF((P70-O70)&lt;=2,('DPI art.191'!$G$11-(('DPI art.191'!$F$11-'DPI art.191'!$G$11)/4)*(P70-O70-2)),('DPI art.191'!$G$11-(('DPI art.191'!$G$11-'DPI art.191'!$H$11)/8)*(P70-O70-2))))</f>
        <v/>
      </c>
      <c r="BH70" s="644">
        <f t="array" ref="BH70">O70-BG70</f>
        <v/>
      </c>
      <c r="BI70" s="644">
        <f t="array" ref="BI70">IF(T70&lt;135,T70,T70-'DPI art.191'!$I$11)</f>
        <v/>
      </c>
      <c r="BJ70" s="644">
        <f t="array" ref="BJ70">IF(O70&lt;80,"0",IF((P70-O70)&lt;=2,('DPI art.191'!$G$13-(('DPI art.191'!$F$13-'DPI art.191'!$G$13)/4)*(P70-O70-2)),('DPI art.191'!$G$13-(('DPI art.191'!$G$13-'DPI art.191'!$H$13)/8)*(P70-O70-2))))</f>
        <v/>
      </c>
      <c r="BK70" s="644">
        <f t="array" ref="BK70">O70-BJ70</f>
        <v/>
      </c>
      <c r="BL70" s="644">
        <f t="array" ref="BL70">IF(T70&lt;135,T70,T70-'DPI art.191'!$I$13)</f>
        <v/>
      </c>
      <c r="BM70" s="644">
        <f t="array" ref="BM70">IF(O70&lt;80,"0",IF((P70-O70)&lt;=2,('DPI art.191'!$G$15-(('DPI art.191'!$F$15-'DPI art.191'!$G$15)/4)*(P70-O70-2)),('DPI art.191'!$G$15-(('DPI art.191'!$G$15-'DPI art.191'!$H$15)/8)*(P70-O70-2))))</f>
        <v/>
      </c>
      <c r="BN70" s="644">
        <f t="array" ref="BN70">O70-BM70</f>
        <v/>
      </c>
      <c r="BO70" s="644">
        <f t="array" ref="BO70">IF(Z70&lt;135,Z70,Z70-'DPI art.191'!$I$15)</f>
        <v/>
      </c>
      <c r="BP70" s="645">
        <f t="array" ref="BP70">10^(0.1*R70)</f>
        <v/>
      </c>
      <c r="BQ70" s="645">
        <f t="array" ref="BQ70">10^(0.1*X70)</f>
        <v/>
      </c>
      <c r="BR70" s="645">
        <f t="array" ref="BR70">10^(0.1*AB70)</f>
        <v/>
      </c>
      <c r="BS70" s="645">
        <f t="array" ref="BS70">10^(0.1*AF70)</f>
        <v/>
      </c>
      <c r="BT70" s="645">
        <f t="array" ref="BT70">10^(0.1*AJ70)</f>
        <v/>
      </c>
      <c r="BU70" s="645">
        <f t="array" ref="BU70">10^(0.1*AN70)</f>
        <v/>
      </c>
      <c r="BV70" s="645">
        <f t="array" ref="BV70">IF(R70&gt;0,(O70-R70),"")</f>
        <v/>
      </c>
      <c r="BW70" s="645">
        <f t="array" ref="BW70">IF(X70&gt;0,(O70-X70),"")</f>
        <v/>
      </c>
      <c r="BX70" s="645">
        <f t="array" ref="BX70">IF(AB70&gt;0,(O70-AB70),"")</f>
        <v/>
      </c>
      <c r="BY70" s="645">
        <f t="array" ref="BY70">IF(AF70&gt;0,(O70-AF70),"")</f>
        <v/>
      </c>
      <c r="BZ70" s="645">
        <f t="array" ref="BZ70">IF(AJ70&gt;0,(O70-AJ70),"")</f>
        <v/>
      </c>
      <c r="CA70" s="645">
        <f t="array" ref="CA70">IF(AN70&gt;0,(O70-AN70),"")</f>
        <v/>
      </c>
      <c r="CB70" s="645">
        <f t="array" ref="CB70">COUNT(BV70:CA70)</f>
        <v/>
      </c>
      <c r="CC70" s="646">
        <f t="array" ref="CC70">IF(CB70=0,0,IF(CB70=1,0,1/(CB70*(CB70-1))))</f>
        <v/>
      </c>
      <c r="CD70" s="647">
        <f t="array" ref="CD70">IF(R70&gt;0,(BV70^2),"")</f>
        <v/>
      </c>
      <c r="CE70" s="647">
        <f t="array" ref="CE70">IF(X70&gt;0,(BW70^2),"")</f>
        <v/>
      </c>
      <c r="CF70" s="647">
        <f t="array" ref="CF70">IF(AB70&gt;0,(BX70^2),"")</f>
        <v/>
      </c>
      <c r="CG70" s="647">
        <f t="array" ref="CG70">IF(AF70&gt;0,(BY70^2),"")</f>
        <v/>
      </c>
      <c r="CH70" s="647">
        <f t="array" ref="CH70">IF(AJ70&gt;0,(BZ70^2),"")</f>
        <v/>
      </c>
      <c r="CI70" s="647">
        <f t="array" ref="CI70">IF(AN70&gt;0,(CA70^2),"")</f>
        <v/>
      </c>
      <c r="CJ70" s="121" t="n"/>
    </row>
    <row r="71" ht="25.5" customHeight="1" s="621">
      <c r="A71" s="47" t="inlineStr">
        <is>
          <t>Gualdo 1</t>
        </is>
      </c>
      <c r="B71" s="47" t="inlineStr">
        <is>
          <t>F9</t>
        </is>
      </c>
      <c r="C71" s="99" t="inlineStr">
        <is>
          <t>Assistenza alle movimentazioni esterne in prossimità di autogru</t>
        </is>
      </c>
      <c r="D71" s="99" t="inlineStr">
        <is>
          <t>/</t>
        </is>
      </c>
      <c r="E71" s="99" t="inlineStr">
        <is>
          <t>/</t>
        </is>
      </c>
      <c r="F71" s="99" t="inlineStr">
        <is>
          <t>Assistenza alle movimentazioni esterne in prossimità di autogru</t>
        </is>
      </c>
      <c r="G71" s="100" t="n">
        <v>45996</v>
      </c>
      <c r="H71" s="99" t="inlineStr">
        <is>
          <t>Compito</t>
        </is>
      </c>
      <c r="I71" s="101">
        <f t="array" ref="I71">IF((V71-R71)&gt;3,"SI","")</f>
        <v/>
      </c>
      <c r="J71" s="99" t="inlineStr">
        <is>
          <t>SI</t>
        </is>
      </c>
      <c r="K71" s="100" t="n"/>
      <c r="L71" s="100" t="n"/>
      <c r="M71" s="635">
        <f t="array" ref="M71">IF(R71&gt;0,(SQRT(CC71*(SUM(CD71:CI71)))),"")</f>
        <v/>
      </c>
      <c r="N71" s="636">
        <f t="array" ref="N71">IF(T71&gt;0,(MAX(T71,Z71,AD71,AH71,AL71,AP71))+SQRT(1.2^2+1^2),"")</f>
        <v/>
      </c>
      <c r="O71" s="637">
        <f t="array" ref="O71">IF(R71="",0,10*LOG10(SUM(BP71:BU71)/(COUNT(R71,X71,AB71,AF71,AJ71,AN71))))</f>
        <v/>
      </c>
      <c r="P71" s="638">
        <f t="array" ref="P71">IF(AND(Y71="",AC71="",AG71="",AK71="",AO71=""),S71,AVERAGE(S71,Y71,AC71,AG71,AK71,AO71)+STDEV(S71,Y71,AC71,AG71,AK71,AO71))</f>
        <v/>
      </c>
      <c r="Q71" s="106" t="n">
        <v>300</v>
      </c>
      <c r="R71" s="639" t="n">
        <v>80</v>
      </c>
      <c r="S71" s="640" t="n">
        <v>81</v>
      </c>
      <c r="T71" s="641" t="n">
        <v>95.5</v>
      </c>
      <c r="U71" s="642" t="n">
        <v>66.09999999999999</v>
      </c>
      <c r="V71" s="642" t="n">
        <v>70.40000000000001</v>
      </c>
      <c r="W71" s="106" t="n">
        <v>300</v>
      </c>
      <c r="X71" s="639" t="n">
        <v>78.5</v>
      </c>
      <c r="Y71" s="640" t="n">
        <v>87.8</v>
      </c>
      <c r="Z71" s="641" t="n">
        <v>119.4</v>
      </c>
      <c r="AA71" s="106" t="n">
        <v>300</v>
      </c>
      <c r="AB71" s="639" t="n">
        <v>83</v>
      </c>
      <c r="AC71" s="640" t="n">
        <v>92.59999999999999</v>
      </c>
      <c r="AD71" s="641" t="n">
        <v>109.9</v>
      </c>
      <c r="AE71" s="106" t="n">
        <v>300</v>
      </c>
      <c r="AF71" s="639" t="n">
        <v>81.8</v>
      </c>
      <c r="AG71" s="640" t="n">
        <v>91.8</v>
      </c>
      <c r="AH71" s="641" t="n">
        <v>113.1</v>
      </c>
      <c r="AI71" s="106" t="n">
        <v>300</v>
      </c>
      <c r="AJ71" s="639" t="n">
        <v>83.7</v>
      </c>
      <c r="AK71" s="640" t="n">
        <v>93.5</v>
      </c>
      <c r="AL71" s="641" t="n">
        <v>107.8</v>
      </c>
      <c r="AM71" s="106" t="n">
        <v>300</v>
      </c>
      <c r="AN71" s="639" t="n">
        <v>84</v>
      </c>
      <c r="AO71" s="640" t="n">
        <v>94.09999999999999</v>
      </c>
      <c r="AP71" s="641" t="n">
        <v>115.4</v>
      </c>
      <c r="AQ71" s="111">
        <f t="array" ref="AQ71">IF(AND((O71)&lt;85,N71&lt;137),"NO","SI")</f>
        <v/>
      </c>
      <c r="AR71" s="112">
        <f t="array" ref="AR71">IF((480*(10^(7.95-(O71/10))))&lt;480,480*(10^(7.95-(O71/10))),480)</f>
        <v/>
      </c>
      <c r="AS71" s="113">
        <f t="array" ref="AS71">IF((480*(10^(8.45-(O71/10))))&lt;480,480*(10^(8.45-(O71/10))),480)</f>
        <v/>
      </c>
      <c r="AT71" s="114">
        <f t="array" ref="AT71">IF((480*(10^(8.65-(O71/10))))&lt;480,480*(10^(8.65-(O71/10))),480)</f>
        <v/>
      </c>
      <c r="AU71" s="644">
        <f t="array" ref="AU71">IF(O71&lt;80,"0",IF((P71-O71)&lt;=2,('DPI art.191'!$G$3-(('DPI art.191'!$F$3-'DPI art.191'!$G$3)/4)*(P71-O71-2)),('DPI art.191'!$G$3-(('DPI art.191'!$G$3-'DPI art.191'!$H$3)/8)*(P71-O71-2))))</f>
        <v/>
      </c>
      <c r="AV71" s="644">
        <f t="array" ref="AV71">O71-AU71</f>
        <v/>
      </c>
      <c r="AW71" s="644">
        <f t="array" ref="AW71">IF(N71&lt;135,N71,N71-'DPI art.191'!$I$3)</f>
        <v/>
      </c>
      <c r="AX71" s="644">
        <f t="array" ref="AX71">IF(O71&lt;80,"0",IF((P71-O71)&lt;=2,('DPI art.191'!$G$5-(('DPI art.191'!$F$5-'DPI art.191'!$G$5)/4)*(P71-O71-2)),('DPI art.191'!$G$5-(('DPI art.191'!$G$5-'DPI art.191'!$H$5)/8)*(P71-O71-2))))</f>
        <v/>
      </c>
      <c r="AY71" s="644">
        <f t="array" ref="AY71">O71-AX71</f>
        <v/>
      </c>
      <c r="AZ71" s="644">
        <f t="array" ref="AZ71">IF(N71&lt;135,N71,N71-'DPI art.191'!$I$5)</f>
        <v/>
      </c>
      <c r="BA71" s="644">
        <f t="array" ref="BA71">IF(O71&lt;80,"0",IF((P71-O71)&lt;=2,('DPI art.191'!$G$7-(('DPI art.191'!$F$7-'DPI art.191'!$G$7)/4)*(P71-O71-2)),('DPI art.191'!$G$7-(('DPI art.191'!$G$7-'DPI art.191'!$H$7)/8)*(P71-O71-2))))</f>
        <v/>
      </c>
      <c r="BB71" s="644">
        <f t="array" ref="BB71">O71-BA71</f>
        <v/>
      </c>
      <c r="BC71" s="644">
        <f t="array" ref="BC71">IF(N71&lt;135,N71,N71-'DPI art.191'!$I$7)</f>
        <v/>
      </c>
      <c r="BD71" s="644">
        <f t="array" ref="BD71">IF(O71&lt;80,"0",IF((P71-O71)&lt;=2,('DPI art.191'!$G$9-(('DPI art.191'!$F$9-'DPI art.191'!$G$9)/4)*(O71-P71-2)),('DPI art.191'!$G$9-(('DPI art.191'!$G$9-'DPI art.191'!$H$9)/8)*(P71-O71-2))))</f>
        <v/>
      </c>
      <c r="BE71" s="644">
        <f t="array" ref="BE71">O71-BD71</f>
        <v/>
      </c>
      <c r="BF71" s="644">
        <f t="array" ref="BF71">IF(N71&lt;135,N71,N71-'DPI art.191'!$I$9)</f>
        <v/>
      </c>
      <c r="BG71" s="644">
        <f t="array" ref="BG71">IF(O71&lt;80,"0",IF((P71-O71)&lt;=2,('DPI art.191'!$G$11-(('DPI art.191'!$F$11-'DPI art.191'!$G$11)/4)*(P71-O71-2)),('DPI art.191'!$G$11-(('DPI art.191'!$G$11-'DPI art.191'!$H$11)/8)*(P71-O71-2))))</f>
        <v/>
      </c>
      <c r="BH71" s="644">
        <f t="array" ref="BH71">O71-BG71</f>
        <v/>
      </c>
      <c r="BI71" s="644">
        <f t="array" ref="BI71">IF(T71&lt;135,T71,T71-'DPI art.191'!$I$11)</f>
        <v/>
      </c>
      <c r="BJ71" s="644">
        <f t="array" ref="BJ71">IF(O71&lt;80,"0",IF((P71-O71)&lt;=2,('DPI art.191'!$G$13-(('DPI art.191'!$F$13-'DPI art.191'!$G$13)/4)*(P71-O71-2)),('DPI art.191'!$G$13-(('DPI art.191'!$G$13-'DPI art.191'!$H$13)/8)*(P71-O71-2))))</f>
        <v/>
      </c>
      <c r="BK71" s="644">
        <f t="array" ref="BK71">O71-BJ71</f>
        <v/>
      </c>
      <c r="BL71" s="644">
        <f t="array" ref="BL71">IF(T71&lt;135,T71,T71-'DPI art.191'!$I$13)</f>
        <v/>
      </c>
      <c r="BM71" s="644">
        <f t="array" ref="BM71">IF(O71&lt;80,"0",IF((P71-O71)&lt;=2,('DPI art.191'!$G$15-(('DPI art.191'!$F$15-'DPI art.191'!$G$15)/4)*(P71-O71-2)),('DPI art.191'!$G$15-(('DPI art.191'!$G$15-'DPI art.191'!$H$15)/8)*(P71-O71-2))))</f>
        <v/>
      </c>
      <c r="BN71" s="644">
        <f t="array" ref="BN71">O71-BM71</f>
        <v/>
      </c>
      <c r="BO71" s="644">
        <f t="array" ref="BO71">IF(Z71&lt;135,Z71,Z71-'DPI art.191'!$I$15)</f>
        <v/>
      </c>
      <c r="BP71" s="645">
        <f t="array" ref="BP71">10^(0.1*R71)</f>
        <v/>
      </c>
      <c r="BQ71" s="645">
        <f t="array" ref="BQ71">10^(0.1*X71)</f>
        <v/>
      </c>
      <c r="BR71" s="645">
        <f t="array" ref="BR71">10^(0.1*AB71)</f>
        <v/>
      </c>
      <c r="BS71" s="645">
        <f t="array" ref="BS71">10^(0.1*AF71)</f>
        <v/>
      </c>
      <c r="BT71" s="645">
        <f t="array" ref="BT71">10^(0.1*AJ71)</f>
        <v/>
      </c>
      <c r="BU71" s="645">
        <f t="array" ref="BU71">10^(0.1*AN71)</f>
        <v/>
      </c>
      <c r="BV71" s="645">
        <f t="array" ref="BV71">IF(R71&gt;0,(O71-R71),"")</f>
        <v/>
      </c>
      <c r="BW71" s="645">
        <f t="array" ref="BW71">IF(X71&gt;0,(O71-X71),"")</f>
        <v/>
      </c>
      <c r="BX71" s="645">
        <f t="array" ref="BX71">IF(AB71&gt;0,(O71-AB71),"")</f>
        <v/>
      </c>
      <c r="BY71" s="645">
        <f t="array" ref="BY71">IF(AF71&gt;0,(O71-AF71),"")</f>
        <v/>
      </c>
      <c r="BZ71" s="645">
        <f t="array" ref="BZ71">IF(AJ71&gt;0,(O71-AJ71),"")</f>
        <v/>
      </c>
      <c r="CA71" s="645">
        <f t="array" ref="CA71">IF(AN71&gt;0,(O71-AN71),"")</f>
        <v/>
      </c>
      <c r="CB71" s="645">
        <f t="array" ref="CB71">COUNT(BV71:CA71)</f>
        <v/>
      </c>
      <c r="CC71" s="646">
        <f t="array" ref="CC71">IF(CB71=0,0,IF(CB71=1,0,1/(CB71*(CB71-1))))</f>
        <v/>
      </c>
      <c r="CD71" s="647">
        <f t="array" ref="CD71">IF(R71&gt;0,(BV71^2),"")</f>
        <v/>
      </c>
      <c r="CE71" s="647">
        <f t="array" ref="CE71">IF(X71&gt;0,(BW71^2),"")</f>
        <v/>
      </c>
      <c r="CF71" s="647">
        <f t="array" ref="CF71">IF(AB71&gt;0,(BX71^2),"")</f>
        <v/>
      </c>
      <c r="CG71" s="647">
        <f t="array" ref="CG71">IF(AF71&gt;0,(BY71^2),"")</f>
        <v/>
      </c>
      <c r="CH71" s="647">
        <f t="array" ref="CH71">IF(AJ71&gt;0,(BZ71^2),"")</f>
        <v/>
      </c>
      <c r="CI71" s="647">
        <f t="array" ref="CI71">IF(AN71&gt;0,(CA71^2),"")</f>
        <v/>
      </c>
      <c r="CJ71" s="121" t="n"/>
    </row>
    <row r="72" hidden="1" ht="18.75" customHeight="1" s="621">
      <c r="A72" s="47" t="inlineStr">
        <is>
          <t>Gualdo 1</t>
        </is>
      </c>
      <c r="B72" s="47" t="inlineStr">
        <is>
          <t>F10</t>
        </is>
      </c>
      <c r="C72" s="99" t="inlineStr">
        <is>
          <t>Box esterno pausa ristoro</t>
        </is>
      </c>
      <c r="D72" s="99" t="inlineStr">
        <is>
          <t>/</t>
        </is>
      </c>
      <c r="E72" s="99" t="inlineStr">
        <is>
          <t>/</t>
        </is>
      </c>
      <c r="F72" s="99" t="inlineStr">
        <is>
          <t>Box esterno pausa ristoro</t>
        </is>
      </c>
      <c r="G72" s="100" t="n">
        <v>45996</v>
      </c>
      <c r="H72" s="99" t="inlineStr">
        <is>
          <t>Compito</t>
        </is>
      </c>
      <c r="I72" s="101">
        <f t="array" ref="I72">IF((V72-R72)&gt;3,"SI","")</f>
        <v/>
      </c>
      <c r="J72" s="101">
        <f t="array" ref="J72">IF((U72-R72)&gt;3,"SI","")</f>
        <v/>
      </c>
      <c r="K72" s="100" t="n"/>
      <c r="L72" s="100" t="n"/>
      <c r="M72" s="635">
        <f t="array" ref="M72">IF(R72&gt;0,(SQRT(CC72*(SUM(CD72:CI72)))),"")</f>
        <v/>
      </c>
      <c r="N72" s="636">
        <f t="array" ref="N72">IF(T72&gt;0,(MAX(T72,Z72,AD72,AH72,AL72,AP72))+SQRT(1.2^2+1^2),"")</f>
        <v/>
      </c>
      <c r="O72" s="637">
        <f t="array" ref="O72">IF(R72="",0,10*LOG10(SUM(BP72:BU72)/(COUNT(R72,X72,AB72,AF72,AJ72,AN72))))</f>
        <v/>
      </c>
      <c r="P72" s="638">
        <f t="array" ref="P72">IF(AND(Y72="",AC72="",AG72="",AK72="",AO72=""),S72,AVERAGE(S72,Y72,AC72,AG72,AK72,AO72)+STDEV(S72,Y72,AC72,AG72,AK72,AO72))</f>
        <v/>
      </c>
      <c r="Q72" s="106" t="n">
        <v>300</v>
      </c>
      <c r="R72" s="639" t="n">
        <v>79.7</v>
      </c>
      <c r="S72" s="640" t="n">
        <v>82.5</v>
      </c>
      <c r="T72" s="641" t="n">
        <v>107.8</v>
      </c>
      <c r="U72" s="642" t="n">
        <v>79.8</v>
      </c>
      <c r="V72" s="642" t="n">
        <v>86.40000000000001</v>
      </c>
      <c r="W72" s="106" t="n">
        <v>300</v>
      </c>
      <c r="X72" s="639" t="n">
        <v>72.2</v>
      </c>
      <c r="Y72" s="640" t="n">
        <v>78</v>
      </c>
      <c r="Z72" s="641" t="n">
        <v>100.2</v>
      </c>
      <c r="AA72" s="106" t="n">
        <v>300</v>
      </c>
      <c r="AB72" s="639" t="n">
        <v>70.09999999999999</v>
      </c>
      <c r="AC72" s="640" t="n">
        <v>74.40000000000001</v>
      </c>
      <c r="AD72" s="641" t="n">
        <v>99.40000000000001</v>
      </c>
      <c r="AE72" s="106" t="n">
        <v>300</v>
      </c>
      <c r="AF72" s="639" t="n">
        <v>71</v>
      </c>
      <c r="AG72" s="640" t="n">
        <v>75.09999999999999</v>
      </c>
      <c r="AH72" s="641" t="n">
        <v>104.2</v>
      </c>
      <c r="AI72" s="106" t="n">
        <v>300</v>
      </c>
      <c r="AJ72" s="639" t="n">
        <v>74.59999999999999</v>
      </c>
      <c r="AK72" s="640" t="n">
        <v>77.7</v>
      </c>
      <c r="AL72" s="641" t="n">
        <v>108.4</v>
      </c>
      <c r="AM72" s="106" t="n">
        <v>300</v>
      </c>
      <c r="AN72" s="639" t="n">
        <v>71.2</v>
      </c>
      <c r="AO72" s="640" t="n">
        <v>74.90000000000001</v>
      </c>
      <c r="AP72" s="641" t="n">
        <v>97.59999999999999</v>
      </c>
      <c r="AQ72" s="111">
        <f t="array" ref="AQ72">IF(AND((O72)&lt;85,N72&lt;137),"NO","SI")</f>
        <v/>
      </c>
      <c r="AR72" s="112">
        <f t="array" ref="AR72">IF((480*(10^(7.95-(O72/10))))&lt;480,480*(10^(7.95-(O72/10))),480)</f>
        <v/>
      </c>
      <c r="AS72" s="113">
        <f t="array" ref="AS72">IF((480*(10^(8.45-(O72/10))))&lt;480,480*(10^(8.45-(O72/10))),480)</f>
        <v/>
      </c>
      <c r="AT72" s="114">
        <f t="array" ref="AT72">IF((480*(10^(8.65-(O72/10))))&lt;480,480*(10^(8.65-(O72/10))),480)</f>
        <v/>
      </c>
      <c r="AU72" s="137">
        <f t="array" ref="AU72">IF(O72&lt;80,"0",IF((P72-O72)&lt;=2,('DPI art.191'!$G$3-(('DPI art.191'!$F$3-'DPI art.191'!$G$3)/4)*(P72-O72-2)),('DPI art.191'!$G$3-(('DPI art.191'!$G$3-'DPI art.191'!$H$3)/8)*(P72-O72-2))))</f>
        <v/>
      </c>
      <c r="AV72" s="644">
        <f t="array" ref="AV72">O72-AU72</f>
        <v/>
      </c>
      <c r="AW72" s="644">
        <f t="array" ref="AW72">IF(N72&lt;135,N72,N72-'DPI art.191'!$I$3)</f>
        <v/>
      </c>
      <c r="AX72" s="137">
        <f t="array" ref="AX72">IF(O72&lt;80,"0",IF((P72-O72)&lt;=2,('DPI art.191'!$G$5-(('DPI art.191'!$F$5-'DPI art.191'!$G$5)/4)*(P72-O72-2)),('DPI art.191'!$G$5-(('DPI art.191'!$G$5-'DPI art.191'!$H$5)/8)*(P72-O72-2))))</f>
        <v/>
      </c>
      <c r="AY72" s="644">
        <f t="array" ref="AY72">O72-AX72</f>
        <v/>
      </c>
      <c r="AZ72" s="644">
        <f t="array" ref="AZ72">IF(N72&lt;135,N72,N72-'DPI art.191'!$I$5)</f>
        <v/>
      </c>
      <c r="BA72" s="137">
        <f t="array" ref="BA72">IF(O72&lt;80,"0",IF((P72-O72)&lt;=2,('DPI art.191'!$G$7-(('DPI art.191'!$F$7-'DPI art.191'!$G$7)/4)*(P72-O72-2)),('DPI art.191'!$G$7-(('DPI art.191'!$G$7-'DPI art.191'!$H$7)/8)*(P72-O72-2))))</f>
        <v/>
      </c>
      <c r="BB72" s="644">
        <f t="array" ref="BB72">O72-BA72</f>
        <v/>
      </c>
      <c r="BC72" s="644">
        <f t="array" ref="BC72">IF(N72&lt;135,N72,N72-'DPI art.191'!$I$7)</f>
        <v/>
      </c>
      <c r="BD72" s="137">
        <f t="array" ref="BD72">IF(O72&lt;80,"0",IF((P72-O72)&lt;=2,('DPI art.191'!$G$9-(('DPI art.191'!$F$9-'DPI art.191'!$G$9)/4)*(O72-P72-2)),('DPI art.191'!$G$9-(('DPI art.191'!$G$9-'DPI art.191'!$H$9)/8)*(P72-O72-2))))</f>
        <v/>
      </c>
      <c r="BE72" s="644">
        <f t="array" ref="BE72">O72-BD72</f>
        <v/>
      </c>
      <c r="BF72" s="644">
        <f t="array" ref="BF72">IF(N72&lt;135,N72,N72-'DPI art.191'!$I$9)</f>
        <v/>
      </c>
      <c r="BG72" s="137">
        <f t="array" ref="BG72">IF(O72&lt;80,"0",IF((P72-O72)&lt;=2,('DPI art.191'!$G$11-(('DPI art.191'!$F$11-'DPI art.191'!$G$11)/4)*(P72-O72-2)),('DPI art.191'!$G$11-(('DPI art.191'!$G$11-'DPI art.191'!$H$11)/8)*(P72-O72-2))))</f>
        <v/>
      </c>
      <c r="BH72" s="644">
        <f t="array" ref="BH72">O72-BG72</f>
        <v/>
      </c>
      <c r="BI72" s="644">
        <f t="array" ref="BI72">IF(T72&lt;135,T72,T72-'DPI art.191'!$I$11)</f>
        <v/>
      </c>
      <c r="BJ72" s="137">
        <f t="array" ref="BJ72">IF(O72&lt;80,"0",IF((P72-O72)&lt;=2,('DPI art.191'!$G$13-(('DPI art.191'!$F$13-'DPI art.191'!$G$13)/4)*(P72-O72-2)),('DPI art.191'!$G$13-(('DPI art.191'!$G$13-'DPI art.191'!$H$13)/8)*(P72-O72-2))))</f>
        <v/>
      </c>
      <c r="BK72" s="644">
        <f t="array" ref="BK72">O72-BJ72</f>
        <v/>
      </c>
      <c r="BL72" s="644">
        <f t="array" ref="BL72">IF(T72&lt;135,T72,T72-'DPI art.191'!$I$13)</f>
        <v/>
      </c>
      <c r="BM72" s="137">
        <f t="array" ref="BM72">IF(O72&lt;80,"0",IF((P72-O72)&lt;=2,('DPI art.191'!$G$15-(('DPI art.191'!$F$15-'DPI art.191'!$G$15)/4)*(P72-O72-2)),('DPI art.191'!$G$15-(('DPI art.191'!$G$15-'DPI art.191'!$H$15)/8)*(P72-O72-2))))</f>
        <v/>
      </c>
      <c r="BN72" s="644">
        <f t="array" ref="BN72">O72-BM72</f>
        <v/>
      </c>
      <c r="BO72" s="644">
        <f t="array" ref="BO72">IF(Z72&lt;135,Z72,Z72-'DPI art.191'!$I$15)</f>
        <v/>
      </c>
      <c r="BP72" s="645">
        <f t="array" ref="BP72">10^(0.1*R72)</f>
        <v/>
      </c>
      <c r="BQ72" s="645">
        <f t="array" ref="BQ72">10^(0.1*X72)</f>
        <v/>
      </c>
      <c r="BR72" s="645">
        <f t="array" ref="BR72">10^(0.1*AB72)</f>
        <v/>
      </c>
      <c r="BS72" s="645">
        <f t="array" ref="BS72">10^(0.1*AF72)</f>
        <v/>
      </c>
      <c r="BT72" s="645">
        <f t="array" ref="BT72">10^(0.1*AJ72)</f>
        <v/>
      </c>
      <c r="BU72" s="645">
        <f t="array" ref="BU72">10^(0.1*AN72)</f>
        <v/>
      </c>
      <c r="BV72" s="645">
        <f t="array" ref="BV72">IF(R72&gt;0,(O72-R72),"")</f>
        <v/>
      </c>
      <c r="BW72" s="645">
        <f t="array" ref="BW72">IF(X72&gt;0,(O72-X72),"")</f>
        <v/>
      </c>
      <c r="BX72" s="645">
        <f t="array" ref="BX72">IF(AB72&gt;0,(O72-AB72),"")</f>
        <v/>
      </c>
      <c r="BY72" s="645">
        <f t="array" ref="BY72">IF(AF72&gt;0,(O72-AF72),"")</f>
        <v/>
      </c>
      <c r="BZ72" s="645">
        <f t="array" ref="BZ72">IF(AJ72&gt;0,(O72-AJ72),"")</f>
        <v/>
      </c>
      <c r="CA72" s="645">
        <f t="array" ref="CA72">IF(AN72&gt;0,(O72-AN72),"")</f>
        <v/>
      </c>
      <c r="CB72" s="645">
        <f t="array" ref="CB72">COUNT(BV72:CA72)</f>
        <v/>
      </c>
      <c r="CC72" s="646">
        <f t="array" ref="CC72">IF(CB72=0,0,IF(CB72=1,0,1/(CB72*(CB72-1))))</f>
        <v/>
      </c>
      <c r="CD72" s="647">
        <f t="array" ref="CD72">IF(R72&gt;0,(BV72^2),"")</f>
        <v/>
      </c>
      <c r="CE72" s="647">
        <f t="array" ref="CE72">IF(X72&gt;0,(BW72^2),"")</f>
        <v/>
      </c>
      <c r="CF72" s="647">
        <f t="array" ref="CF72">IF(AB72&gt;0,(BX72^2),"")</f>
        <v/>
      </c>
      <c r="CG72" s="647">
        <f t="array" ref="CG72">IF(AF72&gt;0,(BY72^2),"")</f>
        <v/>
      </c>
      <c r="CH72" s="647">
        <f t="array" ref="CH72">IF(AJ72&gt;0,(BZ72^2),"")</f>
        <v/>
      </c>
      <c r="CI72" s="647">
        <f t="array" ref="CI72">IF(AN72&gt;0,(CA72^2),"")</f>
        <v/>
      </c>
      <c r="CJ72" s="121" t="n"/>
    </row>
    <row r="73" ht="25.5" customHeight="1" s="621">
      <c r="A73" s="47" t="inlineStr">
        <is>
          <t>037/ED14</t>
        </is>
      </c>
      <c r="B73" s="47" t="inlineStr">
        <is>
          <t>F11</t>
        </is>
      </c>
      <c r="C73" s="99" t="inlineStr">
        <is>
          <t>Movimentazioni in piazzale esterno con gru a torre</t>
        </is>
      </c>
      <c r="D73" s="99" t="inlineStr">
        <is>
          <t>/</t>
        </is>
      </c>
      <c r="E73" s="99" t="inlineStr">
        <is>
          <t>/</t>
        </is>
      </c>
      <c r="F73" s="99" t="inlineStr">
        <is>
          <t>Movimentazioni in piazzale esterno con gru a torre</t>
        </is>
      </c>
      <c r="G73" s="100" t="n">
        <v>45996</v>
      </c>
      <c r="H73" s="99" t="inlineStr">
        <is>
          <t>Compito</t>
        </is>
      </c>
      <c r="I73" s="101">
        <f t="array" ref="I73">IF((V73-R73)&gt;3,"SI","")</f>
        <v/>
      </c>
      <c r="J73" s="101">
        <f t="array" ref="J73">IF((U73-R73)&gt;3,"SI","")</f>
        <v/>
      </c>
      <c r="K73" s="100" t="n"/>
      <c r="L73" s="100" t="n"/>
      <c r="M73" s="635">
        <f t="array" ref="M73">IF(R73&gt;0,(SQRT(CC73*(SUM(CD73:CI73)))),"")</f>
        <v/>
      </c>
      <c r="N73" s="636">
        <f t="array" ref="N73">IF(T73&gt;0,(MAX(T73,Z73,AD73,AH73,AL73,AP73))+SQRT(1.2^2+1^2),"")</f>
        <v/>
      </c>
      <c r="O73" s="637">
        <f t="array" ref="O73">IF(R73="",0,10*LOG10(SUM(BP73:BU73)/(COUNT(R73,X73,AB73,AF73,AJ73,AN73))))</f>
        <v/>
      </c>
      <c r="P73" s="638">
        <f t="array" ref="P73">IF(AND(Y73="",AC73="",AG73="",AK73="",AO73=""),S73,AVERAGE(S73,Y73,AC73,AG73,AK73,AO73)+STDEV(S73,Y73,AC73,AG73,AK73,AO73))</f>
        <v/>
      </c>
      <c r="Q73" s="106" t="n">
        <v>300</v>
      </c>
      <c r="R73" s="639" t="n">
        <v>62.8</v>
      </c>
      <c r="S73" s="640" t="n">
        <v>70.5</v>
      </c>
      <c r="T73" s="641" t="n">
        <v>98.2</v>
      </c>
      <c r="U73" s="642" t="n">
        <v>62.7</v>
      </c>
      <c r="V73" s="642" t="n">
        <v>69.59999999999999</v>
      </c>
      <c r="W73" s="106" t="n">
        <v>300</v>
      </c>
      <c r="X73" s="639" t="n">
        <v>64.2</v>
      </c>
      <c r="Y73" s="640" t="n">
        <v>71.90000000000001</v>
      </c>
      <c r="Z73" s="641" t="n">
        <v>91.7</v>
      </c>
      <c r="AA73" s="106" t="n">
        <v>300</v>
      </c>
      <c r="AB73" s="639" t="n">
        <v>59.9</v>
      </c>
      <c r="AC73" s="640" t="n">
        <v>67.7</v>
      </c>
      <c r="AD73" s="641" t="n">
        <v>91.2</v>
      </c>
      <c r="AE73" s="106" t="n">
        <v>300</v>
      </c>
      <c r="AF73" s="639" t="n">
        <v>57.9</v>
      </c>
      <c r="AG73" s="640" t="n">
        <v>64.7</v>
      </c>
      <c r="AH73" s="641" t="n">
        <v>90.09999999999999</v>
      </c>
      <c r="AI73" s="106" t="n">
        <v>300</v>
      </c>
      <c r="AJ73" s="639" t="n">
        <v>58.6</v>
      </c>
      <c r="AK73" s="640" t="n">
        <v>67.59999999999999</v>
      </c>
      <c r="AL73" s="641" t="n">
        <v>89.2</v>
      </c>
      <c r="AM73" s="106" t="n">
        <v>300</v>
      </c>
      <c r="AN73" s="639" t="n">
        <v>60.9</v>
      </c>
      <c r="AO73" s="640" t="n">
        <v>67.40000000000001</v>
      </c>
      <c r="AP73" s="641" t="n">
        <v>96.59999999999999</v>
      </c>
      <c r="AQ73" s="111">
        <f t="array" ref="AQ73">IF(AND((O73)&lt;85,N73&lt;137),"NO","SI")</f>
        <v/>
      </c>
      <c r="AR73" s="112">
        <f t="array" ref="AR73">IF((480*(10^(7.95-(O73/10))))&lt;480,480*(10^(7.95-(O73/10))),480)</f>
        <v/>
      </c>
      <c r="AS73" s="113">
        <f t="array" ref="AS73">IF((480*(10^(8.45-(O73/10))))&lt;480,480*(10^(8.45-(O73/10))),480)</f>
        <v/>
      </c>
      <c r="AT73" s="114">
        <f t="array" ref="AT73">IF((480*(10^(8.65-(O73/10))))&lt;480,480*(10^(8.65-(O73/10))),480)</f>
        <v/>
      </c>
      <c r="AU73" s="137">
        <f t="array" ref="AU73">IF(O73&lt;80,"0",IF((P73-O73)&lt;=2,('DPI art.191'!$G$3-(('DPI art.191'!$F$3-'DPI art.191'!$G$3)/4)*(P73-O73-2)),('DPI art.191'!$G$3-(('DPI art.191'!$G$3-'DPI art.191'!$H$3)/8)*(P73-O73-2))))</f>
        <v/>
      </c>
      <c r="AV73" s="644">
        <f t="array" ref="AV73">O73-AU73</f>
        <v/>
      </c>
      <c r="AW73" s="644">
        <f t="array" ref="AW73">IF(N73&lt;135,N73,N73-'DPI art.191'!$I$3)</f>
        <v/>
      </c>
      <c r="AX73" s="137">
        <f t="array" ref="AX73">IF(O73&lt;80,"0",IF((P73-O73)&lt;=2,('DPI art.191'!$G$5-(('DPI art.191'!$F$5-'DPI art.191'!$G$5)/4)*(P73-O73-2)),('DPI art.191'!$G$5-(('DPI art.191'!$G$5-'DPI art.191'!$H$5)/8)*(P73-O73-2))))</f>
        <v/>
      </c>
      <c r="AY73" s="644">
        <f t="array" ref="AY73">O73-AX73</f>
        <v/>
      </c>
      <c r="AZ73" s="644">
        <f t="array" ref="AZ73">IF(N73&lt;135,N73,N73-'DPI art.191'!$I$5)</f>
        <v/>
      </c>
      <c r="BA73" s="137">
        <f t="array" ref="BA73">IF(O73&lt;80,"0",IF((P73-O73)&lt;=2,('DPI art.191'!$G$7-(('DPI art.191'!$F$7-'DPI art.191'!$G$7)/4)*(P73-O73-2)),('DPI art.191'!$G$7-(('DPI art.191'!$G$7-'DPI art.191'!$H$7)/8)*(P73-O73-2))))</f>
        <v/>
      </c>
      <c r="BB73" s="644">
        <f t="array" ref="BB73">O73-BA73</f>
        <v/>
      </c>
      <c r="BC73" s="644">
        <f t="array" ref="BC73">IF(N73&lt;135,N73,N73-'DPI art.191'!$I$7)</f>
        <v/>
      </c>
      <c r="BD73" s="137">
        <f t="array" ref="BD73">IF(O73&lt;80,"0",IF((P73-O73)&lt;=2,('DPI art.191'!$G$9-(('DPI art.191'!$F$9-'DPI art.191'!$G$9)/4)*(O73-P73-2)),('DPI art.191'!$G$9-(('DPI art.191'!$G$9-'DPI art.191'!$H$9)/8)*(P73-O73-2))))</f>
        <v/>
      </c>
      <c r="BE73" s="644">
        <f t="array" ref="BE73">O73-BD73</f>
        <v/>
      </c>
      <c r="BF73" s="644">
        <f t="array" ref="BF73">IF(N73&lt;135,N73,N73-'DPI art.191'!$I$9)</f>
        <v/>
      </c>
      <c r="BG73" s="137">
        <f t="array" ref="BG73">IF(O73&lt;80,"0",IF((P73-O73)&lt;=2,('DPI art.191'!$G$11-(('DPI art.191'!$F$11-'DPI art.191'!$G$11)/4)*(P73-O73-2)),('DPI art.191'!$G$11-(('DPI art.191'!$G$11-'DPI art.191'!$H$11)/8)*(P73-O73-2))))</f>
        <v/>
      </c>
      <c r="BH73" s="644">
        <f t="array" ref="BH73">O73-BG73</f>
        <v/>
      </c>
      <c r="BI73" s="644">
        <f t="array" ref="BI73">IF(T73&lt;135,T73,T73-'DPI art.191'!$I$11)</f>
        <v/>
      </c>
      <c r="BJ73" s="137">
        <f t="array" ref="BJ73">IF(O73&lt;80,"0",IF((P73-O73)&lt;=2,('DPI art.191'!$G$13-(('DPI art.191'!$F$13-'DPI art.191'!$G$13)/4)*(P73-O73-2)),('DPI art.191'!$G$13-(('DPI art.191'!$G$13-'DPI art.191'!$H$13)/8)*(P73-O73-2))))</f>
        <v/>
      </c>
      <c r="BK73" s="644">
        <f t="array" ref="BK73">O73-BJ73</f>
        <v/>
      </c>
      <c r="BL73" s="644">
        <f t="array" ref="BL73">IF(T73&lt;135,T73,T73-'DPI art.191'!$I$13)</f>
        <v/>
      </c>
      <c r="BM73" s="137">
        <f t="array" ref="BM73">IF(O73&lt;80,"0",IF((P73-O73)&lt;=2,('DPI art.191'!$G$15-(('DPI art.191'!$F$15-'DPI art.191'!$G$15)/4)*(P73-O73-2)),('DPI art.191'!$G$15-(('DPI art.191'!$G$15-'DPI art.191'!$H$15)/8)*(P73-O73-2))))</f>
        <v/>
      </c>
      <c r="BN73" s="644">
        <f t="array" ref="BN73">O73-BM73</f>
        <v/>
      </c>
      <c r="BO73" s="644">
        <f t="array" ref="BO73">IF(Z73&lt;135,Z73,Z73-'DPI art.191'!$I$15)</f>
        <v/>
      </c>
      <c r="BP73" s="645">
        <f t="array" ref="BP73">10^(0.1*R73)</f>
        <v/>
      </c>
      <c r="BQ73" s="645">
        <f t="array" ref="BQ73">10^(0.1*X73)</f>
        <v/>
      </c>
      <c r="BR73" s="645">
        <f t="array" ref="BR73">10^(0.1*AB73)</f>
        <v/>
      </c>
      <c r="BS73" s="645">
        <f t="array" ref="BS73">10^(0.1*AF73)</f>
        <v/>
      </c>
      <c r="BT73" s="645">
        <f t="array" ref="BT73">10^(0.1*AJ73)</f>
        <v/>
      </c>
      <c r="BU73" s="645">
        <f t="array" ref="BU73">10^(0.1*AN73)</f>
        <v/>
      </c>
      <c r="BV73" s="645">
        <f t="array" ref="BV73">IF(R73&gt;0,(O73-R73),"")</f>
        <v/>
      </c>
      <c r="BW73" s="645">
        <f t="array" ref="BW73">IF(X73&gt;0,(O73-X73),"")</f>
        <v/>
      </c>
      <c r="BX73" s="645">
        <f t="array" ref="BX73">IF(AB73&gt;0,(O73-AB73),"")</f>
        <v/>
      </c>
      <c r="BY73" s="645">
        <f t="array" ref="BY73">IF(AF73&gt;0,(O73-AF73),"")</f>
        <v/>
      </c>
      <c r="BZ73" s="645">
        <f t="array" ref="BZ73">IF(AJ73&gt;0,(O73-AJ73),"")</f>
        <v/>
      </c>
      <c r="CA73" s="645">
        <f t="array" ref="CA73">IF(AN73&gt;0,(O73-AN73),"")</f>
        <v/>
      </c>
      <c r="CB73" s="645">
        <f t="array" ref="CB73">COUNT(BV73:CA73)</f>
        <v/>
      </c>
      <c r="CC73" s="646">
        <f t="array" ref="CC73">IF(CB73=0,0,IF(CB73=1,0,1/(CB73*(CB73-1))))</f>
        <v/>
      </c>
      <c r="CD73" s="647">
        <f t="array" ref="CD73">IF(R73&gt;0,(BV73^2),"")</f>
        <v/>
      </c>
      <c r="CE73" s="647">
        <f t="array" ref="CE73">IF(X73&gt;0,(BW73^2),"")</f>
        <v/>
      </c>
      <c r="CF73" s="647">
        <f t="array" ref="CF73">IF(AB73&gt;0,(BX73^2),"")</f>
        <v/>
      </c>
      <c r="CG73" s="647">
        <f t="array" ref="CG73">IF(AF73&gt;0,(BY73^2),"")</f>
        <v/>
      </c>
      <c r="CH73" s="647">
        <f t="array" ref="CH73">IF(AJ73&gt;0,(BZ73^2),"")</f>
        <v/>
      </c>
      <c r="CI73" s="647">
        <f t="array" ref="CI73">IF(AN73&gt;0,(CA73^2),"")</f>
        <v/>
      </c>
      <c r="CJ73" s="121" t="n"/>
    </row>
    <row r="74" ht="26.25" customHeight="1" s="621">
      <c r="A74" s="47" t="inlineStr">
        <is>
          <t>Gualdo 1</t>
        </is>
      </c>
      <c r="B74" s="47" t="inlineStr">
        <is>
          <t>F12</t>
        </is>
      </c>
      <c r="C74" s="99" t="inlineStr">
        <is>
          <t>Manutenzioni</t>
        </is>
      </c>
      <c r="D74" s="99" t="inlineStr">
        <is>
          <t>/</t>
        </is>
      </c>
      <c r="E74" s="99" t="inlineStr">
        <is>
          <t>/</t>
        </is>
      </c>
      <c r="F74" s="99" t="inlineStr">
        <is>
          <t>Manutenzioni</t>
        </is>
      </c>
      <c r="G74" s="100" t="n">
        <v>46003</v>
      </c>
      <c r="H74" s="99" t="inlineStr">
        <is>
          <t>Compito</t>
        </is>
      </c>
      <c r="I74" s="101">
        <f t="array" ref="I74">IF((V74-R74)&gt;3,"SI","")</f>
        <v/>
      </c>
      <c r="J74" s="99" t="inlineStr">
        <is>
          <t>SI</t>
        </is>
      </c>
      <c r="K74" s="100" t="n"/>
      <c r="L74" s="100" t="n"/>
      <c r="M74" s="635">
        <f t="array" ref="M74">IF(R74&gt;0,(SQRT(CC74*(SUM(CD74:CI74)))),"")</f>
        <v/>
      </c>
      <c r="N74" s="636">
        <f t="array" ref="N74">IF(T74&gt;0,(MAX(T74,Z74,AD74,AH74,AL74,AP74))+SQRT(1.2^2+1^2),"")</f>
        <v/>
      </c>
      <c r="O74" s="637">
        <f t="array" ref="O74">IF(R74="",0,10*LOG10(SUM(BP74:BU74)/(COUNT(R74,X74,AB74,AF74,AJ74,AN74))))</f>
        <v/>
      </c>
      <c r="P74" s="638">
        <f t="array" ref="P74">IF(AND(Y74="",AC74="",AG74="",AK74="",AO74=""),S74,AVERAGE(S74,Y74,AC74,AG74,AK74,AO74)+STDEV(S74,Y74,AC74,AG74,AK74,AO74))</f>
        <v/>
      </c>
      <c r="Q74" s="106" t="n">
        <v>300</v>
      </c>
      <c r="R74" s="639" t="n">
        <v>73.5</v>
      </c>
      <c r="S74" s="640" t="n">
        <v>76.5</v>
      </c>
      <c r="T74" s="641" t="n">
        <v>96.7</v>
      </c>
      <c r="U74" s="642" t="n">
        <v>73.40000000000001</v>
      </c>
      <c r="V74" s="642" t="n">
        <v>76.09999999999999</v>
      </c>
      <c r="W74" s="106" t="n">
        <v>300</v>
      </c>
      <c r="X74" s="639" t="n">
        <v>74</v>
      </c>
      <c r="Y74" s="640" t="n">
        <v>76.3</v>
      </c>
      <c r="Z74" s="641" t="n">
        <v>105</v>
      </c>
      <c r="AA74" s="106" t="n">
        <v>300</v>
      </c>
      <c r="AB74" s="639" t="n">
        <v>73.40000000000001</v>
      </c>
      <c r="AC74" s="640" t="n">
        <v>76</v>
      </c>
      <c r="AD74" s="641" t="n">
        <v>98.8</v>
      </c>
      <c r="AE74" s="106" t="n">
        <v>300</v>
      </c>
      <c r="AF74" s="639" t="n">
        <v>72.59999999999999</v>
      </c>
      <c r="AG74" s="640" t="n">
        <v>76</v>
      </c>
      <c r="AH74" s="641" t="n">
        <v>99.3</v>
      </c>
      <c r="AI74" s="106" t="n">
        <v>300</v>
      </c>
      <c r="AJ74" s="639" t="n">
        <v>72.3</v>
      </c>
      <c r="AK74" s="640" t="n">
        <v>76</v>
      </c>
      <c r="AL74" s="641" t="n">
        <v>104.2</v>
      </c>
      <c r="AM74" s="106" t="n">
        <v>300</v>
      </c>
      <c r="AN74" s="639" t="n">
        <v>73.09999999999999</v>
      </c>
      <c r="AO74" s="640" t="n">
        <v>77</v>
      </c>
      <c r="AP74" s="641" t="n">
        <v>99.40000000000001</v>
      </c>
      <c r="AQ74" s="111">
        <f t="array" ref="AQ74">IF(AND((O74)&lt;85,N74&lt;137),"NO","SI")</f>
        <v/>
      </c>
      <c r="AR74" s="112">
        <f t="array" ref="AR74">IF((480*(10^(7.95-(O74/10))))&lt;480,480*(10^(7.95-(O74/10))),480)</f>
        <v/>
      </c>
      <c r="AS74" s="113">
        <f t="array" ref="AS74">IF((480*(10^(8.45-(O74/10))))&lt;480,480*(10^(8.45-(O74/10))),480)</f>
        <v/>
      </c>
      <c r="AT74" s="114">
        <f t="array" ref="AT74">IF((480*(10^(8.65-(O74/10))))&lt;480,480*(10^(8.65-(O74/10))),480)</f>
        <v/>
      </c>
      <c r="AU74" s="137">
        <f t="array" ref="AU74">IF(O74&lt;80,"0",IF((P74-O74)&lt;=2,('DPI art.191'!$G$3-(('DPI art.191'!$F$3-'DPI art.191'!$G$3)/4)*(P74-O74-2)),('DPI art.191'!$G$3-(('DPI art.191'!$G$3-'DPI art.191'!$H$3)/8)*(P74-O74-2))))</f>
        <v/>
      </c>
      <c r="AV74" s="644">
        <f t="array" ref="AV74">O74-AU74</f>
        <v/>
      </c>
      <c r="AW74" s="644">
        <f t="array" ref="AW74">IF(N74&lt;135,N74,N74-'DPI art.191'!$I$3)</f>
        <v/>
      </c>
      <c r="AX74" s="137">
        <f t="array" ref="AX74">IF(O74&lt;80,"0",IF((P74-O74)&lt;=2,('DPI art.191'!$G$5-(('DPI art.191'!$F$5-'DPI art.191'!$G$5)/4)*(P74-O74-2)),('DPI art.191'!$G$5-(('DPI art.191'!$G$5-'DPI art.191'!$H$5)/8)*(P74-O74-2))))</f>
        <v/>
      </c>
      <c r="AY74" s="644">
        <f t="array" ref="AY74">O74-AX74</f>
        <v/>
      </c>
      <c r="AZ74" s="644">
        <f t="array" ref="AZ74">IF(N74&lt;135,N74,N74-'DPI art.191'!$I$5)</f>
        <v/>
      </c>
      <c r="BA74" s="137">
        <f t="array" ref="BA74">IF(O74&lt;80,"0",IF((P74-O74)&lt;=2,('DPI art.191'!$G$7-(('DPI art.191'!$F$7-'DPI art.191'!$G$7)/4)*(P74-O74-2)),('DPI art.191'!$G$7-(('DPI art.191'!$G$7-'DPI art.191'!$H$7)/8)*(P74-O74-2))))</f>
        <v/>
      </c>
      <c r="BB74" s="644">
        <f t="array" ref="BB74">O74-BA74</f>
        <v/>
      </c>
      <c r="BC74" s="644">
        <f t="array" ref="BC74">IF(N74&lt;135,N74,N74-'DPI art.191'!$I$7)</f>
        <v/>
      </c>
      <c r="BD74" s="137">
        <f t="array" ref="BD74">IF(O74&lt;80,"0",IF((P74-O74)&lt;=2,('DPI art.191'!$G$9-(('DPI art.191'!$F$9-'DPI art.191'!$G$9)/4)*(O74-P74-2)),('DPI art.191'!$G$9-(('DPI art.191'!$G$9-'DPI art.191'!$H$9)/8)*(P74-O74-2))))</f>
        <v/>
      </c>
      <c r="BE74" s="644">
        <f t="array" ref="BE74">O74-BD74</f>
        <v/>
      </c>
      <c r="BF74" s="644">
        <f t="array" ref="BF74">IF(N74&lt;135,N74,N74-'DPI art.191'!$I$9)</f>
        <v/>
      </c>
      <c r="BG74" s="137">
        <f t="array" ref="BG74">IF(O74&lt;80,"0",IF((P74-O74)&lt;=2,('DPI art.191'!$G$11-(('DPI art.191'!$F$11-'DPI art.191'!$G$11)/4)*(P74-O74-2)),('DPI art.191'!$G$11-(('DPI art.191'!$G$11-'DPI art.191'!$H$11)/8)*(P74-O74-2))))</f>
        <v/>
      </c>
      <c r="BH74" s="644">
        <f t="array" ref="BH74">O74-BG74</f>
        <v/>
      </c>
      <c r="BI74" s="644">
        <f t="array" ref="BI74">IF(T74&lt;135,T74,T74-'DPI art.191'!$I$11)</f>
        <v/>
      </c>
      <c r="BJ74" s="137">
        <f t="array" ref="BJ74">IF(O74&lt;80,"0",IF((P74-O74)&lt;=2,('DPI art.191'!$G$13-(('DPI art.191'!$F$13-'DPI art.191'!$G$13)/4)*(P74-O74-2)),('DPI art.191'!$G$13-(('DPI art.191'!$G$13-'DPI art.191'!$H$13)/8)*(P74-O74-2))))</f>
        <v/>
      </c>
      <c r="BK74" s="644">
        <f t="array" ref="BK74">O74-BJ74</f>
        <v/>
      </c>
      <c r="BL74" s="644">
        <f t="array" ref="BL74">IF(T74&lt;135,T74,T74-'DPI art.191'!$I$13)</f>
        <v/>
      </c>
      <c r="BM74" s="137">
        <f t="array" ref="BM74">IF(O74&lt;80,"0",IF((P74-O74)&lt;=2,('DPI art.191'!$G$15-(('DPI art.191'!$F$15-'DPI art.191'!$G$15)/4)*(P74-O74-2)),('DPI art.191'!$G$15-(('DPI art.191'!$G$15-'DPI art.191'!$H$15)/8)*(P74-O74-2))))</f>
        <v/>
      </c>
      <c r="BN74" s="644">
        <f t="array" ref="BN74">O74-BM74</f>
        <v/>
      </c>
      <c r="BO74" s="644">
        <f t="array" ref="BO74">IF(Z74&lt;135,Z74,Z74-'DPI art.191'!$I$15)</f>
        <v/>
      </c>
      <c r="BP74" s="645">
        <f t="array" ref="BP74">10^(0.1*R74)</f>
        <v/>
      </c>
      <c r="BQ74" s="645">
        <f t="array" ref="BQ74">10^(0.1*X74)</f>
        <v/>
      </c>
      <c r="BR74" s="645">
        <f t="array" ref="BR74">10^(0.1*AB74)</f>
        <v/>
      </c>
      <c r="BS74" s="645">
        <f t="array" ref="BS74">10^(0.1*AF74)</f>
        <v/>
      </c>
      <c r="BT74" s="645">
        <f t="array" ref="BT74">10^(0.1*AJ74)</f>
        <v/>
      </c>
      <c r="BU74" s="645">
        <f t="array" ref="BU74">10^(0.1*AN74)</f>
        <v/>
      </c>
      <c r="BV74" s="645">
        <f t="array" ref="BV74">IF(R74&gt;0,(O74-R74),"")</f>
        <v/>
      </c>
      <c r="BW74" s="645">
        <f t="array" ref="BW74">IF(X74&gt;0,(O74-X74),"")</f>
        <v/>
      </c>
      <c r="BX74" s="645">
        <f t="array" ref="BX74">IF(AB74&gt;0,(O74-AB74),"")</f>
        <v/>
      </c>
      <c r="BY74" s="645">
        <f t="array" ref="BY74">IF(AF74&gt;0,(O74-AF74),"")</f>
        <v/>
      </c>
      <c r="BZ74" s="645">
        <f t="array" ref="BZ74">IF(AJ74&gt;0,(O74-AJ74),"")</f>
        <v/>
      </c>
      <c r="CA74" s="645">
        <f t="array" ref="CA74">IF(AN74&gt;0,(O74-AN74),"")</f>
        <v/>
      </c>
      <c r="CB74" s="645">
        <f t="array" ref="CB74">COUNT(BV74:CA74)</f>
        <v/>
      </c>
      <c r="CC74" s="646">
        <f t="array" ref="CC74">IF(CB74=0,0,IF(CB74=1,0,1/(CB74*(CB74-1))))</f>
        <v/>
      </c>
      <c r="CD74" s="647">
        <f t="array" ref="CD74">IF(R74&gt;0,(BV74^2),"")</f>
        <v/>
      </c>
      <c r="CE74" s="647">
        <f t="array" ref="CE74">IF(X74&gt;0,(BW74^2),"")</f>
        <v/>
      </c>
      <c r="CF74" s="647">
        <f t="array" ref="CF74">IF(AB74&gt;0,(BX74^2),"")</f>
        <v/>
      </c>
      <c r="CG74" s="647">
        <f t="array" ref="CG74">IF(AF74&gt;0,(BY74^2),"")</f>
        <v/>
      </c>
      <c r="CH74" s="647">
        <f t="array" ref="CH74">IF(AJ74&gt;0,(BZ74^2),"")</f>
        <v/>
      </c>
      <c r="CI74" s="647">
        <f t="array" ref="CI74">IF(AN74&gt;0,(CA74^2),"")</f>
        <v/>
      </c>
      <c r="CJ74" s="121" t="n"/>
    </row>
    <row r="75" ht="18.75" customHeight="1" s="621">
      <c r="A75" s="47" t="inlineStr">
        <is>
          <t>Gualdo 2</t>
        </is>
      </c>
      <c r="B75" s="47" t="inlineStr">
        <is>
          <t>F13</t>
        </is>
      </c>
      <c r="C75" s="99" t="inlineStr">
        <is>
          <t>Attività di ufficio</t>
        </is>
      </c>
      <c r="D75" s="99" t="inlineStr">
        <is>
          <t>/</t>
        </is>
      </c>
      <c r="E75" s="99" t="inlineStr">
        <is>
          <t>/</t>
        </is>
      </c>
      <c r="F75" s="99" t="inlineStr">
        <is>
          <t>Attività di ufficio</t>
        </is>
      </c>
      <c r="G75" s="100" t="n">
        <v>46003</v>
      </c>
      <c r="H75" s="99" t="inlineStr">
        <is>
          <t>Compito</t>
        </is>
      </c>
      <c r="I75" s="101">
        <f t="array" ref="I75">IF((V75-R75)&gt;3,"SI","")</f>
        <v/>
      </c>
      <c r="J75" s="101">
        <f t="array" ref="J75">IF((U75-R75)&gt;3,"SI","")</f>
        <v/>
      </c>
      <c r="K75" s="100" t="n"/>
      <c r="L75" s="100" t="n"/>
      <c r="M75" s="635">
        <f t="array" ref="M75">IF(R75&gt;0,(SQRT(CC75*(SUM(CD75:CI75)))),"")</f>
        <v/>
      </c>
      <c r="N75" s="636">
        <f t="array" ref="N75">IF(T75&gt;0,(MAX(T75,Z75,AD75,AH75,AL75,AP75))+SQRT(1.2^2+1^2),"")</f>
        <v/>
      </c>
      <c r="O75" s="637">
        <f t="array" ref="O75">IF(R75="",0,10*LOG10(SUM(BP75:BU75)/(COUNT(R75,X75,AB75,AF75,AJ75,AN75))))</f>
        <v/>
      </c>
      <c r="P75" s="638">
        <f t="array" ref="P75">IF(AND(Y75="",AC75="",AG75="",AK75="",AO75=""),S75,AVERAGE(S75,Y75,AC75,AG75,AK75,AO75)+STDEV(S75,Y75,AC75,AG75,AK75,AO75))</f>
        <v/>
      </c>
      <c r="Q75" s="106" t="n">
        <v>300</v>
      </c>
      <c r="R75" s="639" t="n">
        <v>50.1</v>
      </c>
      <c r="S75" s="640" t="n">
        <v>55.3</v>
      </c>
      <c r="T75" s="641" t="n">
        <v>91.40000000000001</v>
      </c>
      <c r="U75" s="642" t="n">
        <v>50.1</v>
      </c>
      <c r="V75" s="642" t="n">
        <v>57.8</v>
      </c>
      <c r="W75" s="106" t="n">
        <v>300</v>
      </c>
      <c r="X75" s="639" t="n">
        <v>51.2</v>
      </c>
      <c r="Y75" s="640" t="n">
        <v>55.9</v>
      </c>
      <c r="Z75" s="641" t="n">
        <v>89.40000000000001</v>
      </c>
      <c r="AA75" s="106" t="n">
        <v>300</v>
      </c>
      <c r="AB75" s="639" t="n">
        <v>56.1</v>
      </c>
      <c r="AC75" s="640" t="n">
        <v>60.5</v>
      </c>
      <c r="AD75" s="641" t="n">
        <v>104.9</v>
      </c>
      <c r="AE75" s="106" t="n">
        <v>300</v>
      </c>
      <c r="AF75" s="639" t="n">
        <v>47.8</v>
      </c>
      <c r="AG75" s="640" t="n">
        <v>54.6</v>
      </c>
      <c r="AH75" s="641" t="n">
        <v>88.90000000000001</v>
      </c>
      <c r="AI75" s="106" t="n">
        <v>300</v>
      </c>
      <c r="AJ75" s="639" t="n">
        <v>47.4</v>
      </c>
      <c r="AK75" s="640" t="n">
        <v>54.3</v>
      </c>
      <c r="AL75" s="641" t="n">
        <v>91.90000000000001</v>
      </c>
      <c r="AM75" s="106" t="n">
        <v>300</v>
      </c>
      <c r="AN75" s="639" t="n">
        <v>44.7</v>
      </c>
      <c r="AO75" s="640" t="n">
        <v>55.4</v>
      </c>
      <c r="AP75" s="641" t="n">
        <v>90.90000000000001</v>
      </c>
      <c r="AQ75" s="111">
        <f t="array" ref="AQ75">IF(AND((O75)&lt;85,N75&lt;137),"NO","SI")</f>
        <v/>
      </c>
      <c r="AR75" s="112">
        <f t="array" ref="AR75">IF((480*(10^(7.95-(O75/10))))&lt;480,480*(10^(7.95-(O75/10))),480)</f>
        <v/>
      </c>
      <c r="AS75" s="113">
        <f t="array" ref="AS75">IF((480*(10^(8.45-(O75/10))))&lt;480,480*(10^(8.45-(O75/10))),480)</f>
        <v/>
      </c>
      <c r="AT75" s="114">
        <f t="array" ref="AT75">IF((480*(10^(8.65-(O75/10))))&lt;480,480*(10^(8.65-(O75/10))),480)</f>
        <v/>
      </c>
      <c r="AU75" s="137">
        <f t="array" ref="AU75">IF(O75&lt;80,"0",IF((P75-O75)&lt;=2,('DPI art.191'!$G$3-(('DPI art.191'!$F$3-'DPI art.191'!$G$3)/4)*(P75-O75-2)),('DPI art.191'!$G$3-(('DPI art.191'!$G$3-'DPI art.191'!$H$3)/8)*(P75-O75-2))))</f>
        <v/>
      </c>
      <c r="AV75" s="644">
        <f t="array" ref="AV75">O75-AU75</f>
        <v/>
      </c>
      <c r="AW75" s="644">
        <f t="array" ref="AW75">IF(N75&lt;135,N75,N75-'DPI art.191'!$I$3)</f>
        <v/>
      </c>
      <c r="AX75" s="137">
        <f t="array" ref="AX75">IF(O75&lt;80,"0",IF((P75-O75)&lt;=2,('DPI art.191'!$G$5-(('DPI art.191'!$F$5-'DPI art.191'!$G$5)/4)*(P75-O75-2)),('DPI art.191'!$G$5-(('DPI art.191'!$G$5-'DPI art.191'!$H$5)/8)*(P75-O75-2))))</f>
        <v/>
      </c>
      <c r="AY75" s="644">
        <f t="array" ref="AY75">O75-AX75</f>
        <v/>
      </c>
      <c r="AZ75" s="644">
        <f t="array" ref="AZ75">IF(N75&lt;135,N75,N75-'DPI art.191'!$I$5)</f>
        <v/>
      </c>
      <c r="BA75" s="137">
        <f t="array" ref="BA75">IF(O75&lt;80,"0",IF((P75-O75)&lt;=2,('DPI art.191'!$G$7-(('DPI art.191'!$F$7-'DPI art.191'!$G$7)/4)*(P75-O75-2)),('DPI art.191'!$G$7-(('DPI art.191'!$G$7-'DPI art.191'!$H$7)/8)*(P75-O75-2))))</f>
        <v/>
      </c>
      <c r="BB75" s="644">
        <f t="array" ref="BB75">O75-BA75</f>
        <v/>
      </c>
      <c r="BC75" s="644">
        <f t="array" ref="BC75">IF(N75&lt;135,N75,N75-'DPI art.191'!$I$7)</f>
        <v/>
      </c>
      <c r="BD75" s="137">
        <f t="array" ref="BD75">IF(O75&lt;80,"0",IF((P75-O75)&lt;=2,('DPI art.191'!$G$9-(('DPI art.191'!$F$9-'DPI art.191'!$G$9)/4)*(O75-P75-2)),('DPI art.191'!$G$9-(('DPI art.191'!$G$9-'DPI art.191'!$H$9)/8)*(P75-O75-2))))</f>
        <v/>
      </c>
      <c r="BE75" s="644">
        <f t="array" ref="BE75">O75-BD75</f>
        <v/>
      </c>
      <c r="BF75" s="644">
        <f t="array" ref="BF75">IF(N75&lt;135,N75,N75-'DPI art.191'!$I$9)</f>
        <v/>
      </c>
      <c r="BG75" s="137">
        <f t="array" ref="BG75">IF(O75&lt;80,"0",IF((P75-O75)&lt;=2,('DPI art.191'!$G$11-(('DPI art.191'!$F$11-'DPI art.191'!$G$11)/4)*(P75-O75-2)),('DPI art.191'!$G$11-(('DPI art.191'!$G$11-'DPI art.191'!$H$11)/8)*(P75-O75-2))))</f>
        <v/>
      </c>
      <c r="BH75" s="644">
        <f t="array" ref="BH75">O75-BG75</f>
        <v/>
      </c>
      <c r="BI75" s="644">
        <f t="array" ref="BI75">IF(T75&lt;135,T75,T75-'DPI art.191'!$I$11)</f>
        <v/>
      </c>
      <c r="BJ75" s="137">
        <f t="array" ref="BJ75">IF(O75&lt;80,"0",IF((P75-O75)&lt;=2,('DPI art.191'!$G$13-(('DPI art.191'!$F$13-'DPI art.191'!$G$13)/4)*(P75-O75-2)),('DPI art.191'!$G$13-(('DPI art.191'!$G$13-'DPI art.191'!$H$13)/8)*(P75-O75-2))))</f>
        <v/>
      </c>
      <c r="BK75" s="644">
        <f t="array" ref="BK75">O75-BJ75</f>
        <v/>
      </c>
      <c r="BL75" s="644">
        <f t="array" ref="BL75">IF(T75&lt;135,T75,T75-'DPI art.191'!$I$13)</f>
        <v/>
      </c>
      <c r="BM75" s="137">
        <f t="array" ref="BM75">IF(O75&lt;80,"0",IF((P75-O75)&lt;=2,('DPI art.191'!$G$15-(('DPI art.191'!$F$15-'DPI art.191'!$G$15)/4)*(P75-O75-2)),('DPI art.191'!$G$15-(('DPI art.191'!$G$15-'DPI art.191'!$H$15)/8)*(P75-O75-2))))</f>
        <v/>
      </c>
      <c r="BN75" s="644">
        <f t="array" ref="BN75">O75-BM75</f>
        <v/>
      </c>
      <c r="BO75" s="644">
        <f t="array" ref="BO75">IF(Z75&lt;135,Z75,Z75-'DPI art.191'!$I$15)</f>
        <v/>
      </c>
      <c r="BP75" s="645">
        <f t="array" ref="BP75">10^(0.1*R75)</f>
        <v/>
      </c>
      <c r="BQ75" s="645">
        <f t="array" ref="BQ75">10^(0.1*X75)</f>
        <v/>
      </c>
      <c r="BR75" s="645">
        <f t="array" ref="BR75">10^(0.1*AB75)</f>
        <v/>
      </c>
      <c r="BS75" s="645">
        <f t="array" ref="BS75">10^(0.1*AF75)</f>
        <v/>
      </c>
      <c r="BT75" s="645">
        <f t="array" ref="BT75">10^(0.1*AJ75)</f>
        <v/>
      </c>
      <c r="BU75" s="645">
        <f t="array" ref="BU75">10^(0.1*AN75)</f>
        <v/>
      </c>
      <c r="BV75" s="645">
        <f t="array" ref="BV75">IF(R75&gt;0,(O75-R75),"")</f>
        <v/>
      </c>
      <c r="BW75" s="645">
        <f t="array" ref="BW75">IF(X75&gt;0,(O75-X75),"")</f>
        <v/>
      </c>
      <c r="BX75" s="645">
        <f t="array" ref="BX75">IF(AB75&gt;0,(O75-AB75),"")</f>
        <v/>
      </c>
      <c r="BY75" s="645">
        <f t="array" ref="BY75">IF(AF75&gt;0,(O75-AF75),"")</f>
        <v/>
      </c>
      <c r="BZ75" s="645">
        <f t="array" ref="BZ75">IF(AJ75&gt;0,(O75-AJ75),"")</f>
        <v/>
      </c>
      <c r="CA75" s="645">
        <f t="array" ref="CA75">IF(AN75&gt;0,(O75-AN75),"")</f>
        <v/>
      </c>
      <c r="CB75" s="645">
        <f t="array" ref="CB75">COUNT(BV75:CA75)</f>
        <v/>
      </c>
      <c r="CC75" s="646">
        <f t="array" ref="CC75">IF(CB75=0,0,IF(CB75=1,0,1/(CB75*(CB75-1))))</f>
        <v/>
      </c>
      <c r="CD75" s="647">
        <f t="array" ref="CD75">IF(R75&gt;0,(BV75^2),"")</f>
        <v/>
      </c>
      <c r="CE75" s="647">
        <f t="array" ref="CE75">IF(X75&gt;0,(BW75^2),"")</f>
        <v/>
      </c>
      <c r="CF75" s="647">
        <f t="array" ref="CF75">IF(AB75&gt;0,(BX75^2),"")</f>
        <v/>
      </c>
      <c r="CG75" s="647">
        <f t="array" ref="CG75">IF(AF75&gt;0,(BY75^2),"")</f>
        <v/>
      </c>
      <c r="CH75" s="647">
        <f t="array" ref="CH75">IF(AJ75&gt;0,(BZ75^2),"")</f>
        <v/>
      </c>
      <c r="CI75" s="647">
        <f t="array" ref="CI75">IF(AN75&gt;0,(CA75^2),"")</f>
        <v/>
      </c>
      <c r="CJ75" s="121" t="n"/>
    </row>
    <row r="76" ht="18.75" customHeight="1" s="621">
      <c r="A76" s="47" t="inlineStr">
        <is>
          <t>024/B/PRS805</t>
        </is>
      </c>
      <c r="B76" s="47" t="inlineStr">
        <is>
          <t>F14</t>
        </is>
      </c>
      <c r="C76" s="99" t="inlineStr">
        <is>
          <t>Saldatura</t>
        </is>
      </c>
      <c r="D76" s="99" t="inlineStr">
        <is>
          <t>/</t>
        </is>
      </c>
      <c r="E76" s="99" t="inlineStr">
        <is>
          <t>/</t>
        </is>
      </c>
      <c r="F76" s="99" t="inlineStr">
        <is>
          <t>Saldatura</t>
        </is>
      </c>
      <c r="G76" s="100" t="n">
        <v>46003</v>
      </c>
      <c r="H76" s="99" t="inlineStr">
        <is>
          <t>Compito</t>
        </is>
      </c>
      <c r="I76" s="101">
        <f t="array" ref="I76">IF((V76-R76)&gt;3,"SI","")</f>
        <v/>
      </c>
      <c r="J76" s="101">
        <f t="array" ref="J76">IF((U76-R76)&gt;3,"SI","")</f>
        <v/>
      </c>
      <c r="K76" s="100" t="n"/>
      <c r="L76" s="100" t="n"/>
      <c r="M76" s="635">
        <f t="array" ref="M76">IF(R76&gt;0,(SQRT(CC76*(SUM(CD76:CI76)))),"")</f>
        <v/>
      </c>
      <c r="N76" s="636">
        <f t="array" ref="N76">IF(T76&gt;0,(MAX(T76,Z76,AD76,AH76,AL76,AP76))+SQRT(1.2^2+1^2),"")</f>
        <v/>
      </c>
      <c r="O76" s="637">
        <f t="array" ref="O76">IF(R76="",0,10*LOG10(SUM(BP76:BU76)/(COUNT(R76,X76,AB76,AF76,AJ76,AN76))))</f>
        <v/>
      </c>
      <c r="P76" s="638">
        <f t="array" ref="P76">IF(AND(Y76="",AC76="",AG76="",AK76="",AO76=""),S76,AVERAGE(S76,Y76,AC76,AG76,AK76,AO76)+STDEV(S76,Y76,AC76,AG76,AK76,AO76))</f>
        <v/>
      </c>
      <c r="Q76" s="106" t="n">
        <v>300</v>
      </c>
      <c r="R76" s="639" t="n">
        <v>80</v>
      </c>
      <c r="S76" s="640" t="n">
        <v>81</v>
      </c>
      <c r="T76" s="641" t="n">
        <v>115</v>
      </c>
      <c r="U76" s="642" t="n">
        <v>80</v>
      </c>
      <c r="V76" s="642" t="n">
        <v>83.09999999999999</v>
      </c>
      <c r="W76" s="106" t="n">
        <v>300</v>
      </c>
      <c r="X76" s="639" t="n">
        <v>83</v>
      </c>
      <c r="Y76" s="640" t="n">
        <v>83</v>
      </c>
      <c r="Z76" s="641" t="n">
        <v>118.4</v>
      </c>
      <c r="AA76" s="106" t="n">
        <v>300</v>
      </c>
      <c r="AB76" s="639" t="n">
        <v>83.7</v>
      </c>
      <c r="AC76" s="640" t="n">
        <v>83.40000000000001</v>
      </c>
      <c r="AD76" s="641" t="n">
        <v>115.1</v>
      </c>
      <c r="AE76" s="106" t="n">
        <v>300</v>
      </c>
      <c r="AF76" s="639" t="n">
        <v>83.3</v>
      </c>
      <c r="AG76" s="640" t="n">
        <v>83</v>
      </c>
      <c r="AH76" s="641" t="n">
        <v>113.2</v>
      </c>
      <c r="AI76" s="106" t="n">
        <v>300</v>
      </c>
      <c r="AJ76" s="639" t="n">
        <v>81.8</v>
      </c>
      <c r="AK76" s="640" t="n">
        <v>81.90000000000001</v>
      </c>
      <c r="AL76" s="641" t="n">
        <v>116</v>
      </c>
      <c r="AM76" s="106" t="n">
        <v>300</v>
      </c>
      <c r="AN76" s="639" t="n">
        <v>82.09999999999999</v>
      </c>
      <c r="AO76" s="640" t="n">
        <v>81.59999999999999</v>
      </c>
      <c r="AP76" s="641" t="n">
        <v>114.5</v>
      </c>
      <c r="AQ76" s="111">
        <f t="array" ref="AQ76">IF(AND((O76)&lt;85,N76&lt;137),"NO","SI")</f>
        <v/>
      </c>
      <c r="AR76" s="112">
        <f t="array" ref="AR76">IF((480*(10^(7.95-(O76/10))))&lt;480,480*(10^(7.95-(O76/10))),480)</f>
        <v/>
      </c>
      <c r="AS76" s="113">
        <f t="array" ref="AS76">IF((480*(10^(8.45-(O76/10))))&lt;480,480*(10^(8.45-(O76/10))),480)</f>
        <v/>
      </c>
      <c r="AT76" s="114">
        <f t="array" ref="AT76">IF((480*(10^(8.65-(O76/10))))&lt;480,480*(10^(8.65-(O76/10))),480)</f>
        <v/>
      </c>
      <c r="AU76" s="644">
        <f t="array" ref="AU76">IF(O76&lt;80,"0",IF((P76-O76)&lt;=2,('DPI art.191'!$G$3-(('DPI art.191'!$F$3-'DPI art.191'!$G$3)/4)*(P76-O76-2)),('DPI art.191'!$G$3-(('DPI art.191'!$G$3-'DPI art.191'!$H$3)/8)*(P76-O76-2))))</f>
        <v/>
      </c>
      <c r="AV76" s="644">
        <f t="array" ref="AV76">O76-AU76</f>
        <v/>
      </c>
      <c r="AW76" s="644">
        <f t="array" ref="AW76">IF(N76&lt;135,N76,N76-'DPI art.191'!$I$3)</f>
        <v/>
      </c>
      <c r="AX76" s="644">
        <f t="array" ref="AX76">IF(O76&lt;80,"0",IF((P76-O76)&lt;=2,('DPI art.191'!$G$5-(('DPI art.191'!$F$5-'DPI art.191'!$G$5)/4)*(P76-O76-2)),('DPI art.191'!$G$5-(('DPI art.191'!$G$5-'DPI art.191'!$H$5)/8)*(P76-O76-2))))</f>
        <v/>
      </c>
      <c r="AY76" s="644">
        <f t="array" ref="AY76">O76-AX76</f>
        <v/>
      </c>
      <c r="AZ76" s="644">
        <f t="array" ref="AZ76">IF(N76&lt;135,N76,N76-'DPI art.191'!$I$5)</f>
        <v/>
      </c>
      <c r="BA76" s="644">
        <f t="array" ref="BA76">IF(O76&lt;80,"0",IF((P76-O76)&lt;=2,('DPI art.191'!$G$7-(('DPI art.191'!$F$7-'DPI art.191'!$G$7)/4)*(P76-O76-2)),('DPI art.191'!$G$7-(('DPI art.191'!$G$7-'DPI art.191'!$H$7)/8)*(P76-O76-2))))</f>
        <v/>
      </c>
      <c r="BB76" s="644">
        <f t="array" ref="BB76">O76-BA76</f>
        <v/>
      </c>
      <c r="BC76" s="644">
        <f t="array" ref="BC76">IF(N76&lt;135,N76,N76-'DPI art.191'!$I$7)</f>
        <v/>
      </c>
      <c r="BD76" s="644">
        <f t="array" ref="BD76">IF(O76&lt;80,"0",IF((P76-O76)&lt;=2,('DPI art.191'!$G$9-(('DPI art.191'!$F$9-'DPI art.191'!$G$9)/4)*(O76-P76-2)),('DPI art.191'!$G$9-(('DPI art.191'!$G$9-'DPI art.191'!$H$9)/8)*(P76-O76-2))))</f>
        <v/>
      </c>
      <c r="BE76" s="644">
        <f t="array" ref="BE76">O76-BD76</f>
        <v/>
      </c>
      <c r="BF76" s="644">
        <f t="array" ref="BF76">IF(N76&lt;135,N76,N76-'DPI art.191'!$I$9)</f>
        <v/>
      </c>
      <c r="BG76" s="644">
        <f t="array" ref="BG76">IF(O76&lt;80,"0",IF((P76-O76)&lt;=2,('DPI art.191'!$G$11-(('DPI art.191'!$F$11-'DPI art.191'!$G$11)/4)*(P76-O76-2)),('DPI art.191'!$G$11-(('DPI art.191'!$G$11-'DPI art.191'!$H$11)/8)*(P76-O76-2))))</f>
        <v/>
      </c>
      <c r="BH76" s="644">
        <f t="array" ref="BH76">O76-BG76</f>
        <v/>
      </c>
      <c r="BI76" s="644">
        <f t="array" ref="BI76">IF(T76&lt;135,T76,T76-'DPI art.191'!$I$11)</f>
        <v/>
      </c>
      <c r="BJ76" s="644">
        <f t="array" ref="BJ76">IF(O76&lt;80,"0",IF((P76-O76)&lt;=2,('DPI art.191'!$G$13-(('DPI art.191'!$F$13-'DPI art.191'!$G$13)/4)*(P76-O76-2)),('DPI art.191'!$G$13-(('DPI art.191'!$G$13-'DPI art.191'!$H$13)/8)*(P76-O76-2))))</f>
        <v/>
      </c>
      <c r="BK76" s="644">
        <f t="array" ref="BK76">O76-BJ76</f>
        <v/>
      </c>
      <c r="BL76" s="644">
        <f t="array" ref="BL76">IF(T76&lt;135,T76,T76-'DPI art.191'!$I$13)</f>
        <v/>
      </c>
      <c r="BM76" s="644">
        <f t="array" ref="BM76">IF(O76&lt;80,"0",IF((P76-O76)&lt;=2,('DPI art.191'!$G$15-(('DPI art.191'!$F$15-'DPI art.191'!$G$15)/4)*(P76-O76-2)),('DPI art.191'!$G$15-(('DPI art.191'!$G$15-'DPI art.191'!$H$15)/8)*(P76-O76-2))))</f>
        <v/>
      </c>
      <c r="BN76" s="644">
        <f t="array" ref="BN76">O76-BM76</f>
        <v/>
      </c>
      <c r="BO76" s="644">
        <f t="array" ref="BO76">IF(Z76&lt;135,Z76,Z76-'DPI art.191'!$I$15)</f>
        <v/>
      </c>
      <c r="BP76" s="645">
        <f t="array" ref="BP76">10^(0.1*R76)</f>
        <v/>
      </c>
      <c r="BQ76" s="645">
        <f t="array" ref="BQ76">10^(0.1*X76)</f>
        <v/>
      </c>
      <c r="BR76" s="645">
        <f t="array" ref="BR76">10^(0.1*AB76)</f>
        <v/>
      </c>
      <c r="BS76" s="645">
        <f t="array" ref="BS76">10^(0.1*AF76)</f>
        <v/>
      </c>
      <c r="BT76" s="645">
        <f t="array" ref="BT76">10^(0.1*AJ76)</f>
        <v/>
      </c>
      <c r="BU76" s="645">
        <f t="array" ref="BU76">10^(0.1*AN76)</f>
        <v/>
      </c>
      <c r="BV76" s="645">
        <f t="array" ref="BV76">IF(R76&gt;0,(O76-R76),"")</f>
        <v/>
      </c>
      <c r="BW76" s="645">
        <f t="array" ref="BW76">IF(X76&gt;0,(O76-X76),"")</f>
        <v/>
      </c>
      <c r="BX76" s="645">
        <f t="array" ref="BX76">IF(AB76&gt;0,(O76-AB76),"")</f>
        <v/>
      </c>
      <c r="BY76" s="645">
        <f t="array" ref="BY76">IF(AF76&gt;0,(O76-AF76),"")</f>
        <v/>
      </c>
      <c r="BZ76" s="645">
        <f t="array" ref="BZ76">IF(AJ76&gt;0,(O76-AJ76),"")</f>
        <v/>
      </c>
      <c r="CA76" s="645">
        <f t="array" ref="CA76">IF(AN76&gt;0,(O76-AN76),"")</f>
        <v/>
      </c>
      <c r="CB76" s="645">
        <f t="array" ref="CB76">COUNT(BV76:CA76)</f>
        <v/>
      </c>
      <c r="CC76" s="646">
        <f t="array" ref="CC76">IF(CB76=0,0,IF(CB76=1,0,1/(CB76*(CB76-1))))</f>
        <v/>
      </c>
      <c r="CD76" s="647">
        <f t="array" ref="CD76">IF(R76&gt;0,(BV76^2),"")</f>
        <v/>
      </c>
      <c r="CE76" s="647">
        <f t="array" ref="CE76">IF(X76&gt;0,(BW76^2),"")</f>
        <v/>
      </c>
      <c r="CF76" s="647">
        <f t="array" ref="CF76">IF(AB76&gt;0,(BX76^2),"")</f>
        <v/>
      </c>
      <c r="CG76" s="647">
        <f t="array" ref="CG76">IF(AF76&gt;0,(BY76^2),"")</f>
        <v/>
      </c>
      <c r="CH76" s="647">
        <f t="array" ref="CH76">IF(AJ76&gt;0,(BZ76^2),"")</f>
        <v/>
      </c>
      <c r="CI76" s="647">
        <f t="array" ref="CI76">IF(AN76&gt;0,(CA76^2),"")</f>
        <v/>
      </c>
      <c r="CJ76" s="121" t="n"/>
    </row>
    <row r="77" hidden="1" ht="18.75" customHeight="1" s="621">
      <c r="A77" s="47" t="inlineStr">
        <is>
          <t>024/B/PRS736</t>
        </is>
      </c>
      <c r="B77" s="47" t="inlineStr">
        <is>
          <t>F15</t>
        </is>
      </c>
      <c r="C77" s="99" t="inlineStr">
        <is>
          <t>Saldatura</t>
        </is>
      </c>
      <c r="D77" s="99" t="inlineStr">
        <is>
          <t>/</t>
        </is>
      </c>
      <c r="E77" s="99" t="inlineStr">
        <is>
          <t>/</t>
        </is>
      </c>
      <c r="F77" s="99" t="inlineStr">
        <is>
          <t>Saldatura</t>
        </is>
      </c>
      <c r="G77" s="100" t="n">
        <v>46003</v>
      </c>
      <c r="H77" s="99" t="inlineStr">
        <is>
          <t>Compito</t>
        </is>
      </c>
      <c r="I77" s="101">
        <f t="array" ref="I77">IF((V77-R77)&gt;3,"SI","")</f>
        <v/>
      </c>
      <c r="J77" s="101">
        <f t="array" ref="J77">IF((U77-R77)&gt;3,"SI","")</f>
        <v/>
      </c>
      <c r="K77" s="100" t="n"/>
      <c r="L77" s="100" t="n"/>
      <c r="M77" s="635">
        <f t="array" ref="M77">IF(R77&gt;0,(SQRT(CC77*(SUM(CD77:CI77)))),"")</f>
        <v/>
      </c>
      <c r="N77" s="636">
        <f t="array" ref="N77">IF(T77&gt;0,(MAX(T77,Z77,AD77,AH77,AL77,AP77))+SQRT(1.2^2+1^2),"")</f>
        <v/>
      </c>
      <c r="O77" s="637">
        <f t="array" ref="O77">IF(R77="",0,10*LOG10(SUM(BP77:BU77)/(COUNT(R77,X77,AB77,AF77,AJ77,AN77))))</f>
        <v/>
      </c>
      <c r="P77" s="638">
        <f t="array" ref="P77">IF(AND(Y77="",AC77="",AG77="",AK77="",AO77=""),S77,AVERAGE(S77,Y77,AC77,AG77,AK77,AO77)+STDEV(S77,Y77,AC77,AG77,AK77,AO77))</f>
        <v/>
      </c>
      <c r="Q77" s="106" t="n">
        <v>300</v>
      </c>
      <c r="R77" s="639" t="n">
        <v>90.09999999999999</v>
      </c>
      <c r="S77" s="640" t="n">
        <v>88.59999999999999</v>
      </c>
      <c r="T77" s="641" t="n">
        <v>117.9</v>
      </c>
      <c r="U77" s="642" t="n">
        <v>90.09999999999999</v>
      </c>
      <c r="V77" s="642" t="n">
        <v>93.2</v>
      </c>
      <c r="W77" s="106" t="n">
        <v>300</v>
      </c>
      <c r="X77" s="639" t="n">
        <v>93.40000000000001</v>
      </c>
      <c r="Y77" s="640" t="n">
        <v>92</v>
      </c>
      <c r="Z77" s="641" t="n">
        <v>128.6</v>
      </c>
      <c r="AA77" s="106" t="n">
        <v>300</v>
      </c>
      <c r="AB77" s="639" t="n">
        <v>98.7</v>
      </c>
      <c r="AC77" s="640" t="n">
        <v>97.5</v>
      </c>
      <c r="AD77" s="641" t="n">
        <v>136.8</v>
      </c>
      <c r="AE77" s="106" t="n">
        <v>300</v>
      </c>
      <c r="AF77" s="639" t="n">
        <v>94</v>
      </c>
      <c r="AG77" s="640" t="n">
        <v>92.8</v>
      </c>
      <c r="AH77" s="641" t="n">
        <v>136.3</v>
      </c>
      <c r="AI77" s="106" t="n">
        <v>300</v>
      </c>
      <c r="AJ77" s="639" t="n">
        <v>87</v>
      </c>
      <c r="AK77" s="640" t="n">
        <v>86.90000000000001</v>
      </c>
      <c r="AL77" s="641" t="n">
        <v>127.9</v>
      </c>
      <c r="AM77" s="106" t="n">
        <v>300</v>
      </c>
      <c r="AN77" s="639" t="n">
        <v>87.40000000000001</v>
      </c>
      <c r="AO77" s="640" t="n">
        <v>87.2</v>
      </c>
      <c r="AP77" s="641" t="n">
        <v>126.8</v>
      </c>
      <c r="AQ77" s="111">
        <f t="array" ref="AQ77">IF(AND((O77)&lt;85,N77&lt;137),"NO","SI")</f>
        <v/>
      </c>
      <c r="AR77" s="112">
        <f t="array" ref="AR77">IF((480*(10^(7.95-(O77/10))))&lt;480,480*(10^(7.95-(O77/10))),480)</f>
        <v/>
      </c>
      <c r="AS77" s="113">
        <f t="array" ref="AS77">IF((480*(10^(8.45-(O77/10))))&lt;480,480*(10^(8.45-(O77/10))),480)</f>
        <v/>
      </c>
      <c r="AT77" s="114">
        <f t="array" ref="AT77">IF((480*(10^(8.65-(O77/10))))&lt;480,480*(10^(8.65-(O77/10))),480)</f>
        <v/>
      </c>
      <c r="AU77" s="644">
        <f t="array" ref="AU77">IF(O77&lt;80,"0",IF((P77-O77)&lt;=2,('DPI art.191'!$G$3-(('DPI art.191'!$F$3-'DPI art.191'!$G$3)/4)*(P77-O77-2)),('DPI art.191'!$G$3-(('DPI art.191'!$G$3-'DPI art.191'!$H$3)/8)*(P77-O77-2))))</f>
        <v/>
      </c>
      <c r="AV77" s="644">
        <f t="array" ref="AV77">O77-AU77</f>
        <v/>
      </c>
      <c r="AW77" s="644">
        <f t="array" ref="AW77">IF(N77&lt;135,N77,N77-'DPI art.191'!$I$3)</f>
        <v/>
      </c>
      <c r="AX77" s="644">
        <f t="array" ref="AX77">IF(O77&lt;80,"0",IF((P77-O77)&lt;=2,('DPI art.191'!$G$5-(('DPI art.191'!$F$5-'DPI art.191'!$G$5)/4)*(P77-O77-2)),('DPI art.191'!$G$5-(('DPI art.191'!$G$5-'DPI art.191'!$H$5)/8)*(P77-O77-2))))</f>
        <v/>
      </c>
      <c r="AY77" s="644">
        <f t="array" ref="AY77">O77-AX77</f>
        <v/>
      </c>
      <c r="AZ77" s="644">
        <f t="array" ref="AZ77">IF(N77&lt;135,N77,N77-'DPI art.191'!$I$5)</f>
        <v/>
      </c>
      <c r="BA77" s="644">
        <f t="array" ref="BA77">IF(O77&lt;80,"0",IF((P77-O77)&lt;=2,('DPI art.191'!$G$7-(('DPI art.191'!$F$7-'DPI art.191'!$G$7)/4)*(P77-O77-2)),('DPI art.191'!$G$7-(('DPI art.191'!$G$7-'DPI art.191'!$H$7)/8)*(P77-O77-2))))</f>
        <v/>
      </c>
      <c r="BB77" s="644">
        <f t="array" ref="BB77">O77-BA77</f>
        <v/>
      </c>
      <c r="BC77" s="644">
        <f t="array" ref="BC77">IF(N77&lt;135,N77,N77-'DPI art.191'!$I$7)</f>
        <v/>
      </c>
      <c r="BD77" s="644">
        <f t="array" ref="BD77">IF(O77&lt;80,"0",IF((P77-O77)&lt;=2,('DPI art.191'!$G$9-(('DPI art.191'!$F$9-'DPI art.191'!$G$9)/4)*(O77-P77-2)),('DPI art.191'!$G$9-(('DPI art.191'!$G$9-'DPI art.191'!$H$9)/8)*(P77-O77-2))))</f>
        <v/>
      </c>
      <c r="BE77" s="644">
        <f t="array" ref="BE77">O77-BD77</f>
        <v/>
      </c>
      <c r="BF77" s="644">
        <f t="array" ref="BF77">IF(N77&lt;135,N77,N77-'DPI art.191'!$I$9)</f>
        <v/>
      </c>
      <c r="BG77" s="644">
        <f t="array" ref="BG77">IF(O77&lt;80,"0",IF((P77-O77)&lt;=2,('DPI art.191'!$G$11-(('DPI art.191'!$F$11-'DPI art.191'!$G$11)/4)*(P77-O77-2)),('DPI art.191'!$G$11-(('DPI art.191'!$G$11-'DPI art.191'!$H$11)/8)*(P77-O77-2))))</f>
        <v/>
      </c>
      <c r="BH77" s="644">
        <f t="array" ref="BH77">O77-BG77</f>
        <v/>
      </c>
      <c r="BI77" s="644">
        <f t="array" ref="BI77">IF(T77&lt;135,T77,T77-'DPI art.191'!$I$11)</f>
        <v/>
      </c>
      <c r="BJ77" s="644">
        <f t="array" ref="BJ77">IF(O77&lt;80,"0",IF((P77-O77)&lt;=2,('DPI art.191'!$G$13-(('DPI art.191'!$F$13-'DPI art.191'!$G$13)/4)*(P77-O77-2)),('DPI art.191'!$G$13-(('DPI art.191'!$G$13-'DPI art.191'!$H$13)/8)*(P77-O77-2))))</f>
        <v/>
      </c>
      <c r="BK77" s="644">
        <f t="array" ref="BK77">O77-BJ77</f>
        <v/>
      </c>
      <c r="BL77" s="644">
        <f t="array" ref="BL77">IF(T77&lt;135,T77,T77-'DPI art.191'!$I$13)</f>
        <v/>
      </c>
      <c r="BM77" s="644">
        <f t="array" ref="BM77">IF(O77&lt;80,"0",IF((P77-O77)&lt;=2,('DPI art.191'!$G$15-(('DPI art.191'!$F$15-'DPI art.191'!$G$15)/4)*(P77-O77-2)),('DPI art.191'!$G$15-(('DPI art.191'!$G$15-'DPI art.191'!$H$15)/8)*(P77-O77-2))))</f>
        <v/>
      </c>
      <c r="BN77" s="644">
        <f t="array" ref="BN77">O77-BM77</f>
        <v/>
      </c>
      <c r="BO77" s="644">
        <f t="array" ref="BO77">IF(Z77&lt;135,Z77,Z77-'DPI art.191'!$I$15)</f>
        <v/>
      </c>
      <c r="BP77" s="645">
        <f t="array" ref="BP77">10^(0.1*R77)</f>
        <v/>
      </c>
      <c r="BQ77" s="645">
        <f t="array" ref="BQ77">10^(0.1*X77)</f>
        <v/>
      </c>
      <c r="BR77" s="645">
        <f t="array" ref="BR77">10^(0.1*AB77)</f>
        <v/>
      </c>
      <c r="BS77" s="645">
        <f t="array" ref="BS77">10^(0.1*AF77)</f>
        <v/>
      </c>
      <c r="BT77" s="645">
        <f t="array" ref="BT77">10^(0.1*AJ77)</f>
        <v/>
      </c>
      <c r="BU77" s="645">
        <f t="array" ref="BU77">10^(0.1*AN77)</f>
        <v/>
      </c>
      <c r="BV77" s="645">
        <f t="array" ref="BV77">IF(R77&gt;0,(O77-R77),"")</f>
        <v/>
      </c>
      <c r="BW77" s="645">
        <f t="array" ref="BW77">IF(X77&gt;0,(O77-X77),"")</f>
        <v/>
      </c>
      <c r="BX77" s="645">
        <f t="array" ref="BX77">IF(AB77&gt;0,(O77-AB77),"")</f>
        <v/>
      </c>
      <c r="BY77" s="645">
        <f t="array" ref="BY77">IF(AF77&gt;0,(O77-AF77),"")</f>
        <v/>
      </c>
      <c r="BZ77" s="645">
        <f t="array" ref="BZ77">IF(AJ77&gt;0,(O77-AJ77),"")</f>
        <v/>
      </c>
      <c r="CA77" s="645">
        <f t="array" ref="CA77">IF(AN77&gt;0,(O77-AN77),"")</f>
        <v/>
      </c>
      <c r="CB77" s="645">
        <f t="array" ref="CB77">COUNT(BV77:CA77)</f>
        <v/>
      </c>
      <c r="CC77" s="646">
        <f t="array" ref="CC77">IF(CB77=0,0,IF(CB77=1,0,1/(CB77*(CB77-1))))</f>
        <v/>
      </c>
      <c r="CD77" s="647">
        <f t="array" ref="CD77">IF(R77&gt;0,(BV77^2),"")</f>
        <v/>
      </c>
      <c r="CE77" s="647">
        <f t="array" ref="CE77">IF(X77&gt;0,(BW77^2),"")</f>
        <v/>
      </c>
      <c r="CF77" s="647">
        <f t="array" ref="CF77">IF(AB77&gt;0,(BX77^2),"")</f>
        <v/>
      </c>
      <c r="CG77" s="647">
        <f t="array" ref="CG77">IF(AF77&gt;0,(BY77^2),"")</f>
        <v/>
      </c>
      <c r="CH77" s="647">
        <f t="array" ref="CH77">IF(AJ77&gt;0,(BZ77^2),"")</f>
        <v/>
      </c>
      <c r="CI77" s="647">
        <f t="array" ref="CI77">IF(AN77&gt;0,(CA77^2),"")</f>
        <v/>
      </c>
      <c r="CJ77" s="121" t="n"/>
    </row>
    <row r="78" ht="51" customHeight="1" s="621">
      <c r="A78" s="47" t="inlineStr">
        <is>
          <t>Verniciatura</t>
        </is>
      </c>
      <c r="B78" s="47" t="inlineStr">
        <is>
          <t>F16</t>
        </is>
      </c>
      <c r="C78" s="99" t="inlineStr">
        <is>
          <t>Preparazione verniciatura - operazioni di pulizia pezzi in uscita dalla sabbiatura con aria compressa</t>
        </is>
      </c>
      <c r="D78" s="99" t="inlineStr">
        <is>
          <t>/</t>
        </is>
      </c>
      <c r="E78" s="99" t="inlineStr">
        <is>
          <t>/</t>
        </is>
      </c>
      <c r="F78" s="99" t="inlineStr">
        <is>
          <t>Preparazione verniciatura - operazioni di pulizia pezzi in uscita dalla sabbiatura con aria compressa</t>
        </is>
      </c>
      <c r="G78" s="100" t="n">
        <v>46003</v>
      </c>
      <c r="H78" s="99" t="inlineStr">
        <is>
          <t>Compito</t>
        </is>
      </c>
      <c r="I78" s="101">
        <f t="array" ref="I78">IF((V78-R78)&gt;3,"SI","")</f>
        <v/>
      </c>
      <c r="J78" s="99" t="inlineStr">
        <is>
          <t>SI</t>
        </is>
      </c>
      <c r="K78" s="100" t="n"/>
      <c r="L78" s="100" t="n"/>
      <c r="M78" s="635">
        <f t="array" ref="M78">IF(R78&gt;0,(SQRT(CC78*(SUM(CD78:CI78)))),"")</f>
        <v/>
      </c>
      <c r="N78" s="636">
        <f t="array" ref="N78">IF(T78&gt;0,(MAX(T78,Z78,AD78,AH78,AL78,AP78))+SQRT(1.2^2+1^2),"")</f>
        <v/>
      </c>
      <c r="O78" s="637">
        <f t="array" ref="O78">IF(R78="",0,10*LOG10(SUM(BP78:BU78)/(COUNT(R78,X78,AB78,AF78,AJ78,AN78))))</f>
        <v/>
      </c>
      <c r="P78" s="638">
        <f t="array" ref="P78">IF(AND(Y78="",AC78="",AG78="",AK78="",AO78=""),S78,AVERAGE(S78,Y78,AC78,AG78,AK78,AO78)+STDEV(S78,Y78,AC78,AG78,AK78,AO78))</f>
        <v/>
      </c>
      <c r="Q78" s="106" t="n">
        <v>300</v>
      </c>
      <c r="R78" s="639" t="n">
        <v>104.3</v>
      </c>
      <c r="S78" s="640" t="n">
        <v>102.8</v>
      </c>
      <c r="T78" s="641" t="n">
        <v>121.9</v>
      </c>
      <c r="U78" s="642" t="n">
        <v>104.3</v>
      </c>
      <c r="V78" s="642" t="n">
        <v>106.2</v>
      </c>
      <c r="W78" s="106" t="n">
        <v>300</v>
      </c>
      <c r="X78" s="639" t="n">
        <v>113.5</v>
      </c>
      <c r="Y78" s="640" t="n">
        <v>111.8</v>
      </c>
      <c r="Z78" s="641" t="n">
        <v>133.4</v>
      </c>
      <c r="AA78" s="106" t="n">
        <v>300</v>
      </c>
      <c r="AB78" s="639" t="n">
        <v>116.3</v>
      </c>
      <c r="AC78" s="640" t="n">
        <v>114.5</v>
      </c>
      <c r="AD78" s="641" t="n">
        <v>133.3</v>
      </c>
      <c r="AE78" s="106" t="n">
        <v>300</v>
      </c>
      <c r="AF78" s="639" t="n">
        <v>116.8</v>
      </c>
      <c r="AG78" s="640" t="n">
        <v>115</v>
      </c>
      <c r="AH78" s="641" t="n">
        <v>134.6</v>
      </c>
      <c r="AI78" s="106" t="n">
        <v>300</v>
      </c>
      <c r="AJ78" s="639" t="n">
        <v>115.2</v>
      </c>
      <c r="AK78" s="640" t="n">
        <v>113.3</v>
      </c>
      <c r="AL78" s="641" t="n">
        <v>133</v>
      </c>
      <c r="AM78" s="106" t="n">
        <v>300</v>
      </c>
      <c r="AN78" s="639" t="n">
        <v>116.1</v>
      </c>
      <c r="AO78" s="640" t="n">
        <v>114.3</v>
      </c>
      <c r="AP78" s="641" t="n">
        <v>133.7</v>
      </c>
      <c r="AQ78" s="111">
        <f t="array" ref="AQ78">IF(AND((O78)&lt;85,N78&lt;137),"NO","SI")</f>
        <v/>
      </c>
      <c r="AR78" s="112">
        <f t="array" ref="AR78">IF((480*(10^(7.95-(O78/10))))&lt;480,480*(10^(7.95-(O78/10))),480)</f>
        <v/>
      </c>
      <c r="AS78" s="113">
        <f t="array" ref="AS78">IF((480*(10^(8.45-(O78/10))))&lt;480,480*(10^(8.45-(O78/10))),480)</f>
        <v/>
      </c>
      <c r="AT78" s="114">
        <f t="array" ref="AT78">IF((480*(10^(8.65-(O78/10))))&lt;480,480*(10^(8.65-(O78/10))),480)</f>
        <v/>
      </c>
      <c r="AU78" s="644">
        <f t="array" ref="AU78">IF(O78&lt;80,"0",IF((P78-O78)&lt;=2,('DPI art.191'!$G$3-(('DPI art.191'!$F$3-'DPI art.191'!$G$3)/4)*(P78-O78-2)),('DPI art.191'!$G$3-(('DPI art.191'!$G$3-'DPI art.191'!$H$3)/8)*(P78-O78-2))))</f>
        <v/>
      </c>
      <c r="AV78" s="644">
        <f t="array" ref="AV78">O78-AU78</f>
        <v/>
      </c>
      <c r="AW78" s="644">
        <f t="array" ref="AW78">IF(N78&lt;135,N78,N78-'DPI art.191'!$I$3)</f>
        <v/>
      </c>
      <c r="AX78" s="644">
        <f t="array" ref="AX78">IF(O78&lt;80,"0",IF((P78-O78)&lt;=2,('DPI art.191'!$G$5-(('DPI art.191'!$F$5-'DPI art.191'!$G$5)/4)*(P78-O78-2)),('DPI art.191'!$G$5-(('DPI art.191'!$G$5-'DPI art.191'!$H$5)/8)*(P78-O78-2))))</f>
        <v/>
      </c>
      <c r="AY78" s="644">
        <f t="array" ref="AY78">O78-AX78</f>
        <v/>
      </c>
      <c r="AZ78" s="644">
        <f t="array" ref="AZ78">IF(N78&lt;135,N78,N78-'DPI art.191'!$I$5)</f>
        <v/>
      </c>
      <c r="BA78" s="644">
        <f t="array" ref="BA78">IF(O78&lt;80,"0",IF((P78-O78)&lt;=2,('DPI art.191'!$G$7-(('DPI art.191'!$F$7-'DPI art.191'!$G$7)/4)*(P78-O78-2)),('DPI art.191'!$G$7-(('DPI art.191'!$G$7-'DPI art.191'!$H$7)/8)*(P78-O78-2))))</f>
        <v/>
      </c>
      <c r="BB78" s="644">
        <f t="array" ref="BB78">O78-BA78</f>
        <v/>
      </c>
      <c r="BC78" s="644">
        <f t="array" ref="BC78">IF(N78&lt;135,N78,N78-'DPI art.191'!$I$7)</f>
        <v/>
      </c>
      <c r="BD78" s="644">
        <f t="array" ref="BD78">IF(O78&lt;80,"0",IF((P78-O78)&lt;=2,('DPI art.191'!$G$9-(('DPI art.191'!$F$9-'DPI art.191'!$G$9)/4)*(O78-P78-2)),('DPI art.191'!$G$9-(('DPI art.191'!$G$9-'DPI art.191'!$H$9)/8)*(P78-O78-2))))</f>
        <v/>
      </c>
      <c r="BE78" s="644">
        <f t="array" ref="BE78">O78-BD78</f>
        <v/>
      </c>
      <c r="BF78" s="644">
        <f t="array" ref="BF78">IF(N78&lt;135,N78,N78-'DPI art.191'!$I$9)</f>
        <v/>
      </c>
      <c r="BG78" s="644">
        <f t="array" ref="BG78">IF(O78&lt;80,"0",IF((P78-O78)&lt;=2,('DPI art.191'!$G$11-(('DPI art.191'!$F$11-'DPI art.191'!$G$11)/4)*(P78-O78-2)),('DPI art.191'!$G$11-(('DPI art.191'!$G$11-'DPI art.191'!$H$11)/8)*(P78-O78-2))))</f>
        <v/>
      </c>
      <c r="BH78" s="644">
        <f t="array" ref="BH78">O78-BG78</f>
        <v/>
      </c>
      <c r="BI78" s="644">
        <f t="array" ref="BI78">IF(T78&lt;135,T78,T78-'DPI art.191'!$I$11)</f>
        <v/>
      </c>
      <c r="BJ78" s="644">
        <f t="array" ref="BJ78">IF(O78&lt;80,"0",IF((P78-O78)&lt;=2,('DPI art.191'!$G$13-(('DPI art.191'!$F$13-'DPI art.191'!$G$13)/4)*(P78-O78-2)),('DPI art.191'!$G$13-(('DPI art.191'!$G$13-'DPI art.191'!$H$13)/8)*(P78-O78-2))))</f>
        <v/>
      </c>
      <c r="BK78" s="644">
        <f t="array" ref="BK78">O78-BJ78</f>
        <v/>
      </c>
      <c r="BL78" s="644">
        <f t="array" ref="BL78">IF(T78&lt;135,T78,T78-'DPI art.191'!$I$13)</f>
        <v/>
      </c>
      <c r="BM78" s="644">
        <f t="array" ref="BM78">IF(O78&lt;80,"0",IF((P78-O78)&lt;=2,('DPI art.191'!$G$15-(('DPI art.191'!$F$15-'DPI art.191'!$G$15)/4)*(P78-O78-2)),('DPI art.191'!$G$15-(('DPI art.191'!$G$15-'DPI art.191'!$H$15)/8)*(P78-O78-2))))</f>
        <v/>
      </c>
      <c r="BN78" s="644">
        <f t="array" ref="BN78">O78-BM78</f>
        <v/>
      </c>
      <c r="BO78" s="644">
        <f t="array" ref="BO78">IF(Z78&lt;135,Z78,Z78-'DPI art.191'!$I$15)</f>
        <v/>
      </c>
      <c r="BP78" s="645">
        <f t="array" ref="BP78">10^(0.1*R78)</f>
        <v/>
      </c>
      <c r="BQ78" s="645">
        <f t="array" ref="BQ78">10^(0.1*X78)</f>
        <v/>
      </c>
      <c r="BR78" s="645">
        <f t="array" ref="BR78">10^(0.1*AB78)</f>
        <v/>
      </c>
      <c r="BS78" s="645">
        <f t="array" ref="BS78">10^(0.1*AF78)</f>
        <v/>
      </c>
      <c r="BT78" s="645">
        <f t="array" ref="BT78">10^(0.1*AJ78)</f>
        <v/>
      </c>
      <c r="BU78" s="645">
        <f t="array" ref="BU78">10^(0.1*AN78)</f>
        <v/>
      </c>
      <c r="BV78" s="645">
        <f t="array" ref="BV78">IF(R78&gt;0,(O78-R78),"")</f>
        <v/>
      </c>
      <c r="BW78" s="645">
        <f t="array" ref="BW78">IF(X78&gt;0,(O78-X78),"")</f>
        <v/>
      </c>
      <c r="BX78" s="645">
        <f t="array" ref="BX78">IF(AB78&gt;0,(O78-AB78),"")</f>
        <v/>
      </c>
      <c r="BY78" s="645">
        <f t="array" ref="BY78">IF(AF78&gt;0,(O78-AF78),"")</f>
        <v/>
      </c>
      <c r="BZ78" s="645">
        <f t="array" ref="BZ78">IF(AJ78&gt;0,(O78-AJ78),"")</f>
        <v/>
      </c>
      <c r="CA78" s="645">
        <f t="array" ref="CA78">IF(AN78&gt;0,(O78-AN78),"")</f>
        <v/>
      </c>
      <c r="CB78" s="645">
        <f t="array" ref="CB78">COUNT(BV78:CA78)</f>
        <v/>
      </c>
      <c r="CC78" s="646">
        <f t="array" ref="CC78">IF(CB78=0,0,IF(CB78=1,0,1/(CB78*(CB78-1))))</f>
        <v/>
      </c>
      <c r="CD78" s="647">
        <f t="array" ref="CD78">IF(R78&gt;0,(BV78^2),"")</f>
        <v/>
      </c>
      <c r="CE78" s="647">
        <f t="array" ref="CE78">IF(X78&gt;0,(BW78^2),"")</f>
        <v/>
      </c>
      <c r="CF78" s="647">
        <f t="array" ref="CF78">IF(AB78&gt;0,(BX78^2),"")</f>
        <v/>
      </c>
      <c r="CG78" s="647">
        <f t="array" ref="CG78">IF(AF78&gt;0,(BY78^2),"")</f>
        <v/>
      </c>
      <c r="CH78" s="647">
        <f t="array" ref="CH78">IF(AJ78&gt;0,(BZ78^2),"")</f>
        <v/>
      </c>
      <c r="CI78" s="647">
        <f t="array" ref="CI78">IF(AN78&gt;0,(CA78^2),"")</f>
        <v/>
      </c>
      <c r="CJ78" s="121" t="n"/>
    </row>
    <row r="79" ht="38.25" customHeight="1" s="621">
      <c r="A79" s="47" t="inlineStr">
        <is>
          <t>Verniciatura</t>
        </is>
      </c>
      <c r="B79" s="47" t="inlineStr">
        <is>
          <t>F17</t>
        </is>
      </c>
      <c r="C79" s="99" t="inlineStr">
        <is>
          <t>Preparazione verniciatura - operazioni manuali di applicazione nastro adesivo</t>
        </is>
      </c>
      <c r="D79" s="99" t="inlineStr">
        <is>
          <t>/</t>
        </is>
      </c>
      <c r="E79" s="99" t="inlineStr">
        <is>
          <t>/</t>
        </is>
      </c>
      <c r="F79" s="99" t="inlineStr">
        <is>
          <t>Preparazione verniciatura - operazioni manuali di applicazione nastro adesivo</t>
        </is>
      </c>
      <c r="G79" s="100" t="n">
        <v>46003</v>
      </c>
      <c r="H79" s="99" t="inlineStr">
        <is>
          <t>Compito</t>
        </is>
      </c>
      <c r="I79" s="101">
        <f t="array" ref="I79">IF((V79-R79)&gt;3,"SI","")</f>
        <v/>
      </c>
      <c r="J79" s="101">
        <f t="array" ref="J79">IF((U79-R79)&gt;3,"SI","")</f>
        <v/>
      </c>
      <c r="K79" s="100" t="n"/>
      <c r="L79" s="100" t="n"/>
      <c r="M79" s="635">
        <f t="array" ref="M79">IF(R79&gt;0,(SQRT(CC79*(SUM(CD79:CI79)))),"")</f>
        <v/>
      </c>
      <c r="N79" s="636">
        <f t="array" ref="N79">IF(T79&gt;0,(MAX(T79,Z79,AD79,AH79,AL79,AP79))+SQRT(1.2^2+1^2),"")</f>
        <v/>
      </c>
      <c r="O79" s="637">
        <f t="array" ref="O79">IF(R79="",0,10*LOG10(SUM(BP79:BU79)/(COUNT(R79,X79,AB79,AF79,AJ79,AN79))))</f>
        <v/>
      </c>
      <c r="P79" s="638">
        <f t="array" ref="P79">IF(AND(Y79="",AC79="",AG79="",AK79="",AO79=""),S79,AVERAGE(S79,Y79,AC79,AG79,AK79,AO79)+STDEV(S79,Y79,AC79,AG79,AK79,AO79))</f>
        <v/>
      </c>
      <c r="Q79" s="106" t="n">
        <v>300</v>
      </c>
      <c r="R79" s="639" t="n">
        <v>69</v>
      </c>
      <c r="S79" s="640" t="n">
        <v>73.8</v>
      </c>
      <c r="T79" s="641" t="n">
        <v>95.90000000000001</v>
      </c>
      <c r="U79" s="642" t="n">
        <v>69</v>
      </c>
      <c r="V79" s="642" t="n">
        <v>73.7</v>
      </c>
      <c r="W79" s="106" t="n">
        <v>300</v>
      </c>
      <c r="X79" s="639" t="n">
        <v>72.7</v>
      </c>
      <c r="Y79" s="640" t="n">
        <v>75.40000000000001</v>
      </c>
      <c r="Z79" s="641" t="n">
        <v>108.1</v>
      </c>
      <c r="AA79" s="106" t="n">
        <v>300</v>
      </c>
      <c r="AB79" s="639" t="n">
        <v>76.59999999999999</v>
      </c>
      <c r="AC79" s="640" t="n">
        <v>78.09999999999999</v>
      </c>
      <c r="AD79" s="641" t="n">
        <v>114</v>
      </c>
      <c r="AE79" s="106" t="n">
        <v>300</v>
      </c>
      <c r="AF79" s="639" t="n">
        <v>69.3</v>
      </c>
      <c r="AG79" s="640" t="n">
        <v>74.09999999999999</v>
      </c>
      <c r="AH79" s="641" t="n">
        <v>98.40000000000001</v>
      </c>
      <c r="AI79" s="106" t="n">
        <v>300</v>
      </c>
      <c r="AJ79" s="639" t="n">
        <v>73</v>
      </c>
      <c r="AK79" s="640" t="n">
        <v>75.7</v>
      </c>
      <c r="AL79" s="641" t="n">
        <v>99</v>
      </c>
      <c r="AM79" s="106" t="n">
        <v>300</v>
      </c>
      <c r="AN79" s="639" t="n">
        <v>68.7</v>
      </c>
      <c r="AO79" s="640" t="n">
        <v>73.7</v>
      </c>
      <c r="AP79" s="641" t="n">
        <v>94.7</v>
      </c>
      <c r="AQ79" s="111">
        <f t="array" ref="AQ79">IF(AND((O79)&lt;85,N79&lt;137),"NO","SI")</f>
        <v/>
      </c>
      <c r="AR79" s="112">
        <f t="array" ref="AR79">IF((480*(10^(7.95-(O79/10))))&lt;480,480*(10^(7.95-(O79/10))),480)</f>
        <v/>
      </c>
      <c r="AS79" s="113">
        <f t="array" ref="AS79">IF((480*(10^(8.45-(O79/10))))&lt;480,480*(10^(8.45-(O79/10))),480)</f>
        <v/>
      </c>
      <c r="AT79" s="114">
        <f t="array" ref="AT79">IF((480*(10^(8.65-(O79/10))))&lt;480,480*(10^(8.65-(O79/10))),480)</f>
        <v/>
      </c>
      <c r="AU79" s="137">
        <f t="array" ref="AU79">IF(O79&lt;80,"0",IF((P79-O79)&lt;=2,('DPI art.191'!$G$3-(('DPI art.191'!$F$3-'DPI art.191'!$G$3)/4)*(P79-O79-2)),('DPI art.191'!$G$3-(('DPI art.191'!$G$3-'DPI art.191'!$H$3)/8)*(P79-O79-2))))</f>
        <v/>
      </c>
      <c r="AV79" s="644">
        <f t="array" ref="AV79">O79-AU79</f>
        <v/>
      </c>
      <c r="AW79" s="644">
        <f t="array" ref="AW79">IF(N79&lt;135,N79,N79-'DPI art.191'!$I$3)</f>
        <v/>
      </c>
      <c r="AX79" s="137">
        <f t="array" ref="AX79">IF(O79&lt;80,"0",IF((P79-O79)&lt;=2,('DPI art.191'!$G$5-(('DPI art.191'!$F$5-'DPI art.191'!$G$5)/4)*(P79-O79-2)),('DPI art.191'!$G$5-(('DPI art.191'!$G$5-'DPI art.191'!$H$5)/8)*(P79-O79-2))))</f>
        <v/>
      </c>
      <c r="AY79" s="644">
        <f t="array" ref="AY79">O79-AX79</f>
        <v/>
      </c>
      <c r="AZ79" s="644">
        <f t="array" ref="AZ79">IF(N79&lt;135,N79,N79-'DPI art.191'!$I$5)</f>
        <v/>
      </c>
      <c r="BA79" s="137">
        <f t="array" ref="BA79">IF(O79&lt;80,"0",IF((P79-O79)&lt;=2,('DPI art.191'!$G$7-(('DPI art.191'!$F$7-'DPI art.191'!$G$7)/4)*(P79-O79-2)),('DPI art.191'!$G$7-(('DPI art.191'!$G$7-'DPI art.191'!$H$7)/8)*(P79-O79-2))))</f>
        <v/>
      </c>
      <c r="BB79" s="644">
        <f t="array" ref="BB79">O79-BA79</f>
        <v/>
      </c>
      <c r="BC79" s="644">
        <f t="array" ref="BC79">IF(N79&lt;135,N79,N79-'DPI art.191'!$I$7)</f>
        <v/>
      </c>
      <c r="BD79" s="137">
        <f t="array" ref="BD79">IF(O79&lt;80,"0",IF((P79-O79)&lt;=2,('DPI art.191'!$G$9-(('DPI art.191'!$F$9-'DPI art.191'!$G$9)/4)*(O79-P79-2)),('DPI art.191'!$G$9-(('DPI art.191'!$G$9-'DPI art.191'!$H$9)/8)*(P79-O79-2))))</f>
        <v/>
      </c>
      <c r="BE79" s="644">
        <f t="array" ref="BE79">O79-BD79</f>
        <v/>
      </c>
      <c r="BF79" s="644">
        <f t="array" ref="BF79">IF(N79&lt;135,N79,N79-'DPI art.191'!$I$9)</f>
        <v/>
      </c>
      <c r="BG79" s="137">
        <f t="array" ref="BG79">IF(O79&lt;80,"0",IF((P79-O79)&lt;=2,('DPI art.191'!$G$11-(('DPI art.191'!$F$11-'DPI art.191'!$G$11)/4)*(P79-O79-2)),('DPI art.191'!$G$11-(('DPI art.191'!$G$11-'DPI art.191'!$H$11)/8)*(P79-O79-2))))</f>
        <v/>
      </c>
      <c r="BH79" s="644">
        <f t="array" ref="BH79">O79-BG79</f>
        <v/>
      </c>
      <c r="BI79" s="644">
        <f t="array" ref="BI79">IF(T79&lt;135,T79,T79-'DPI art.191'!$I$11)</f>
        <v/>
      </c>
      <c r="BJ79" s="137">
        <f t="array" ref="BJ79">IF(O79&lt;80,"0",IF((P79-O79)&lt;=2,('DPI art.191'!$G$13-(('DPI art.191'!$F$13-'DPI art.191'!$G$13)/4)*(P79-O79-2)),('DPI art.191'!$G$13-(('DPI art.191'!$G$13-'DPI art.191'!$H$13)/8)*(P79-O79-2))))</f>
        <v/>
      </c>
      <c r="BK79" s="644">
        <f t="array" ref="BK79">O79-BJ79</f>
        <v/>
      </c>
      <c r="BL79" s="644">
        <f t="array" ref="BL79">IF(T79&lt;135,T79,T79-'DPI art.191'!$I$13)</f>
        <v/>
      </c>
      <c r="BM79" s="137">
        <f t="array" ref="BM79">IF(O79&lt;80,"0",IF((P79-O79)&lt;=2,('DPI art.191'!$G$15-(('DPI art.191'!$F$15-'DPI art.191'!$G$15)/4)*(P79-O79-2)),('DPI art.191'!$G$15-(('DPI art.191'!$G$15-'DPI art.191'!$H$15)/8)*(P79-O79-2))))</f>
        <v/>
      </c>
      <c r="BN79" s="644">
        <f t="array" ref="BN79">O79-BM79</f>
        <v/>
      </c>
      <c r="BO79" s="644">
        <f t="array" ref="BO79">IF(Z79&lt;135,Z79,Z79-'DPI art.191'!$I$15)</f>
        <v/>
      </c>
      <c r="BP79" s="645">
        <f t="array" ref="BP79">10^(0.1*R79)</f>
        <v/>
      </c>
      <c r="BQ79" s="645">
        <f t="array" ref="BQ79">10^(0.1*X79)</f>
        <v/>
      </c>
      <c r="BR79" s="645">
        <f t="array" ref="BR79">10^(0.1*AB79)</f>
        <v/>
      </c>
      <c r="BS79" s="645">
        <f t="array" ref="BS79">10^(0.1*AF79)</f>
        <v/>
      </c>
      <c r="BT79" s="645">
        <f t="array" ref="BT79">10^(0.1*AJ79)</f>
        <v/>
      </c>
      <c r="BU79" s="645">
        <f t="array" ref="BU79">10^(0.1*AN79)</f>
        <v/>
      </c>
      <c r="BV79" s="645">
        <f t="array" ref="BV79">IF(R79&gt;0,(O79-R79),"")</f>
        <v/>
      </c>
      <c r="BW79" s="645">
        <f t="array" ref="BW79">IF(X79&gt;0,(O79-X79),"")</f>
        <v/>
      </c>
      <c r="BX79" s="645">
        <f t="array" ref="BX79">IF(AB79&gt;0,(O79-AB79),"")</f>
        <v/>
      </c>
      <c r="BY79" s="645">
        <f t="array" ref="BY79">IF(AF79&gt;0,(O79-AF79),"")</f>
        <v/>
      </c>
      <c r="BZ79" s="645">
        <f t="array" ref="BZ79">IF(AJ79&gt;0,(O79-AJ79),"")</f>
        <v/>
      </c>
      <c r="CA79" s="645">
        <f t="array" ref="CA79">IF(AN79&gt;0,(O79-AN79),"")</f>
        <v/>
      </c>
      <c r="CB79" s="645">
        <f t="array" ref="CB79">COUNT(BV79:CA79)</f>
        <v/>
      </c>
      <c r="CC79" s="646">
        <f t="array" ref="CC79">IF(CB79=0,0,IF(CB79=1,0,1/(CB79*(CB79-1))))</f>
        <v/>
      </c>
      <c r="CD79" s="647">
        <f t="array" ref="CD79">IF(R79&gt;0,(BV79^2),"")</f>
        <v/>
      </c>
      <c r="CE79" s="647">
        <f t="array" ref="CE79">IF(X79&gt;0,(BW79^2),"")</f>
        <v/>
      </c>
      <c r="CF79" s="647">
        <f t="array" ref="CF79">IF(AB79&gt;0,(BX79^2),"")</f>
        <v/>
      </c>
      <c r="CG79" s="647">
        <f t="array" ref="CG79">IF(AF79&gt;0,(BY79^2),"")</f>
        <v/>
      </c>
      <c r="CH79" s="647">
        <f t="array" ref="CH79">IF(AJ79&gt;0,(BZ79^2),"")</f>
        <v/>
      </c>
      <c r="CI79" s="647">
        <f t="array" ref="CI79">IF(AN79&gt;0,(CA79^2),"")</f>
        <v/>
      </c>
      <c r="CJ79" s="121" t="n"/>
    </row>
    <row r="80" ht="18.75" customHeight="1" s="621">
      <c r="A80" s="47" t="inlineStr">
        <is>
          <t>/</t>
        </is>
      </c>
      <c r="B80" s="47" t="inlineStr">
        <is>
          <t>F18</t>
        </is>
      </c>
      <c r="C80" s="99" t="inlineStr">
        <is>
          <t>Trasferimenti con autocarro</t>
        </is>
      </c>
      <c r="D80" s="99" t="inlineStr">
        <is>
          <t>/</t>
        </is>
      </c>
      <c r="E80" s="99" t="inlineStr">
        <is>
          <t>/</t>
        </is>
      </c>
      <c r="F80" s="99" t="inlineStr">
        <is>
          <t>Trasferimenti con autocarro</t>
        </is>
      </c>
      <c r="G80" s="100" t="n">
        <v>46003</v>
      </c>
      <c r="H80" s="99" t="inlineStr">
        <is>
          <t>Compito</t>
        </is>
      </c>
      <c r="I80" s="101">
        <f t="array" ref="I80">IF((V80-R80)&gt;3,"SI","")</f>
        <v/>
      </c>
      <c r="J80" s="99" t="inlineStr">
        <is>
          <t>SI</t>
        </is>
      </c>
      <c r="K80" s="100" t="n"/>
      <c r="L80" s="100" t="n"/>
      <c r="M80" s="635">
        <f t="array" ref="M80">IF(R80&gt;0,(SQRT(CC80*(SUM(CD80:CI80)))),"")</f>
        <v/>
      </c>
      <c r="N80" s="636">
        <f t="array" ref="N80">IF(T80&gt;0,(MAX(T80,Z80,AD80,AH80,AL80,AP80))+SQRT(1.2^2+1^2),"")</f>
        <v/>
      </c>
      <c r="O80" s="637">
        <f t="array" ref="O80">IF(R80="",0,10*LOG10(SUM(BP80:BU80)/(COUNT(R80,X80,AB80,AF80,AJ80,AN80))))</f>
        <v/>
      </c>
      <c r="P80" s="638">
        <f t="array" ref="P80">IF(AND(Y80="",AC80="",AG80="",AK80="",AO80=""),S80,AVERAGE(S80,Y80,AC80,AG80,AK80,AO80)+STDEV(S80,Y80,AC80,AG80,AK80,AO80))</f>
        <v/>
      </c>
      <c r="Q80" s="106" t="n">
        <v>300</v>
      </c>
      <c r="R80" s="639" t="n">
        <v>71</v>
      </c>
      <c r="S80" s="640" t="n">
        <v>94.5</v>
      </c>
      <c r="T80" s="641" t="n">
        <v>108.3</v>
      </c>
      <c r="U80" s="642" t="n"/>
      <c r="V80" s="642" t="n"/>
      <c r="W80" s="106" t="n">
        <v>300</v>
      </c>
      <c r="X80" s="639" t="n">
        <v>71.09999999999999</v>
      </c>
      <c r="Y80" s="640" t="n">
        <v>94.59999999999999</v>
      </c>
      <c r="Z80" s="641" t="n">
        <v>108.4</v>
      </c>
      <c r="AA80" s="106" t="n">
        <v>300</v>
      </c>
      <c r="AB80" s="639" t="n">
        <v>70.90000000000001</v>
      </c>
      <c r="AC80" s="640" t="n">
        <v>94.40000000000001</v>
      </c>
      <c r="AD80" s="641" t="n">
        <v>108.2</v>
      </c>
      <c r="AE80" s="106" t="n"/>
      <c r="AF80" s="639" t="n"/>
      <c r="AG80" s="640" t="n"/>
      <c r="AH80" s="641" t="n"/>
      <c r="AI80" s="106" t="n"/>
      <c r="AJ80" s="639" t="n"/>
      <c r="AK80" s="640" t="n"/>
      <c r="AL80" s="641" t="n"/>
      <c r="AM80" s="106" t="n"/>
      <c r="AN80" s="639" t="n"/>
      <c r="AO80" s="640" t="n"/>
      <c r="AP80" s="641" t="n"/>
      <c r="AQ80" s="111">
        <f t="array" ref="AQ80">IF(AND((O80)&lt;85,N80&lt;137),"NO","SI")</f>
        <v/>
      </c>
      <c r="AR80" s="112">
        <f t="array" ref="AR80">IF((480*(10^(7.95-(O80/10))))&lt;480,480*(10^(7.95-(O80/10))),480)</f>
        <v/>
      </c>
      <c r="AS80" s="113">
        <f t="array" ref="AS80">IF((480*(10^(8.45-(O80/10))))&lt;480,480*(10^(8.45-(O80/10))),480)</f>
        <v/>
      </c>
      <c r="AT80" s="114">
        <f t="array" ref="AT80">IF((480*(10^(8.65-(O80/10))))&lt;480,480*(10^(8.65-(O80/10))),480)</f>
        <v/>
      </c>
      <c r="AU80" s="137">
        <f t="array" ref="AU80">IF(O80&lt;80,"0",IF((P80-O80)&lt;=2,('DPI art.191'!$G$3-(('DPI art.191'!$F$3-'DPI art.191'!$G$3)/4)*(P80-O80-2)),('DPI art.191'!$G$3-(('DPI art.191'!$G$3-'DPI art.191'!$H$3)/8)*(P80-O80-2))))</f>
        <v/>
      </c>
      <c r="AV80" s="644">
        <f t="array" ref="AV80">O80-AU80</f>
        <v/>
      </c>
      <c r="AW80" s="644">
        <f t="array" ref="AW80">IF(N80&lt;135,N80,N80-'DPI art.191'!$I$3)</f>
        <v/>
      </c>
      <c r="AX80" s="137">
        <f t="array" ref="AX80">IF(O80&lt;80,"0",IF((P80-O80)&lt;=2,('DPI art.191'!$G$5-(('DPI art.191'!$F$5-'DPI art.191'!$G$5)/4)*(P80-O80-2)),('DPI art.191'!$G$5-(('DPI art.191'!$G$5-'DPI art.191'!$H$5)/8)*(P80-O80-2))))</f>
        <v/>
      </c>
      <c r="AY80" s="644">
        <f t="array" ref="AY80">O80-AX80</f>
        <v/>
      </c>
      <c r="AZ80" s="644">
        <f t="array" ref="AZ80">IF(N80&lt;135,N80,N80-'DPI art.191'!$I$5)</f>
        <v/>
      </c>
      <c r="BA80" s="137">
        <f t="array" ref="BA80">IF(O80&lt;80,"0",IF((P80-O80)&lt;=2,('DPI art.191'!$G$7-(('DPI art.191'!$F$7-'DPI art.191'!$G$7)/4)*(P80-O80-2)),('DPI art.191'!$G$7-(('DPI art.191'!$G$7-'DPI art.191'!$H$7)/8)*(P80-O80-2))))</f>
        <v/>
      </c>
      <c r="BB80" s="644">
        <f t="array" ref="BB80">O80-BA80</f>
        <v/>
      </c>
      <c r="BC80" s="644">
        <f t="array" ref="BC80">IF(N80&lt;135,N80,N80-'DPI art.191'!$I$7)</f>
        <v/>
      </c>
      <c r="BD80" s="137">
        <f t="array" ref="BD80">IF(O80&lt;80,"0",IF((P80-O80)&lt;=2,('DPI art.191'!$G$9-(('DPI art.191'!$F$9-'DPI art.191'!$G$9)/4)*(O80-P80-2)),('DPI art.191'!$G$9-(('DPI art.191'!$G$9-'DPI art.191'!$H$9)/8)*(P80-O80-2))))</f>
        <v/>
      </c>
      <c r="BE80" s="644">
        <f t="array" ref="BE80">O80-BD80</f>
        <v/>
      </c>
      <c r="BF80" s="644">
        <f t="array" ref="BF80">IF(N80&lt;135,N80,N80-'DPI art.191'!$I$9)</f>
        <v/>
      </c>
      <c r="BG80" s="137">
        <f t="array" ref="BG80">IF(O80&lt;80,"0",IF((P80-O80)&lt;=2,('DPI art.191'!$G$11-(('DPI art.191'!$F$11-'DPI art.191'!$G$11)/4)*(P80-O80-2)),('DPI art.191'!$G$11-(('DPI art.191'!$G$11-'DPI art.191'!$H$11)/8)*(P80-O80-2))))</f>
        <v/>
      </c>
      <c r="BH80" s="644">
        <f t="array" ref="BH80">O80-BG80</f>
        <v/>
      </c>
      <c r="BI80" s="644">
        <f t="array" ref="BI80">IF(T80&lt;135,T80,T80-'DPI art.191'!$I$11)</f>
        <v/>
      </c>
      <c r="BJ80" s="137">
        <f t="array" ref="BJ80">IF(O80&lt;80,"0",IF((P80-O80)&lt;=2,('DPI art.191'!$G$13-(('DPI art.191'!$F$13-'DPI art.191'!$G$13)/4)*(P80-O80-2)),('DPI art.191'!$G$13-(('DPI art.191'!$G$13-'DPI art.191'!$H$13)/8)*(P80-O80-2))))</f>
        <v/>
      </c>
      <c r="BK80" s="644">
        <f t="array" ref="BK80">O80-BJ80</f>
        <v/>
      </c>
      <c r="BL80" s="644">
        <f t="array" ref="BL80">IF(T80&lt;135,T80,T80-'DPI art.191'!$I$13)</f>
        <v/>
      </c>
      <c r="BM80" s="137">
        <f t="array" ref="BM80">IF(O80&lt;80,"0",IF((P80-O80)&lt;=2,('DPI art.191'!$G$15-(('DPI art.191'!$F$15-'DPI art.191'!$G$15)/4)*(P80-O80-2)),('DPI art.191'!$G$15-(('DPI art.191'!$G$15-'DPI art.191'!$H$15)/8)*(P80-O80-2))))</f>
        <v/>
      </c>
      <c r="BN80" s="644">
        <f t="array" ref="BN80">O80-BM80</f>
        <v/>
      </c>
      <c r="BO80" s="644">
        <f t="array" ref="BO80">IF(Z80&lt;135,Z80,Z80-'DPI art.191'!$I$15)</f>
        <v/>
      </c>
      <c r="BP80" s="645">
        <f t="array" ref="BP80">10^(0.1*R80)</f>
        <v/>
      </c>
      <c r="BQ80" s="645">
        <f t="array" ref="BQ80">10^(0.1*X80)</f>
        <v/>
      </c>
      <c r="BR80" s="645">
        <f t="array" ref="BR80">10^(0.1*AB80)</f>
        <v/>
      </c>
      <c r="BS80" s="645">
        <f t="array" ref="BS80">10^(0.1*AF80)</f>
        <v/>
      </c>
      <c r="BT80" s="645">
        <f t="array" ref="BT80">10^(0.1*AJ80)</f>
        <v/>
      </c>
      <c r="BU80" s="645">
        <f t="array" ref="BU80">10^(0.1*AN80)</f>
        <v/>
      </c>
      <c r="BV80" s="645">
        <f t="array" ref="BV80">IF(R80&gt;0,(O80-R80),"")</f>
        <v/>
      </c>
      <c r="BW80" s="645">
        <f t="array" ref="BW80">IF(X80&gt;0,(O80-X80),"")</f>
        <v/>
      </c>
      <c r="BX80" s="645">
        <f t="array" ref="BX80">IF(AB80&gt;0,(O80-AB80),"")</f>
        <v/>
      </c>
      <c r="BY80" s="134">
        <f t="array" ref="BY80">IF(AF80&gt;0,(O80-AF80),"")</f>
        <v/>
      </c>
      <c r="BZ80" s="134">
        <f t="array" ref="BZ80">IF(AJ80&gt;0,(O80-AJ80),"")</f>
        <v/>
      </c>
      <c r="CA80" s="134">
        <f t="array" ref="CA80">IF(AN80&gt;0,(O80-AN80),"")</f>
        <v/>
      </c>
      <c r="CB80" s="645">
        <f t="array" ref="CB80">COUNT(BV80:CA80)</f>
        <v/>
      </c>
      <c r="CC80" s="646">
        <f t="array" ref="CC80">IF(CB80=0,0,IF(CB80=1,0,1/(CB80*(CB80-1))))</f>
        <v/>
      </c>
      <c r="CD80" s="647">
        <f t="array" ref="CD80">IF(R80&gt;0,(BV80^2),"")</f>
        <v/>
      </c>
      <c r="CE80" s="647">
        <f t="array" ref="CE80">IF(X80&gt;0,(BW80^2),"")</f>
        <v/>
      </c>
      <c r="CF80" s="647">
        <f t="array" ref="CF80">IF(AB80&gt;0,(BX80^2),"")</f>
        <v/>
      </c>
      <c r="CG80" s="135">
        <f t="array" ref="CG80">IF(AF80&gt;0,(BY80^2),"")</f>
        <v/>
      </c>
      <c r="CH80" s="135">
        <f t="array" ref="CH80">IF(AJ80&gt;0,(BZ80^2),"")</f>
        <v/>
      </c>
      <c r="CI80" s="135">
        <f t="array" ref="CI80">IF(AN80&gt;0,(CA80^2),"")</f>
        <v/>
      </c>
      <c r="CJ80" s="121" t="n"/>
    </row>
    <row r="81" hidden="1" ht="25.5" customHeight="1" s="621">
      <c r="A81" s="47" t="inlineStr">
        <is>
          <t>016/1071</t>
        </is>
      </c>
      <c r="B81" s="47" t="inlineStr">
        <is>
          <t>W21</t>
        </is>
      </c>
      <c r="C81" s="99" t="inlineStr">
        <is>
          <t>Molatura con mola grande sgrosso</t>
        </is>
      </c>
      <c r="D81" s="99" t="inlineStr">
        <is>
          <t>/</t>
        </is>
      </c>
      <c r="E81" s="99" t="inlineStr">
        <is>
          <t>/</t>
        </is>
      </c>
      <c r="F81" s="99" t="inlineStr">
        <is>
          <t>Molatura con mola grande sgrosso</t>
        </is>
      </c>
      <c r="G81" s="100" t="n">
        <v>46003</v>
      </c>
      <c r="H81" s="99" t="inlineStr">
        <is>
          <t>Compito</t>
        </is>
      </c>
      <c r="I81" s="101">
        <f t="array" ref="I81">IF((V81-R81)&gt;3,"SI","")</f>
        <v/>
      </c>
      <c r="J81" s="99" t="inlineStr">
        <is>
          <t>SI</t>
        </is>
      </c>
      <c r="K81" s="100" t="n"/>
      <c r="L81" s="100" t="n"/>
      <c r="M81" s="635">
        <f t="array" ref="M81">IF(R81&gt;0,(SQRT(CC81*(SUM(CD81:CI81)))),"")</f>
        <v/>
      </c>
      <c r="N81" s="636">
        <f t="array" ref="N81">IF(T81&gt;0,(MAX(T81,Z81,AD81,AH81,AL81,AP81))+SQRT(1.2^2+1^2),"")</f>
        <v/>
      </c>
      <c r="O81" s="637">
        <f t="array" ref="O81">IF(R81="",0,10*LOG10(SUM(BP81:BU81)/(COUNT(R81,X81,AB81,AF81,AJ81,AN81))))</f>
        <v/>
      </c>
      <c r="P81" s="638">
        <f t="array" ref="P81">IF(AND(Y81="",AC81="",AG81="",AK81="",AO81=""),S81,AVERAGE(S81,Y81,AC81,AG81,AK81,AO81)+STDEV(S81,Y81,AC81,AG81,AK81,AO81))</f>
        <v/>
      </c>
      <c r="Q81" s="106" t="n">
        <v>300</v>
      </c>
      <c r="R81" s="639" t="n">
        <v>103.7</v>
      </c>
      <c r="S81" s="640" t="n">
        <v>102.8</v>
      </c>
      <c r="T81" s="641" t="n">
        <v>119.5</v>
      </c>
      <c r="U81" s="642" t="n"/>
      <c r="V81" s="642" t="n"/>
      <c r="W81" s="106" t="n">
        <v>300</v>
      </c>
      <c r="X81" s="639" t="n">
        <v>106.3</v>
      </c>
      <c r="Y81" s="640" t="n">
        <v>106</v>
      </c>
      <c r="Z81" s="641" t="n">
        <v>123.6</v>
      </c>
      <c r="AA81" s="106" t="n">
        <v>300</v>
      </c>
      <c r="AB81" s="639" t="n">
        <v>104.6</v>
      </c>
      <c r="AC81" s="640" t="n">
        <v>104</v>
      </c>
      <c r="AD81" s="641" t="n">
        <v>121</v>
      </c>
      <c r="AE81" s="106" t="n">
        <v>300</v>
      </c>
      <c r="AF81" s="639" t="n">
        <v>102.5</v>
      </c>
      <c r="AG81" s="640" t="n">
        <v>101.9</v>
      </c>
      <c r="AH81" s="641" t="n">
        <v>120.2</v>
      </c>
      <c r="AI81" s="106" t="n">
        <v>300</v>
      </c>
      <c r="AJ81" s="639" t="n">
        <v>105.2</v>
      </c>
      <c r="AK81" s="640" t="n">
        <v>104.6</v>
      </c>
      <c r="AL81" s="641" t="n">
        <v>121.8</v>
      </c>
      <c r="AM81" s="106" t="n">
        <v>300</v>
      </c>
      <c r="AN81" s="639" t="n">
        <v>103.9</v>
      </c>
      <c r="AO81" s="640" t="n">
        <v>103.4</v>
      </c>
      <c r="AP81" s="641" t="n">
        <v>120.2</v>
      </c>
      <c r="AQ81" s="111">
        <f t="array" ref="AQ81">IF(AND((O81)&lt;85,N81&lt;137),"NO","SI")</f>
        <v/>
      </c>
      <c r="AR81" s="112">
        <f t="array" ref="AR81">IF((480*(10^(7.95-(O81/10))))&lt;480,480*(10^(7.95-(O81/10))),480)</f>
        <v/>
      </c>
      <c r="AS81" s="113">
        <f t="array" ref="AS81">IF((480*(10^(8.45-(O81/10))))&lt;480,480*(10^(8.45-(O81/10))),480)</f>
        <v/>
      </c>
      <c r="AT81" s="114">
        <f t="array" ref="AT81">IF((480*(10^(8.65-(O81/10))))&lt;480,480*(10^(8.65-(O81/10))),480)</f>
        <v/>
      </c>
      <c r="AU81" s="644">
        <f t="array" ref="AU81">IF(O81&lt;80,"0",IF((P81-O81)&lt;=2,('DPI art.191'!$G$3-(('DPI art.191'!$F$3-'DPI art.191'!$G$3)/4)*(P81-O81-2)),('DPI art.191'!$G$3-(('DPI art.191'!$G$3-'DPI art.191'!$H$3)/8)*(P81-O81-2))))</f>
        <v/>
      </c>
      <c r="AV81" s="644">
        <f t="array" ref="AV81">O81-AU81</f>
        <v/>
      </c>
      <c r="AW81" s="644">
        <f t="array" ref="AW81">IF(N81&lt;135,N81,N81-'DPI art.191'!$I$3)</f>
        <v/>
      </c>
      <c r="AX81" s="644">
        <f t="array" ref="AX81">IF(O81&lt;80,"0",IF((P81-O81)&lt;=2,('DPI art.191'!$G$5-(('DPI art.191'!$F$5-'DPI art.191'!$G$5)/4)*(P81-O81-2)),('DPI art.191'!$G$5-(('DPI art.191'!$G$5-'DPI art.191'!$H$5)/8)*(P81-O81-2))))</f>
        <v/>
      </c>
      <c r="AY81" s="644">
        <f t="array" ref="AY81">O81-AX81</f>
        <v/>
      </c>
      <c r="AZ81" s="644">
        <f t="array" ref="AZ81">IF(N81&lt;135,N81,N81-'DPI art.191'!$I$5)</f>
        <v/>
      </c>
      <c r="BA81" s="644">
        <f t="array" ref="BA81">IF(O81&lt;80,"0",IF((P81-O81)&lt;=2,('DPI art.191'!$G$7-(('DPI art.191'!$F$7-'DPI art.191'!$G$7)/4)*(P81-O81-2)),('DPI art.191'!$G$7-(('DPI art.191'!$G$7-'DPI art.191'!$H$7)/8)*(P81-O81-2))))</f>
        <v/>
      </c>
      <c r="BB81" s="644">
        <f t="array" ref="BB81">O81-BA81</f>
        <v/>
      </c>
      <c r="BC81" s="644">
        <f t="array" ref="BC81">IF(N81&lt;135,N81,N81-'DPI art.191'!$I$7)</f>
        <v/>
      </c>
      <c r="BD81" s="644">
        <f t="array" ref="BD81">IF(O81&lt;80,"0",IF((P81-O81)&lt;=2,('DPI art.191'!$G$9-(('DPI art.191'!$F$9-'DPI art.191'!$G$9)/4)*(O81-P81-2)),('DPI art.191'!$G$9-(('DPI art.191'!$G$9-'DPI art.191'!$H$9)/8)*(P81-O81-2))))</f>
        <v/>
      </c>
      <c r="BE81" s="644">
        <f t="array" ref="BE81">O81-BD81</f>
        <v/>
      </c>
      <c r="BF81" s="644">
        <f t="array" ref="BF81">IF(N81&lt;135,N81,N81-'DPI art.191'!$I$9)</f>
        <v/>
      </c>
      <c r="BG81" s="644">
        <f t="array" ref="BG81">IF(O81&lt;80,"0",IF((P81-O81)&lt;=2,('DPI art.191'!$G$11-(('DPI art.191'!$F$11-'DPI art.191'!$G$11)/4)*(P81-O81-2)),('DPI art.191'!$G$11-(('DPI art.191'!$G$11-'DPI art.191'!$H$11)/8)*(P81-O81-2))))</f>
        <v/>
      </c>
      <c r="BH81" s="644">
        <f t="array" ref="BH81">O81-BG81</f>
        <v/>
      </c>
      <c r="BI81" s="644">
        <f t="array" ref="BI81">IF(T81&lt;135,T81,T81-'DPI art.191'!$I$11)</f>
        <v/>
      </c>
      <c r="BJ81" s="644">
        <f t="array" ref="BJ81">IF(O81&lt;80,"0",IF((P81-O81)&lt;=2,('DPI art.191'!$G$13-(('DPI art.191'!$F$13-'DPI art.191'!$G$13)/4)*(P81-O81-2)),('DPI art.191'!$G$13-(('DPI art.191'!$G$13-'DPI art.191'!$H$13)/8)*(P81-O81-2))))</f>
        <v/>
      </c>
      <c r="BK81" s="644">
        <f t="array" ref="BK81">O81-BJ81</f>
        <v/>
      </c>
      <c r="BL81" s="644">
        <f t="array" ref="BL81">IF(T81&lt;135,T81,T81-'DPI art.191'!$I$13)</f>
        <v/>
      </c>
      <c r="BM81" s="644">
        <f t="array" ref="BM81">IF(O81&lt;80,"0",IF((P81-O81)&lt;=2,('DPI art.191'!$G$15-(('DPI art.191'!$F$15-'DPI art.191'!$G$15)/4)*(P81-O81-2)),('DPI art.191'!$G$15-(('DPI art.191'!$G$15-'DPI art.191'!$H$15)/8)*(P81-O81-2))))</f>
        <v/>
      </c>
      <c r="BN81" s="644">
        <f t="array" ref="BN81">O81-BM81</f>
        <v/>
      </c>
      <c r="BO81" s="644">
        <f t="array" ref="BO81">IF(Z81&lt;135,Z81,Z81-'DPI art.191'!$I$15)</f>
        <v/>
      </c>
      <c r="BP81" s="645">
        <f t="array" ref="BP81">10^(0.1*R81)</f>
        <v/>
      </c>
      <c r="BQ81" s="645">
        <f t="array" ref="BQ81">10^(0.1*X81)</f>
        <v/>
      </c>
      <c r="BR81" s="645">
        <f t="array" ref="BR81">10^(0.1*AB81)</f>
        <v/>
      </c>
      <c r="BS81" s="645">
        <f t="array" ref="BS81">10^(0.1*AF81)</f>
        <v/>
      </c>
      <c r="BT81" s="645">
        <f t="array" ref="BT81">10^(0.1*AJ81)</f>
        <v/>
      </c>
      <c r="BU81" s="645">
        <f t="array" ref="BU81">10^(0.1*AN81)</f>
        <v/>
      </c>
      <c r="BV81" s="645">
        <f t="array" ref="BV81">IF(R81&gt;0,(O81-R81),"")</f>
        <v/>
      </c>
      <c r="BW81" s="645">
        <f t="array" ref="BW81">IF(X81&gt;0,(O81-X81),"")</f>
        <v/>
      </c>
      <c r="BX81" s="645">
        <f t="array" ref="BX81">IF(AB81&gt;0,(O81-AB81),"")</f>
        <v/>
      </c>
      <c r="BY81" s="645">
        <f t="array" ref="BY81">IF(AF81&gt;0,(O81-AF81),"")</f>
        <v/>
      </c>
      <c r="BZ81" s="645">
        <f t="array" ref="BZ81">IF(AJ81&gt;0,(O81-AJ81),"")</f>
        <v/>
      </c>
      <c r="CA81" s="645">
        <f t="array" ref="CA81">IF(AN81&gt;0,(O81-AN81),"")</f>
        <v/>
      </c>
      <c r="CB81" s="645">
        <f t="array" ref="CB81">COUNT(BV81:CA81)</f>
        <v/>
      </c>
      <c r="CC81" s="646">
        <f t="array" ref="CC81">IF(CB81=0,0,IF(CB81=1,0,1/(CB81*(CB81-1))))</f>
        <v/>
      </c>
      <c r="CD81" s="647">
        <f t="array" ref="CD81">IF(R81&gt;0,(BV81^2),"")</f>
        <v/>
      </c>
      <c r="CE81" s="647">
        <f t="array" ref="CE81">IF(X81&gt;0,(BW81^2),"")</f>
        <v/>
      </c>
      <c r="CF81" s="647">
        <f t="array" ref="CF81">IF(AB81&gt;0,(BX81^2),"")</f>
        <v/>
      </c>
      <c r="CG81" s="647">
        <f t="array" ref="CG81">IF(AF81&gt;0,(BY81^2),"")</f>
        <v/>
      </c>
      <c r="CH81" s="647">
        <f t="array" ref="CH81">IF(AJ81&gt;0,(BZ81^2),"")</f>
        <v/>
      </c>
      <c r="CI81" s="647">
        <f t="array" ref="CI81">IF(AN81&gt;0,(CA81^2),"")</f>
        <v/>
      </c>
      <c r="CJ81" s="121" t="n"/>
    </row>
    <row r="82" hidden="1" ht="18.75" customHeight="1" s="621">
      <c r="A82" s="47" t="inlineStr">
        <is>
          <t>016/1071</t>
        </is>
      </c>
      <c r="B82" s="47" t="inlineStr">
        <is>
          <t>W22</t>
        </is>
      </c>
      <c r="C82" s="99" t="inlineStr">
        <is>
          <t>Taglio  con mola grande</t>
        </is>
      </c>
      <c r="D82" s="99" t="inlineStr">
        <is>
          <t>/</t>
        </is>
      </c>
      <c r="E82" s="99" t="inlineStr">
        <is>
          <t>/</t>
        </is>
      </c>
      <c r="F82" s="99" t="inlineStr">
        <is>
          <t>Taglio  con mola grande</t>
        </is>
      </c>
      <c r="G82" s="100" t="n">
        <v>46003</v>
      </c>
      <c r="H82" s="99" t="inlineStr">
        <is>
          <t>Compito</t>
        </is>
      </c>
      <c r="I82" s="101">
        <f t="array" ref="I82">IF((V82-R82)&gt;3,"SI","")</f>
        <v/>
      </c>
      <c r="J82" s="99" t="inlineStr">
        <is>
          <t>SI</t>
        </is>
      </c>
      <c r="K82" s="100" t="n"/>
      <c r="L82" s="100" t="n"/>
      <c r="M82" s="635">
        <f t="array" ref="M82">IF(R82&gt;0,(SQRT(CC82*(SUM(CD82:CI82)))),"")</f>
        <v/>
      </c>
      <c r="N82" s="636">
        <f t="array" ref="N82">IF(T82&gt;0,(MAX(T82,Z82,AD82,AH82,AL82,AP82))+SQRT(1.2^2+1^2),"")</f>
        <v/>
      </c>
      <c r="O82" s="637">
        <f t="array" ref="O82">IF(R82="",0,10*LOG10(SUM(BP82:BU82)/(COUNT(R82,X82,AB82,AF82,AJ82,AN82))))</f>
        <v/>
      </c>
      <c r="P82" s="638">
        <f t="array" ref="P82">IF(AND(Y82="",AC82="",AG82="",AK82="",AO82=""),S82,AVERAGE(S82,Y82,AC82,AG82,AK82,AO82)+STDEV(S82,Y82,AC82,AG82,AK82,AO82))</f>
        <v/>
      </c>
      <c r="Q82" s="106" t="n">
        <v>300</v>
      </c>
      <c r="R82" s="639" t="n">
        <v>99.8</v>
      </c>
      <c r="S82" s="640" t="n">
        <v>98.8</v>
      </c>
      <c r="T82" s="641" t="n">
        <v>118.3</v>
      </c>
      <c r="U82" s="642" t="n"/>
      <c r="V82" s="642" t="n"/>
      <c r="W82" s="106" t="n">
        <v>300</v>
      </c>
      <c r="X82" s="639" t="n">
        <v>99.5</v>
      </c>
      <c r="Y82" s="640" t="n">
        <v>98.5</v>
      </c>
      <c r="Z82" s="641" t="n">
        <v>114.6</v>
      </c>
      <c r="AA82" s="106" t="n">
        <v>300</v>
      </c>
      <c r="AB82" s="639" t="n">
        <v>99.8</v>
      </c>
      <c r="AC82" s="640" t="n">
        <v>98.8</v>
      </c>
      <c r="AD82" s="641" t="n">
        <v>117</v>
      </c>
      <c r="AE82" s="106" t="n">
        <v>300</v>
      </c>
      <c r="AF82" s="639" t="n">
        <v>100.9</v>
      </c>
      <c r="AG82" s="640" t="n">
        <v>100.3</v>
      </c>
      <c r="AH82" s="641" t="n">
        <v>118.5</v>
      </c>
      <c r="AI82" s="106" t="n">
        <v>300</v>
      </c>
      <c r="AJ82" s="639" t="n">
        <v>99.7</v>
      </c>
      <c r="AK82" s="640" t="n">
        <v>98.8</v>
      </c>
      <c r="AL82" s="641" t="n">
        <v>117.8</v>
      </c>
      <c r="AM82" s="106" t="n">
        <v>300</v>
      </c>
      <c r="AN82" s="639" t="n">
        <v>102.8</v>
      </c>
      <c r="AO82" s="640" t="n">
        <v>101.9</v>
      </c>
      <c r="AP82" s="641" t="n">
        <v>119.2</v>
      </c>
      <c r="AQ82" s="111">
        <f t="array" ref="AQ82">IF(AND((O82)&lt;85,N82&lt;137),"NO","SI")</f>
        <v/>
      </c>
      <c r="AR82" s="112">
        <f t="array" ref="AR82">IF((480*(10^(7.95-(O82/10))))&lt;480,480*(10^(7.95-(O82/10))),480)</f>
        <v/>
      </c>
      <c r="AS82" s="113">
        <f t="array" ref="AS82">IF((480*(10^(8.45-(O82/10))))&lt;480,480*(10^(8.45-(O82/10))),480)</f>
        <v/>
      </c>
      <c r="AT82" s="114">
        <f t="array" ref="AT82">IF((480*(10^(8.65-(O82/10))))&lt;480,480*(10^(8.65-(O82/10))),480)</f>
        <v/>
      </c>
      <c r="AU82" s="644">
        <f t="array" ref="AU82">IF(O82&lt;80,"0",IF((P82-O82)&lt;=2,('DPI art.191'!$G$3-(('DPI art.191'!$F$3-'DPI art.191'!$G$3)/4)*(P82-O82-2)),('DPI art.191'!$G$3-(('DPI art.191'!$G$3-'DPI art.191'!$H$3)/8)*(P82-O82-2))))</f>
        <v/>
      </c>
      <c r="AV82" s="644">
        <f t="array" ref="AV82">O82-AU82</f>
        <v/>
      </c>
      <c r="AW82" s="644">
        <f t="array" ref="AW82">IF(N82&lt;135,N82,N82-'DPI art.191'!$I$3)</f>
        <v/>
      </c>
      <c r="AX82" s="644">
        <f t="array" ref="AX82">IF(O82&lt;80,"0",IF((P82-O82)&lt;=2,('DPI art.191'!$G$5-(('DPI art.191'!$F$5-'DPI art.191'!$G$5)/4)*(P82-O82-2)),('DPI art.191'!$G$5-(('DPI art.191'!$G$5-'DPI art.191'!$H$5)/8)*(P82-O82-2))))</f>
        <v/>
      </c>
      <c r="AY82" s="644">
        <f t="array" ref="AY82">O82-AX82</f>
        <v/>
      </c>
      <c r="AZ82" s="644">
        <f t="array" ref="AZ82">IF(N82&lt;135,N82,N82-'DPI art.191'!$I$5)</f>
        <v/>
      </c>
      <c r="BA82" s="644">
        <f t="array" ref="BA82">IF(O82&lt;80,"0",IF((P82-O82)&lt;=2,('DPI art.191'!$G$7-(('DPI art.191'!$F$7-'DPI art.191'!$G$7)/4)*(P82-O82-2)),('DPI art.191'!$G$7-(('DPI art.191'!$G$7-'DPI art.191'!$H$7)/8)*(P82-O82-2))))</f>
        <v/>
      </c>
      <c r="BB82" s="644">
        <f t="array" ref="BB82">O82-BA82</f>
        <v/>
      </c>
      <c r="BC82" s="644">
        <f t="array" ref="BC82">IF(N82&lt;135,N82,N82-'DPI art.191'!$I$7)</f>
        <v/>
      </c>
      <c r="BD82" s="644">
        <f t="array" ref="BD82">IF(O82&lt;80,"0",IF((P82-O82)&lt;=2,('DPI art.191'!$G$9-(('DPI art.191'!$F$9-'DPI art.191'!$G$9)/4)*(O82-P82-2)),('DPI art.191'!$G$9-(('DPI art.191'!$G$9-'DPI art.191'!$H$9)/8)*(P82-O82-2))))</f>
        <v/>
      </c>
      <c r="BE82" s="644">
        <f t="array" ref="BE82">O82-BD82</f>
        <v/>
      </c>
      <c r="BF82" s="644">
        <f t="array" ref="BF82">IF(N82&lt;135,N82,N82-'DPI art.191'!$I$9)</f>
        <v/>
      </c>
      <c r="BG82" s="644">
        <f t="array" ref="BG82">IF(O82&lt;80,"0",IF((P82-O82)&lt;=2,('DPI art.191'!$G$11-(('DPI art.191'!$F$11-'DPI art.191'!$G$11)/4)*(P82-O82-2)),('DPI art.191'!$G$11-(('DPI art.191'!$G$11-'DPI art.191'!$H$11)/8)*(P82-O82-2))))</f>
        <v/>
      </c>
      <c r="BH82" s="644">
        <f t="array" ref="BH82">O82-BG82</f>
        <v/>
      </c>
      <c r="BI82" s="644">
        <f t="array" ref="BI82">IF(T82&lt;135,T82,T82-'DPI art.191'!$I$11)</f>
        <v/>
      </c>
      <c r="BJ82" s="644">
        <f t="array" ref="BJ82">IF(O82&lt;80,"0",IF((P82-O82)&lt;=2,('DPI art.191'!$G$13-(('DPI art.191'!$F$13-'DPI art.191'!$G$13)/4)*(P82-O82-2)),('DPI art.191'!$G$13-(('DPI art.191'!$G$13-'DPI art.191'!$H$13)/8)*(P82-O82-2))))</f>
        <v/>
      </c>
      <c r="BK82" s="644">
        <f t="array" ref="BK82">O82-BJ82</f>
        <v/>
      </c>
      <c r="BL82" s="644">
        <f t="array" ref="BL82">IF(T82&lt;135,T82,T82-'DPI art.191'!$I$13)</f>
        <v/>
      </c>
      <c r="BM82" s="644">
        <f t="array" ref="BM82">IF(O82&lt;80,"0",IF((P82-O82)&lt;=2,('DPI art.191'!$G$15-(('DPI art.191'!$F$15-'DPI art.191'!$G$15)/4)*(P82-O82-2)),('DPI art.191'!$G$15-(('DPI art.191'!$G$15-'DPI art.191'!$H$15)/8)*(P82-O82-2))))</f>
        <v/>
      </c>
      <c r="BN82" s="644">
        <f t="array" ref="BN82">O82-BM82</f>
        <v/>
      </c>
      <c r="BO82" s="644">
        <f t="array" ref="BO82">IF(Z82&lt;135,Z82,Z82-'DPI art.191'!$I$15)</f>
        <v/>
      </c>
      <c r="BP82" s="645">
        <f t="array" ref="BP82">10^(0.1*R82)</f>
        <v/>
      </c>
      <c r="BQ82" s="645">
        <f t="array" ref="BQ82">10^(0.1*X82)</f>
        <v/>
      </c>
      <c r="BR82" s="645">
        <f t="array" ref="BR82">10^(0.1*AB82)</f>
        <v/>
      </c>
      <c r="BS82" s="645">
        <f t="array" ref="BS82">10^(0.1*AF82)</f>
        <v/>
      </c>
      <c r="BT82" s="645">
        <f t="array" ref="BT82">10^(0.1*AJ82)</f>
        <v/>
      </c>
      <c r="BU82" s="645">
        <f t="array" ref="BU82">10^(0.1*AN82)</f>
        <v/>
      </c>
      <c r="BV82" s="645">
        <f t="array" ref="BV82">IF(R82&gt;0,(O82-R82),"")</f>
        <v/>
      </c>
      <c r="BW82" s="645">
        <f t="array" ref="BW82">IF(X82&gt;0,(O82-X82),"")</f>
        <v/>
      </c>
      <c r="BX82" s="645">
        <f t="array" ref="BX82">IF(AB82&gt;0,(O82-AB82),"")</f>
        <v/>
      </c>
      <c r="BY82" s="645">
        <f t="array" ref="BY82">IF(AF82&gt;0,(O82-AF82),"")</f>
        <v/>
      </c>
      <c r="BZ82" s="645">
        <f t="array" ref="BZ82">IF(AJ82&gt;0,(O82-AJ82),"")</f>
        <v/>
      </c>
      <c r="CA82" s="645">
        <f t="array" ref="CA82">IF(AN82&gt;0,(O82-AN82),"")</f>
        <v/>
      </c>
      <c r="CB82" s="645">
        <f t="array" ref="CB82">COUNT(BV82:CA82)</f>
        <v/>
      </c>
      <c r="CC82" s="646">
        <f t="array" ref="CC82">IF(CB82=0,0,IF(CB82=1,0,1/(CB82*(CB82-1))))</f>
        <v/>
      </c>
      <c r="CD82" s="647">
        <f t="array" ref="CD82">IF(R82&gt;0,(BV82^2),"")</f>
        <v/>
      </c>
      <c r="CE82" s="647">
        <f t="array" ref="CE82">IF(X82&gt;0,(BW82^2),"")</f>
        <v/>
      </c>
      <c r="CF82" s="647">
        <f t="array" ref="CF82">IF(AB82&gt;0,(BX82^2),"")</f>
        <v/>
      </c>
      <c r="CG82" s="647">
        <f t="array" ref="CG82">IF(AF82&gt;0,(BY82^2),"")</f>
        <v/>
      </c>
      <c r="CH82" s="647">
        <f t="array" ref="CH82">IF(AJ82&gt;0,(BZ82^2),"")</f>
        <v/>
      </c>
      <c r="CI82" s="647">
        <f t="array" ref="CI82">IF(AN82&gt;0,(CA82^2),"")</f>
        <v/>
      </c>
      <c r="CJ82" s="121" t="n"/>
    </row>
    <row r="83" hidden="1" ht="25.5" customHeight="1" s="621">
      <c r="A83" s="47" t="inlineStr">
        <is>
          <t>016/1071</t>
        </is>
      </c>
      <c r="B83" s="47" t="inlineStr">
        <is>
          <t>W23</t>
        </is>
      </c>
      <c r="C83" s="99" t="inlineStr">
        <is>
          <t>Lucidatura grossa con mola grande</t>
        </is>
      </c>
      <c r="D83" s="99" t="inlineStr">
        <is>
          <t>/</t>
        </is>
      </c>
      <c r="E83" s="99" t="inlineStr">
        <is>
          <t>/</t>
        </is>
      </c>
      <c r="F83" s="99" t="inlineStr">
        <is>
          <t>Lucidatura grossa con mola grande</t>
        </is>
      </c>
      <c r="G83" s="100" t="n">
        <v>46003</v>
      </c>
      <c r="H83" s="99" t="inlineStr">
        <is>
          <t>Compito</t>
        </is>
      </c>
      <c r="I83" s="101">
        <f t="array" ref="I83">IF((V83-R83)&gt;3,"SI","")</f>
        <v/>
      </c>
      <c r="J83" s="99" t="inlineStr">
        <is>
          <t>SI</t>
        </is>
      </c>
      <c r="K83" s="100" t="n"/>
      <c r="L83" s="100" t="n"/>
      <c r="M83" s="635">
        <f t="array" ref="M83">IF(R83&gt;0,(SQRT(CC83*(SUM(CD83:CI83)))),"")</f>
        <v/>
      </c>
      <c r="N83" s="636">
        <f t="array" ref="N83">IF(T83&gt;0,(MAX(T83,Z83,AD83,AH83,AL83,AP83))+SQRT(1.2^2+1^2),"")</f>
        <v/>
      </c>
      <c r="O83" s="637">
        <f t="array" ref="O83">IF(R83="",0,10*LOG10(SUM(BP83:BU83)/(COUNT(R83,X83,AB83,AF83,AJ83,AN83))))</f>
        <v/>
      </c>
      <c r="P83" s="638">
        <f t="array" ref="P83">IF(AND(Y83="",AC83="",AG83="",AK83="",AO83=""),S83,AVERAGE(S83,Y83,AC83,AG83,AK83,AO83)+STDEV(S83,Y83,AC83,AG83,AK83,AO83))</f>
        <v/>
      </c>
      <c r="Q83" s="106" t="n">
        <v>300</v>
      </c>
      <c r="R83" s="639" t="n">
        <v>99.3</v>
      </c>
      <c r="S83" s="640" t="n">
        <v>98.2</v>
      </c>
      <c r="T83" s="641" t="n">
        <v>115.7</v>
      </c>
      <c r="U83" s="642" t="n"/>
      <c r="V83" s="642" t="n"/>
      <c r="W83" s="106" t="n">
        <v>300</v>
      </c>
      <c r="X83" s="639" t="n">
        <v>98.09999999999999</v>
      </c>
      <c r="Y83" s="640" t="n">
        <v>97.59999999999999</v>
      </c>
      <c r="Z83" s="641" t="n">
        <v>114.5</v>
      </c>
      <c r="AA83" s="106" t="n">
        <v>300</v>
      </c>
      <c r="AB83" s="639" t="n">
        <v>97.59999999999999</v>
      </c>
      <c r="AC83" s="640" t="n">
        <v>96.59999999999999</v>
      </c>
      <c r="AD83" s="641" t="n">
        <v>114.4</v>
      </c>
      <c r="AE83" s="106" t="n">
        <v>300</v>
      </c>
      <c r="AF83" s="639" t="n">
        <v>97.8</v>
      </c>
      <c r="AG83" s="640" t="n">
        <v>96.8</v>
      </c>
      <c r="AH83" s="641" t="n">
        <v>116.1</v>
      </c>
      <c r="AI83" s="106" t="n">
        <v>300</v>
      </c>
      <c r="AJ83" s="639" t="n">
        <v>102.2</v>
      </c>
      <c r="AK83" s="640" t="n">
        <v>100.9</v>
      </c>
      <c r="AL83" s="641" t="n">
        <v>120.6</v>
      </c>
      <c r="AM83" s="106" t="n">
        <v>300</v>
      </c>
      <c r="AN83" s="639" t="n">
        <v>98.90000000000001</v>
      </c>
      <c r="AO83" s="640" t="n">
        <v>98</v>
      </c>
      <c r="AP83" s="641" t="n">
        <v>118.1</v>
      </c>
      <c r="AQ83" s="111">
        <f t="array" ref="AQ83">IF(AND((O83)&lt;85,N83&lt;137),"NO","SI")</f>
        <v/>
      </c>
      <c r="AR83" s="112">
        <f t="array" ref="AR83">IF((480*(10^(7.95-(O83/10))))&lt;480,480*(10^(7.95-(O83/10))),480)</f>
        <v/>
      </c>
      <c r="AS83" s="113">
        <f t="array" ref="AS83">IF((480*(10^(8.45-(O83/10))))&lt;480,480*(10^(8.45-(O83/10))),480)</f>
        <v/>
      </c>
      <c r="AT83" s="114">
        <f t="array" ref="AT83">IF((480*(10^(8.65-(O83/10))))&lt;480,480*(10^(8.65-(O83/10))),480)</f>
        <v/>
      </c>
      <c r="AU83" s="644">
        <f t="array" ref="AU83">IF(O83&lt;80,"0",IF((P83-O83)&lt;=2,('DPI art.191'!$G$3-(('DPI art.191'!$F$3-'DPI art.191'!$G$3)/4)*(P83-O83-2)),('DPI art.191'!$G$3-(('DPI art.191'!$G$3-'DPI art.191'!$H$3)/8)*(P83-O83-2))))</f>
        <v/>
      </c>
      <c r="AV83" s="644">
        <f t="array" ref="AV83">O83-AU83</f>
        <v/>
      </c>
      <c r="AW83" s="644">
        <f t="array" ref="AW83">IF(N83&lt;135,N83,N83-'DPI art.191'!$I$3)</f>
        <v/>
      </c>
      <c r="AX83" s="644">
        <f t="array" ref="AX83">IF(O83&lt;80,"0",IF((P83-O83)&lt;=2,('DPI art.191'!$G$5-(('DPI art.191'!$F$5-'DPI art.191'!$G$5)/4)*(P83-O83-2)),('DPI art.191'!$G$5-(('DPI art.191'!$G$5-'DPI art.191'!$H$5)/8)*(P83-O83-2))))</f>
        <v/>
      </c>
      <c r="AY83" s="644">
        <f t="array" ref="AY83">O83-AX83</f>
        <v/>
      </c>
      <c r="AZ83" s="644">
        <f t="array" ref="AZ83">IF(N83&lt;135,N83,N83-'DPI art.191'!$I$5)</f>
        <v/>
      </c>
      <c r="BA83" s="644">
        <f t="array" ref="BA83">IF(O83&lt;80,"0",IF((P83-O83)&lt;=2,('DPI art.191'!$G$7-(('DPI art.191'!$F$7-'DPI art.191'!$G$7)/4)*(P83-O83-2)),('DPI art.191'!$G$7-(('DPI art.191'!$G$7-'DPI art.191'!$H$7)/8)*(P83-O83-2))))</f>
        <v/>
      </c>
      <c r="BB83" s="644">
        <f t="array" ref="BB83">O83-BA83</f>
        <v/>
      </c>
      <c r="BC83" s="644">
        <f t="array" ref="BC83">IF(N83&lt;135,N83,N83-'DPI art.191'!$I$7)</f>
        <v/>
      </c>
      <c r="BD83" s="644">
        <f t="array" ref="BD83">IF(O83&lt;80,"0",IF((P83-O83)&lt;=2,('DPI art.191'!$G$9-(('DPI art.191'!$F$9-'DPI art.191'!$G$9)/4)*(O83-P83-2)),('DPI art.191'!$G$9-(('DPI art.191'!$G$9-'DPI art.191'!$H$9)/8)*(P83-O83-2))))</f>
        <v/>
      </c>
      <c r="BE83" s="644">
        <f t="array" ref="BE83">O83-BD83</f>
        <v/>
      </c>
      <c r="BF83" s="644">
        <f t="array" ref="BF83">IF(N83&lt;135,N83,N83-'DPI art.191'!$I$9)</f>
        <v/>
      </c>
      <c r="BG83" s="644">
        <f t="array" ref="BG83">IF(O83&lt;80,"0",IF((P83-O83)&lt;=2,('DPI art.191'!$G$11-(('DPI art.191'!$F$11-'DPI art.191'!$G$11)/4)*(P83-O83-2)),('DPI art.191'!$G$11-(('DPI art.191'!$G$11-'DPI art.191'!$H$11)/8)*(P83-O83-2))))</f>
        <v/>
      </c>
      <c r="BH83" s="644">
        <f t="array" ref="BH83">O83-BG83</f>
        <v/>
      </c>
      <c r="BI83" s="644">
        <f t="array" ref="BI83">IF(T83&lt;135,T83,T83-'DPI art.191'!$I$11)</f>
        <v/>
      </c>
      <c r="BJ83" s="644">
        <f t="array" ref="BJ83">IF(O83&lt;80,"0",IF((P83-O83)&lt;=2,('DPI art.191'!$G$13-(('DPI art.191'!$F$13-'DPI art.191'!$G$13)/4)*(P83-O83-2)),('DPI art.191'!$G$13-(('DPI art.191'!$G$13-'DPI art.191'!$H$13)/8)*(P83-O83-2))))</f>
        <v/>
      </c>
      <c r="BK83" s="644">
        <f t="array" ref="BK83">O83-BJ83</f>
        <v/>
      </c>
      <c r="BL83" s="644">
        <f t="array" ref="BL83">IF(T83&lt;135,T83,T83-'DPI art.191'!$I$13)</f>
        <v/>
      </c>
      <c r="BM83" s="644">
        <f t="array" ref="BM83">IF(O83&lt;80,"0",IF((P83-O83)&lt;=2,('DPI art.191'!$G$15-(('DPI art.191'!$F$15-'DPI art.191'!$G$15)/4)*(P83-O83-2)),('DPI art.191'!$G$15-(('DPI art.191'!$G$15-'DPI art.191'!$H$15)/8)*(P83-O83-2))))</f>
        <v/>
      </c>
      <c r="BN83" s="644">
        <f t="array" ref="BN83">O83-BM83</f>
        <v/>
      </c>
      <c r="BO83" s="644">
        <f t="array" ref="BO83">IF(Z83&lt;135,Z83,Z83-'DPI art.191'!$I$15)</f>
        <v/>
      </c>
      <c r="BP83" s="645">
        <f t="array" ref="BP83">10^(0.1*R83)</f>
        <v/>
      </c>
      <c r="BQ83" s="645">
        <f t="array" ref="BQ83">10^(0.1*X83)</f>
        <v/>
      </c>
      <c r="BR83" s="645">
        <f t="array" ref="BR83">10^(0.1*AB83)</f>
        <v/>
      </c>
      <c r="BS83" s="645">
        <f t="array" ref="BS83">10^(0.1*AF83)</f>
        <v/>
      </c>
      <c r="BT83" s="645">
        <f t="array" ref="BT83">10^(0.1*AJ83)</f>
        <v/>
      </c>
      <c r="BU83" s="645">
        <f t="array" ref="BU83">10^(0.1*AN83)</f>
        <v/>
      </c>
      <c r="BV83" s="645">
        <f t="array" ref="BV83">IF(R83&gt;0,(O83-R83),"")</f>
        <v/>
      </c>
      <c r="BW83" s="645">
        <f t="array" ref="BW83">IF(X83&gt;0,(O83-X83),"")</f>
        <v/>
      </c>
      <c r="BX83" s="645">
        <f t="array" ref="BX83">IF(AB83&gt;0,(O83-AB83),"")</f>
        <v/>
      </c>
      <c r="BY83" s="645">
        <f t="array" ref="BY83">IF(AF83&gt;0,(O83-AF83),"")</f>
        <v/>
      </c>
      <c r="BZ83" s="645">
        <f t="array" ref="BZ83">IF(AJ83&gt;0,(O83-AJ83),"")</f>
        <v/>
      </c>
      <c r="CA83" s="645">
        <f t="array" ref="CA83">IF(AN83&gt;0,(O83-AN83),"")</f>
        <v/>
      </c>
      <c r="CB83" s="645">
        <f t="array" ref="CB83">COUNT(BV83:CA83)</f>
        <v/>
      </c>
      <c r="CC83" s="646">
        <f t="array" ref="CC83">IF(CB83=0,0,IF(CB83=1,0,1/(CB83*(CB83-1))))</f>
        <v/>
      </c>
      <c r="CD83" s="647">
        <f t="array" ref="CD83">IF(R83&gt;0,(BV83^2),"")</f>
        <v/>
      </c>
      <c r="CE83" s="647">
        <f t="array" ref="CE83">IF(X83&gt;0,(BW83^2),"")</f>
        <v/>
      </c>
      <c r="CF83" s="647">
        <f t="array" ref="CF83">IF(AB83&gt;0,(BX83^2),"")</f>
        <v/>
      </c>
      <c r="CG83" s="647">
        <f t="array" ref="CG83">IF(AF83&gt;0,(BY83^2),"")</f>
        <v/>
      </c>
      <c r="CH83" s="647">
        <f t="array" ref="CH83">IF(AJ83&gt;0,(BZ83^2),"")</f>
        <v/>
      </c>
      <c r="CI83" s="647">
        <f t="array" ref="CI83">IF(AN83&gt;0,(CA83^2),"")</f>
        <v/>
      </c>
      <c r="CJ83" s="121" t="n"/>
    </row>
    <row r="84" hidden="1" ht="25.5" customHeight="1" s="621">
      <c r="A84" s="47" t="inlineStr">
        <is>
          <t>016/1071</t>
        </is>
      </c>
      <c r="B84" s="47" t="inlineStr">
        <is>
          <t>W24</t>
        </is>
      </c>
      <c r="C84" s="99" t="inlineStr">
        <is>
          <t>Lucidatura sottile con mola grande</t>
        </is>
      </c>
      <c r="D84" s="99" t="inlineStr">
        <is>
          <t>/</t>
        </is>
      </c>
      <c r="E84" s="99" t="inlineStr">
        <is>
          <t>/</t>
        </is>
      </c>
      <c r="F84" s="99" t="inlineStr">
        <is>
          <t>Lucidatura sottile con mola grande</t>
        </is>
      </c>
      <c r="G84" s="100" t="n">
        <v>46003</v>
      </c>
      <c r="H84" s="99" t="inlineStr">
        <is>
          <t>Compito</t>
        </is>
      </c>
      <c r="I84" s="101">
        <f t="array" ref="I84">IF((V84-R84)&gt;3,"SI","")</f>
        <v/>
      </c>
      <c r="J84" s="99" t="inlineStr">
        <is>
          <t>SI</t>
        </is>
      </c>
      <c r="K84" s="100" t="n"/>
      <c r="L84" s="100" t="n"/>
      <c r="M84" s="635">
        <f t="array" ref="M84">IF(R84&gt;0,(SQRT(CC84*(SUM(CD84:CI84)))),"")</f>
        <v/>
      </c>
      <c r="N84" s="636">
        <f t="array" ref="N84">IF(T84&gt;0,(MAX(T84,Z84,AD84,AH84,AL84,AP84))+SQRT(1.2^2+1^2),"")</f>
        <v/>
      </c>
      <c r="O84" s="637">
        <f t="array" ref="O84">IF(R84="",0,10*LOG10(SUM(BP84:BU84)/(COUNT(R84,X84,AB84,AF84,AJ84,AN84))))</f>
        <v/>
      </c>
      <c r="P84" s="638">
        <f t="array" ref="P84">IF(AND(Y84="",AC84="",AG84="",AK84="",AO84=""),S84,AVERAGE(S84,Y84,AC84,AG84,AK84,AO84)+STDEV(S84,Y84,AC84,AG84,AK84,AO84))</f>
        <v/>
      </c>
      <c r="Q84" s="106" t="n">
        <v>300</v>
      </c>
      <c r="R84" s="639" t="n">
        <v>93.5</v>
      </c>
      <c r="S84" s="640" t="n">
        <v>92.59999999999999</v>
      </c>
      <c r="T84" s="641" t="n">
        <v>112.3</v>
      </c>
      <c r="U84" s="642" t="n"/>
      <c r="V84" s="642" t="n"/>
      <c r="W84" s="106" t="n">
        <v>300</v>
      </c>
      <c r="X84" s="639" t="n">
        <v>93.2</v>
      </c>
      <c r="Y84" s="640" t="n">
        <v>92.5</v>
      </c>
      <c r="Z84" s="641" t="n">
        <v>112.8</v>
      </c>
      <c r="AA84" s="106" t="n">
        <v>300</v>
      </c>
      <c r="AB84" s="639" t="n">
        <v>95.3</v>
      </c>
      <c r="AC84" s="640" t="n">
        <v>94.40000000000001</v>
      </c>
      <c r="AD84" s="641" t="n">
        <v>113.2</v>
      </c>
      <c r="AE84" s="106" t="n">
        <v>300</v>
      </c>
      <c r="AF84" s="639" t="n">
        <v>93.40000000000001</v>
      </c>
      <c r="AG84" s="640" t="n">
        <v>92.8</v>
      </c>
      <c r="AH84" s="641" t="n">
        <v>118.8</v>
      </c>
      <c r="AI84" s="106" t="n">
        <v>300</v>
      </c>
      <c r="AJ84" s="639" t="n">
        <v>91.7</v>
      </c>
      <c r="AK84" s="640" t="n">
        <v>91</v>
      </c>
      <c r="AL84" s="641" t="n">
        <v>109.5</v>
      </c>
      <c r="AM84" s="106" t="n">
        <v>300</v>
      </c>
      <c r="AN84" s="639" t="n">
        <v>95.90000000000001</v>
      </c>
      <c r="AO84" s="640" t="n">
        <v>94.7</v>
      </c>
      <c r="AP84" s="641" t="n">
        <v>111.1</v>
      </c>
      <c r="AQ84" s="111">
        <f t="array" ref="AQ84">IF(AND((O84)&lt;85,N84&lt;137),"NO","SI")</f>
        <v/>
      </c>
      <c r="AR84" s="112">
        <f t="array" ref="AR84">IF((480*(10^(7.95-(O84/10))))&lt;480,480*(10^(7.95-(O84/10))),480)</f>
        <v/>
      </c>
      <c r="AS84" s="113">
        <f t="array" ref="AS84">IF((480*(10^(8.45-(O84/10))))&lt;480,480*(10^(8.45-(O84/10))),480)</f>
        <v/>
      </c>
      <c r="AT84" s="114">
        <f t="array" ref="AT84">IF((480*(10^(8.65-(O84/10))))&lt;480,480*(10^(8.65-(O84/10))),480)</f>
        <v/>
      </c>
      <c r="AU84" s="644">
        <f t="array" ref="AU84">IF(O84&lt;80,"0",IF((P84-O84)&lt;=2,('DPI art.191'!$G$3-(('DPI art.191'!$F$3-'DPI art.191'!$G$3)/4)*(P84-O84-2)),('DPI art.191'!$G$3-(('DPI art.191'!$G$3-'DPI art.191'!$H$3)/8)*(P84-O84-2))))</f>
        <v/>
      </c>
      <c r="AV84" s="644">
        <f t="array" ref="AV84">O84-AU84</f>
        <v/>
      </c>
      <c r="AW84" s="644">
        <f t="array" ref="AW84">IF(N84&lt;135,N84,N84-'DPI art.191'!$I$3)</f>
        <v/>
      </c>
      <c r="AX84" s="644">
        <f t="array" ref="AX84">IF(O84&lt;80,"0",IF((P84-O84)&lt;=2,('DPI art.191'!$G$5-(('DPI art.191'!$F$5-'DPI art.191'!$G$5)/4)*(P84-O84-2)),('DPI art.191'!$G$5-(('DPI art.191'!$G$5-'DPI art.191'!$H$5)/8)*(P84-O84-2))))</f>
        <v/>
      </c>
      <c r="AY84" s="644">
        <f t="array" ref="AY84">O84-AX84</f>
        <v/>
      </c>
      <c r="AZ84" s="644">
        <f t="array" ref="AZ84">IF(N84&lt;135,N84,N84-'DPI art.191'!$I$5)</f>
        <v/>
      </c>
      <c r="BA84" s="644">
        <f t="array" ref="BA84">IF(O84&lt;80,"0",IF((P84-O84)&lt;=2,('DPI art.191'!$G$7-(('DPI art.191'!$F$7-'DPI art.191'!$G$7)/4)*(P84-O84-2)),('DPI art.191'!$G$7-(('DPI art.191'!$G$7-'DPI art.191'!$H$7)/8)*(P84-O84-2))))</f>
        <v/>
      </c>
      <c r="BB84" s="644">
        <f t="array" ref="BB84">O84-BA84</f>
        <v/>
      </c>
      <c r="BC84" s="644">
        <f t="array" ref="BC84">IF(N84&lt;135,N84,N84-'DPI art.191'!$I$7)</f>
        <v/>
      </c>
      <c r="BD84" s="644">
        <f t="array" ref="BD84">IF(O84&lt;80,"0",IF((P84-O84)&lt;=2,('DPI art.191'!$G$9-(('DPI art.191'!$F$9-'DPI art.191'!$G$9)/4)*(O84-P84-2)),('DPI art.191'!$G$9-(('DPI art.191'!$G$9-'DPI art.191'!$H$9)/8)*(P84-O84-2))))</f>
        <v/>
      </c>
      <c r="BE84" s="644">
        <f t="array" ref="BE84">O84-BD84</f>
        <v/>
      </c>
      <c r="BF84" s="644">
        <f t="array" ref="BF84">IF(N84&lt;135,N84,N84-'DPI art.191'!$I$9)</f>
        <v/>
      </c>
      <c r="BG84" s="644">
        <f t="array" ref="BG84">IF(O84&lt;80,"0",IF((P84-O84)&lt;=2,('DPI art.191'!$G$11-(('DPI art.191'!$F$11-'DPI art.191'!$G$11)/4)*(P84-O84-2)),('DPI art.191'!$G$11-(('DPI art.191'!$G$11-'DPI art.191'!$H$11)/8)*(P84-O84-2))))</f>
        <v/>
      </c>
      <c r="BH84" s="644">
        <f t="array" ref="BH84">O84-BG84</f>
        <v/>
      </c>
      <c r="BI84" s="644">
        <f t="array" ref="BI84">IF(T84&lt;135,T84,T84-'DPI art.191'!$I$11)</f>
        <v/>
      </c>
      <c r="BJ84" s="644">
        <f t="array" ref="BJ84">IF(O84&lt;80,"0",IF((P84-O84)&lt;=2,('DPI art.191'!$G$13-(('DPI art.191'!$F$13-'DPI art.191'!$G$13)/4)*(P84-O84-2)),('DPI art.191'!$G$13-(('DPI art.191'!$G$13-'DPI art.191'!$H$13)/8)*(P84-O84-2))))</f>
        <v/>
      </c>
      <c r="BK84" s="644">
        <f t="array" ref="BK84">O84-BJ84</f>
        <v/>
      </c>
      <c r="BL84" s="644">
        <f t="array" ref="BL84">IF(T84&lt;135,T84,T84-'DPI art.191'!$I$13)</f>
        <v/>
      </c>
      <c r="BM84" s="644">
        <f t="array" ref="BM84">IF(O84&lt;80,"0",IF((P84-O84)&lt;=2,('DPI art.191'!$G$15-(('DPI art.191'!$F$15-'DPI art.191'!$G$15)/4)*(P84-O84-2)),('DPI art.191'!$G$15-(('DPI art.191'!$G$15-'DPI art.191'!$H$15)/8)*(P84-O84-2))))</f>
        <v/>
      </c>
      <c r="BN84" s="644">
        <f t="array" ref="BN84">O84-BM84</f>
        <v/>
      </c>
      <c r="BO84" s="644">
        <f t="array" ref="BO84">IF(Z84&lt;135,Z84,Z84-'DPI art.191'!$I$15)</f>
        <v/>
      </c>
      <c r="BP84" s="645">
        <f t="array" ref="BP84">10^(0.1*R84)</f>
        <v/>
      </c>
      <c r="BQ84" s="645">
        <f t="array" ref="BQ84">10^(0.1*X84)</f>
        <v/>
      </c>
      <c r="BR84" s="645">
        <f t="array" ref="BR84">10^(0.1*AB84)</f>
        <v/>
      </c>
      <c r="BS84" s="645">
        <f t="array" ref="BS84">10^(0.1*AF84)</f>
        <v/>
      </c>
      <c r="BT84" s="645">
        <f t="array" ref="BT84">10^(0.1*AJ84)</f>
        <v/>
      </c>
      <c r="BU84" s="645">
        <f t="array" ref="BU84">10^(0.1*AN84)</f>
        <v/>
      </c>
      <c r="BV84" s="645">
        <f t="array" ref="BV84">IF(R84&gt;0,(O84-R84),"")</f>
        <v/>
      </c>
      <c r="BW84" s="645">
        <f t="array" ref="BW84">IF(X84&gt;0,(O84-X84),"")</f>
        <v/>
      </c>
      <c r="BX84" s="645">
        <f t="array" ref="BX84">IF(AB84&gt;0,(O84-AB84),"")</f>
        <v/>
      </c>
      <c r="BY84" s="645">
        <f t="array" ref="BY84">IF(AF84&gt;0,(O84-AF84),"")</f>
        <v/>
      </c>
      <c r="BZ84" s="645">
        <f t="array" ref="BZ84">IF(AJ84&gt;0,(O84-AJ84),"")</f>
        <v/>
      </c>
      <c r="CA84" s="645">
        <f t="array" ref="CA84">IF(AN84&gt;0,(O84-AN84),"")</f>
        <v/>
      </c>
      <c r="CB84" s="645">
        <f t="array" ref="CB84">COUNT(BV84:CA84)</f>
        <v/>
      </c>
      <c r="CC84" s="646">
        <f t="array" ref="CC84">IF(CB84=0,0,IF(CB84=1,0,1/(CB84*(CB84-1))))</f>
        <v/>
      </c>
      <c r="CD84" s="647">
        <f t="array" ref="CD84">IF(R84&gt;0,(BV84^2),"")</f>
        <v/>
      </c>
      <c r="CE84" s="647">
        <f t="array" ref="CE84">IF(X84&gt;0,(BW84^2),"")</f>
        <v/>
      </c>
      <c r="CF84" s="647">
        <f t="array" ref="CF84">IF(AB84&gt;0,(BX84^2),"")</f>
        <v/>
      </c>
      <c r="CG84" s="647">
        <f t="array" ref="CG84">IF(AF84&gt;0,(BY84^2),"")</f>
        <v/>
      </c>
      <c r="CH84" s="647">
        <f t="array" ref="CH84">IF(AJ84&gt;0,(BZ84^2),"")</f>
        <v/>
      </c>
      <c r="CI84" s="647">
        <f t="array" ref="CI84">IF(AN84&gt;0,(CA84^2),"")</f>
        <v/>
      </c>
      <c r="CJ84" s="121" t="n"/>
    </row>
    <row r="85" hidden="1" ht="18.75" customHeight="1" s="621">
      <c r="A85" s="47" t="inlineStr">
        <is>
          <t>017/1430</t>
        </is>
      </c>
      <c r="B85" s="47" t="inlineStr">
        <is>
          <t>W25</t>
        </is>
      </c>
      <c r="C85" s="99" t="inlineStr">
        <is>
          <t>Taglio con mola piccola</t>
        </is>
      </c>
      <c r="D85" s="99" t="inlineStr">
        <is>
          <t>/</t>
        </is>
      </c>
      <c r="E85" s="99" t="inlineStr">
        <is>
          <t>/</t>
        </is>
      </c>
      <c r="F85" s="99" t="inlineStr">
        <is>
          <t>Taglio con mola piccola</t>
        </is>
      </c>
      <c r="G85" s="100" t="n">
        <v>46003</v>
      </c>
      <c r="H85" s="99" t="inlineStr">
        <is>
          <t>Compito</t>
        </is>
      </c>
      <c r="I85" s="101">
        <f t="array" ref="I85">IF((V85-R85)&gt;3,"SI","")</f>
        <v/>
      </c>
      <c r="J85" s="99" t="inlineStr">
        <is>
          <t>SI</t>
        </is>
      </c>
      <c r="K85" s="100" t="n"/>
      <c r="L85" s="100" t="n"/>
      <c r="M85" s="635">
        <f t="array" ref="M85">IF(R85&gt;0,(SQRT(CC85*(SUM(CD85:CI85)))),"")</f>
        <v/>
      </c>
      <c r="N85" s="636">
        <f t="array" ref="N85">IF(T85&gt;0,(MAX(T85,Z85,AD85,AH85,AL85,AP85))+SQRT(1.2^2+1^2),"")</f>
        <v/>
      </c>
      <c r="O85" s="637">
        <f t="array" ref="O85">IF(R85="",0,10*LOG10(SUM(BP85:BU85)/(COUNT(R85,X85,AB85,AF85,AJ85,AN85))))</f>
        <v/>
      </c>
      <c r="P85" s="638">
        <f t="array" ref="P85">IF(AND(Y85="",AC85="",AG85="",AK85="",AO85=""),S85,AVERAGE(S85,Y85,AC85,AG85,AK85,AO85)+STDEV(S85,Y85,AC85,AG85,AK85,AO85))</f>
        <v/>
      </c>
      <c r="Q85" s="106" t="n">
        <v>300</v>
      </c>
      <c r="R85" s="639" t="n">
        <v>109.7</v>
      </c>
      <c r="S85" s="640" t="n">
        <v>108.2</v>
      </c>
      <c r="T85" s="641" t="n">
        <v>126.1</v>
      </c>
      <c r="U85" s="642" t="n"/>
      <c r="V85" s="642" t="n"/>
      <c r="W85" s="106" t="n">
        <v>300</v>
      </c>
      <c r="X85" s="639" t="n">
        <v>100.1</v>
      </c>
      <c r="Y85" s="640" t="n">
        <v>99</v>
      </c>
      <c r="Z85" s="641" t="n">
        <v>116.9</v>
      </c>
      <c r="AA85" s="106" t="n">
        <v>300</v>
      </c>
      <c r="AB85" s="639" t="n">
        <v>98.40000000000001</v>
      </c>
      <c r="AC85" s="640" t="n">
        <v>97.2</v>
      </c>
      <c r="AD85" s="641" t="n">
        <v>114.5</v>
      </c>
      <c r="AE85" s="106" t="n">
        <v>300</v>
      </c>
      <c r="AF85" s="639" t="n">
        <v>100.4</v>
      </c>
      <c r="AG85" s="640" t="n">
        <v>99.09999999999999</v>
      </c>
      <c r="AH85" s="641" t="n">
        <v>117.9</v>
      </c>
      <c r="AI85" s="106" t="n">
        <v>300</v>
      </c>
      <c r="AJ85" s="639" t="n">
        <v>100.2</v>
      </c>
      <c r="AK85" s="640" t="n">
        <v>98.90000000000001</v>
      </c>
      <c r="AL85" s="641" t="n">
        <v>116.4</v>
      </c>
      <c r="AM85" s="106" t="n">
        <v>300</v>
      </c>
      <c r="AN85" s="639" t="n">
        <v>99.5</v>
      </c>
      <c r="AO85" s="640" t="n">
        <v>98.3</v>
      </c>
      <c r="AP85" s="641" t="n">
        <v>116.6</v>
      </c>
      <c r="AQ85" s="111">
        <f t="array" ref="AQ85">IF(AND((O85)&lt;85,N85&lt;137),"NO","SI")</f>
        <v/>
      </c>
      <c r="AR85" s="112">
        <f t="array" ref="AR85">IF((480*(10^(7.95-(O85/10))))&lt;480,480*(10^(7.95-(O85/10))),480)</f>
        <v/>
      </c>
      <c r="AS85" s="113">
        <f t="array" ref="AS85">IF((480*(10^(8.45-(O85/10))))&lt;480,480*(10^(8.45-(O85/10))),480)</f>
        <v/>
      </c>
      <c r="AT85" s="114">
        <f t="array" ref="AT85">IF((480*(10^(8.65-(O85/10))))&lt;480,480*(10^(8.65-(O85/10))),480)</f>
        <v/>
      </c>
      <c r="AU85" s="644">
        <f t="array" ref="AU85">IF(O85&lt;80,"0",IF((P85-O85)&lt;=2,('DPI art.191'!$G$3-(('DPI art.191'!$F$3-'DPI art.191'!$G$3)/4)*(P85-O85-2)),('DPI art.191'!$G$3-(('DPI art.191'!$G$3-'DPI art.191'!$H$3)/8)*(P85-O85-2))))</f>
        <v/>
      </c>
      <c r="AV85" s="644">
        <f t="array" ref="AV85">O85-AU85</f>
        <v/>
      </c>
      <c r="AW85" s="644">
        <f t="array" ref="AW85">IF(N85&lt;135,N85,N85-'DPI art.191'!$I$3)</f>
        <v/>
      </c>
      <c r="AX85" s="644">
        <f t="array" ref="AX85">IF(O85&lt;80,"0",IF((P85-O85)&lt;=2,('DPI art.191'!$G$5-(('DPI art.191'!$F$5-'DPI art.191'!$G$5)/4)*(P85-O85-2)),('DPI art.191'!$G$5-(('DPI art.191'!$G$5-'DPI art.191'!$H$5)/8)*(P85-O85-2))))</f>
        <v/>
      </c>
      <c r="AY85" s="644">
        <f t="array" ref="AY85">O85-AX85</f>
        <v/>
      </c>
      <c r="AZ85" s="644">
        <f t="array" ref="AZ85">IF(N85&lt;135,N85,N85-'DPI art.191'!$I$5)</f>
        <v/>
      </c>
      <c r="BA85" s="644">
        <f t="array" ref="BA85">IF(O85&lt;80,"0",IF((P85-O85)&lt;=2,('DPI art.191'!$G$7-(('DPI art.191'!$F$7-'DPI art.191'!$G$7)/4)*(P85-O85-2)),('DPI art.191'!$G$7-(('DPI art.191'!$G$7-'DPI art.191'!$H$7)/8)*(P85-O85-2))))</f>
        <v/>
      </c>
      <c r="BB85" s="644">
        <f t="array" ref="BB85">O85-BA85</f>
        <v/>
      </c>
      <c r="BC85" s="644">
        <f t="array" ref="BC85">IF(N85&lt;135,N85,N85-'DPI art.191'!$I$7)</f>
        <v/>
      </c>
      <c r="BD85" s="644">
        <f t="array" ref="BD85">IF(O85&lt;80,"0",IF((P85-O85)&lt;=2,('DPI art.191'!$G$9-(('DPI art.191'!$F$9-'DPI art.191'!$G$9)/4)*(O85-P85-2)),('DPI art.191'!$G$9-(('DPI art.191'!$G$9-'DPI art.191'!$H$9)/8)*(P85-O85-2))))</f>
        <v/>
      </c>
      <c r="BE85" s="644">
        <f t="array" ref="BE85">O85-BD85</f>
        <v/>
      </c>
      <c r="BF85" s="644">
        <f t="array" ref="BF85">IF(N85&lt;135,N85,N85-'DPI art.191'!$I$9)</f>
        <v/>
      </c>
      <c r="BG85" s="644">
        <f t="array" ref="BG85">IF(O85&lt;80,"0",IF((P85-O85)&lt;=2,('DPI art.191'!$G$11-(('DPI art.191'!$F$11-'DPI art.191'!$G$11)/4)*(P85-O85-2)),('DPI art.191'!$G$11-(('DPI art.191'!$G$11-'DPI art.191'!$H$11)/8)*(P85-O85-2))))</f>
        <v/>
      </c>
      <c r="BH85" s="644">
        <f t="array" ref="BH85">O85-BG85</f>
        <v/>
      </c>
      <c r="BI85" s="644">
        <f t="array" ref="BI85">IF(T85&lt;135,T85,T85-'DPI art.191'!$I$11)</f>
        <v/>
      </c>
      <c r="BJ85" s="644">
        <f t="array" ref="BJ85">IF(O85&lt;80,"0",IF((P85-O85)&lt;=2,('DPI art.191'!$G$13-(('DPI art.191'!$F$13-'DPI art.191'!$G$13)/4)*(P85-O85-2)),('DPI art.191'!$G$13-(('DPI art.191'!$G$13-'DPI art.191'!$H$13)/8)*(P85-O85-2))))</f>
        <v/>
      </c>
      <c r="BK85" s="644">
        <f t="array" ref="BK85">O85-BJ85</f>
        <v/>
      </c>
      <c r="BL85" s="644">
        <f t="array" ref="BL85">IF(T85&lt;135,T85,T85-'DPI art.191'!$I$13)</f>
        <v/>
      </c>
      <c r="BM85" s="644">
        <f t="array" ref="BM85">IF(O85&lt;80,"0",IF((P85-O85)&lt;=2,('DPI art.191'!$G$15-(('DPI art.191'!$F$15-'DPI art.191'!$G$15)/4)*(P85-O85-2)),('DPI art.191'!$G$15-(('DPI art.191'!$G$15-'DPI art.191'!$H$15)/8)*(P85-O85-2))))</f>
        <v/>
      </c>
      <c r="BN85" s="644">
        <f t="array" ref="BN85">O85-BM85</f>
        <v/>
      </c>
      <c r="BO85" s="644">
        <f t="array" ref="BO85">IF(Z85&lt;135,Z85,Z85-'DPI art.191'!$I$15)</f>
        <v/>
      </c>
      <c r="BP85" s="645">
        <f t="array" ref="BP85">10^(0.1*R85)</f>
        <v/>
      </c>
      <c r="BQ85" s="645">
        <f t="array" ref="BQ85">10^(0.1*X85)</f>
        <v/>
      </c>
      <c r="BR85" s="645">
        <f t="array" ref="BR85">10^(0.1*AB85)</f>
        <v/>
      </c>
      <c r="BS85" s="645">
        <f t="array" ref="BS85">10^(0.1*AF85)</f>
        <v/>
      </c>
      <c r="BT85" s="645">
        <f t="array" ref="BT85">10^(0.1*AJ85)</f>
        <v/>
      </c>
      <c r="BU85" s="645">
        <f t="array" ref="BU85">10^(0.1*AN85)</f>
        <v/>
      </c>
      <c r="BV85" s="645">
        <f t="array" ref="BV85">IF(R85&gt;0,(O85-R85),"")</f>
        <v/>
      </c>
      <c r="BW85" s="645">
        <f t="array" ref="BW85">IF(X85&gt;0,(O85-X85),"")</f>
        <v/>
      </c>
      <c r="BX85" s="645">
        <f t="array" ref="BX85">IF(AB85&gt;0,(O85-AB85),"")</f>
        <v/>
      </c>
      <c r="BY85" s="645">
        <f t="array" ref="BY85">IF(AF85&gt;0,(O85-AF85),"")</f>
        <v/>
      </c>
      <c r="BZ85" s="645">
        <f t="array" ref="BZ85">IF(AJ85&gt;0,(O85-AJ85),"")</f>
        <v/>
      </c>
      <c r="CA85" s="645">
        <f t="array" ref="CA85">IF(AN85&gt;0,(O85-AN85),"")</f>
        <v/>
      </c>
      <c r="CB85" s="645">
        <f t="array" ref="CB85">COUNT(BV85:CA85)</f>
        <v/>
      </c>
      <c r="CC85" s="646">
        <f t="array" ref="CC85">IF(CB85=0,0,IF(CB85=1,0,1/(CB85*(CB85-1))))</f>
        <v/>
      </c>
      <c r="CD85" s="647">
        <f t="array" ref="CD85">IF(R85&gt;0,(BV85^2),"")</f>
        <v/>
      </c>
      <c r="CE85" s="647">
        <f t="array" ref="CE85">IF(X85&gt;0,(BW85^2),"")</f>
        <v/>
      </c>
      <c r="CF85" s="647">
        <f t="array" ref="CF85">IF(AB85&gt;0,(BX85^2),"")</f>
        <v/>
      </c>
      <c r="CG85" s="647">
        <f t="array" ref="CG85">IF(AF85&gt;0,(BY85^2),"")</f>
        <v/>
      </c>
      <c r="CH85" s="647">
        <f t="array" ref="CH85">IF(AJ85&gt;0,(BZ85^2),"")</f>
        <v/>
      </c>
      <c r="CI85" s="647">
        <f t="array" ref="CI85">IF(AN85&gt;0,(CA85^2),"")</f>
        <v/>
      </c>
      <c r="CJ85" s="121" t="n"/>
    </row>
    <row r="86" hidden="1" ht="25.5" customHeight="1" s="621">
      <c r="A86" s="47" t="inlineStr">
        <is>
          <t>017/1430</t>
        </is>
      </c>
      <c r="B86" s="47" t="inlineStr">
        <is>
          <t>W26</t>
        </is>
      </c>
      <c r="C86" s="99" t="inlineStr">
        <is>
          <t>Molatura con mola piccola sgrosso</t>
        </is>
      </c>
      <c r="D86" s="99" t="inlineStr">
        <is>
          <t>/</t>
        </is>
      </c>
      <c r="E86" s="99" t="inlineStr">
        <is>
          <t>/</t>
        </is>
      </c>
      <c r="F86" s="99" t="inlineStr">
        <is>
          <t>Molatura con mola piccola sgrosso</t>
        </is>
      </c>
      <c r="G86" s="100" t="n">
        <v>46003</v>
      </c>
      <c r="H86" s="99" t="inlineStr">
        <is>
          <t>Compito</t>
        </is>
      </c>
      <c r="I86" s="101">
        <f t="array" ref="I86">IF((V86-R86)&gt;3,"SI","")</f>
        <v/>
      </c>
      <c r="J86" s="99" t="inlineStr">
        <is>
          <t>SI</t>
        </is>
      </c>
      <c r="K86" s="100" t="n"/>
      <c r="L86" s="100" t="n"/>
      <c r="M86" s="635">
        <f t="array" ref="M86">IF(R86&gt;0,(SQRT(CC86*(SUM(CD86:CI86)))),"")</f>
        <v/>
      </c>
      <c r="N86" s="636">
        <f t="array" ref="N86">IF(T86&gt;0,(MAX(T86,Z86,AD86,AH86,AL86,AP86))+SQRT(1.2^2+1^2),"")</f>
        <v/>
      </c>
      <c r="O86" s="637">
        <f t="array" ref="O86">IF(R86="",0,10*LOG10(SUM(BP86:BU86)/(COUNT(R86,X86,AB86,AF86,AJ86,AN86))))</f>
        <v/>
      </c>
      <c r="P86" s="638">
        <f t="array" ref="P86">IF(AND(Y86="",AC86="",AG86="",AK86="",AO86=""),S86,AVERAGE(S86,Y86,AC86,AG86,AK86,AO86)+STDEV(S86,Y86,AC86,AG86,AK86,AO86))</f>
        <v/>
      </c>
      <c r="Q86" s="106" t="n">
        <v>300</v>
      </c>
      <c r="R86" s="639" t="n">
        <v>104.8</v>
      </c>
      <c r="S86" s="640" t="n">
        <v>103.3</v>
      </c>
      <c r="T86" s="641" t="n">
        <v>122.9</v>
      </c>
      <c r="U86" s="642" t="n"/>
      <c r="V86" s="642" t="n"/>
      <c r="W86" s="106" t="n">
        <v>300</v>
      </c>
      <c r="X86" s="639" t="n">
        <v>104.5</v>
      </c>
      <c r="Y86" s="640" t="n">
        <v>103</v>
      </c>
      <c r="Z86" s="641" t="n">
        <v>120</v>
      </c>
      <c r="AA86" s="106" t="n">
        <v>300</v>
      </c>
      <c r="AB86" s="639" t="n">
        <v>104.9</v>
      </c>
      <c r="AC86" s="640" t="n">
        <v>103.5</v>
      </c>
      <c r="AD86" s="641" t="n">
        <v>122.7</v>
      </c>
      <c r="AE86" s="106" t="n">
        <v>300</v>
      </c>
      <c r="AF86" s="639" t="n">
        <v>105.2</v>
      </c>
      <c r="AG86" s="640" t="n">
        <v>103.8</v>
      </c>
      <c r="AH86" s="641" t="n">
        <v>122.2</v>
      </c>
      <c r="AI86" s="106" t="n">
        <v>300</v>
      </c>
      <c r="AJ86" s="639" t="n">
        <v>105.8</v>
      </c>
      <c r="AK86" s="640" t="n">
        <v>104.3</v>
      </c>
      <c r="AL86" s="641" t="n">
        <v>123.4</v>
      </c>
      <c r="AM86" s="106" t="n">
        <v>300</v>
      </c>
      <c r="AN86" s="639" t="n">
        <v>105.4</v>
      </c>
      <c r="AO86" s="640" t="n">
        <v>104</v>
      </c>
      <c r="AP86" s="641" t="n">
        <v>122.6</v>
      </c>
      <c r="AQ86" s="111">
        <f t="array" ref="AQ86">IF(AND((O86)&lt;85,N86&lt;137),"NO","SI")</f>
        <v/>
      </c>
      <c r="AR86" s="112">
        <f t="array" ref="AR86">IF((480*(10^(7.95-(O86/10))))&lt;480,480*(10^(7.95-(O86/10))),480)</f>
        <v/>
      </c>
      <c r="AS86" s="113">
        <f t="array" ref="AS86">IF((480*(10^(8.45-(O86/10))))&lt;480,480*(10^(8.45-(O86/10))),480)</f>
        <v/>
      </c>
      <c r="AT86" s="114">
        <f t="array" ref="AT86">IF((480*(10^(8.65-(O86/10))))&lt;480,480*(10^(8.65-(O86/10))),480)</f>
        <v/>
      </c>
      <c r="AU86" s="644">
        <f t="array" ref="AU86">IF(O86&lt;80,"0",IF((P86-O86)&lt;=2,('DPI art.191'!$G$3-(('DPI art.191'!$F$3-'DPI art.191'!$G$3)/4)*(P86-O86-2)),('DPI art.191'!$G$3-(('DPI art.191'!$G$3-'DPI art.191'!$H$3)/8)*(P86-O86-2))))</f>
        <v/>
      </c>
      <c r="AV86" s="644">
        <f t="array" ref="AV86">O86-AU86</f>
        <v/>
      </c>
      <c r="AW86" s="644">
        <f t="array" ref="AW86">IF(N86&lt;135,N86,N86-'DPI art.191'!$I$3)</f>
        <v/>
      </c>
      <c r="AX86" s="644">
        <f t="array" ref="AX86">IF(O86&lt;80,"0",IF((P86-O86)&lt;=2,('DPI art.191'!$G$5-(('DPI art.191'!$F$5-'DPI art.191'!$G$5)/4)*(P86-O86-2)),('DPI art.191'!$G$5-(('DPI art.191'!$G$5-'DPI art.191'!$H$5)/8)*(P86-O86-2))))</f>
        <v/>
      </c>
      <c r="AY86" s="644">
        <f t="array" ref="AY86">O86-AX86</f>
        <v/>
      </c>
      <c r="AZ86" s="644">
        <f t="array" ref="AZ86">IF(N86&lt;135,N86,N86-'DPI art.191'!$I$5)</f>
        <v/>
      </c>
      <c r="BA86" s="644">
        <f t="array" ref="BA86">IF(O86&lt;80,"0",IF((P86-O86)&lt;=2,('DPI art.191'!$G$7-(('DPI art.191'!$F$7-'DPI art.191'!$G$7)/4)*(P86-O86-2)),('DPI art.191'!$G$7-(('DPI art.191'!$G$7-'DPI art.191'!$H$7)/8)*(P86-O86-2))))</f>
        <v/>
      </c>
      <c r="BB86" s="644">
        <f t="array" ref="BB86">O86-BA86</f>
        <v/>
      </c>
      <c r="BC86" s="644">
        <f t="array" ref="BC86">IF(N86&lt;135,N86,N86-'DPI art.191'!$I$7)</f>
        <v/>
      </c>
      <c r="BD86" s="644">
        <f t="array" ref="BD86">IF(O86&lt;80,"0",IF((P86-O86)&lt;=2,('DPI art.191'!$G$9-(('DPI art.191'!$F$9-'DPI art.191'!$G$9)/4)*(O86-P86-2)),('DPI art.191'!$G$9-(('DPI art.191'!$G$9-'DPI art.191'!$H$9)/8)*(P86-O86-2))))</f>
        <v/>
      </c>
      <c r="BE86" s="644">
        <f t="array" ref="BE86">O86-BD86</f>
        <v/>
      </c>
      <c r="BF86" s="644">
        <f t="array" ref="BF86">IF(N86&lt;135,N86,N86-'DPI art.191'!$I$9)</f>
        <v/>
      </c>
      <c r="BG86" s="644">
        <f t="array" ref="BG86">IF(O86&lt;80,"0",IF((P86-O86)&lt;=2,('DPI art.191'!$G$11-(('DPI art.191'!$F$11-'DPI art.191'!$G$11)/4)*(P86-O86-2)),('DPI art.191'!$G$11-(('DPI art.191'!$G$11-'DPI art.191'!$H$11)/8)*(P86-O86-2))))</f>
        <v/>
      </c>
      <c r="BH86" s="644">
        <f t="array" ref="BH86">O86-BG86</f>
        <v/>
      </c>
      <c r="BI86" s="644">
        <f t="array" ref="BI86">IF(T86&lt;135,T86,T86-'DPI art.191'!$I$11)</f>
        <v/>
      </c>
      <c r="BJ86" s="644">
        <f t="array" ref="BJ86">IF(O86&lt;80,"0",IF((P86-O86)&lt;=2,('DPI art.191'!$G$13-(('DPI art.191'!$F$13-'DPI art.191'!$G$13)/4)*(P86-O86-2)),('DPI art.191'!$G$13-(('DPI art.191'!$G$13-'DPI art.191'!$H$13)/8)*(P86-O86-2))))</f>
        <v/>
      </c>
      <c r="BK86" s="644">
        <f t="array" ref="BK86">O86-BJ86</f>
        <v/>
      </c>
      <c r="BL86" s="644">
        <f t="array" ref="BL86">IF(T86&lt;135,T86,T86-'DPI art.191'!$I$13)</f>
        <v/>
      </c>
      <c r="BM86" s="644">
        <f t="array" ref="BM86">IF(O86&lt;80,"0",IF((P86-O86)&lt;=2,('DPI art.191'!$G$15-(('DPI art.191'!$F$15-'DPI art.191'!$G$15)/4)*(P86-O86-2)),('DPI art.191'!$G$15-(('DPI art.191'!$G$15-'DPI art.191'!$H$15)/8)*(P86-O86-2))))</f>
        <v/>
      </c>
      <c r="BN86" s="644">
        <f t="array" ref="BN86">O86-BM86</f>
        <v/>
      </c>
      <c r="BO86" s="644">
        <f t="array" ref="BO86">IF(Z86&lt;135,Z86,Z86-'DPI art.191'!$I$15)</f>
        <v/>
      </c>
      <c r="BP86" s="645">
        <f t="array" ref="BP86">10^(0.1*R86)</f>
        <v/>
      </c>
      <c r="BQ86" s="645">
        <f t="array" ref="BQ86">10^(0.1*X86)</f>
        <v/>
      </c>
      <c r="BR86" s="645">
        <f t="array" ref="BR86">10^(0.1*AB86)</f>
        <v/>
      </c>
      <c r="BS86" s="645">
        <f t="array" ref="BS86">10^(0.1*AF86)</f>
        <v/>
      </c>
      <c r="BT86" s="645">
        <f t="array" ref="BT86">10^(0.1*AJ86)</f>
        <v/>
      </c>
      <c r="BU86" s="645">
        <f t="array" ref="BU86">10^(0.1*AN86)</f>
        <v/>
      </c>
      <c r="BV86" s="645">
        <f t="array" ref="BV86">IF(R86&gt;0,(O86-R86),"")</f>
        <v/>
      </c>
      <c r="BW86" s="645">
        <f t="array" ref="BW86">IF(X86&gt;0,(O86-X86),"")</f>
        <v/>
      </c>
      <c r="BX86" s="645">
        <f t="array" ref="BX86">IF(AB86&gt;0,(O86-AB86),"")</f>
        <v/>
      </c>
      <c r="BY86" s="645">
        <f t="array" ref="BY86">IF(AF86&gt;0,(O86-AF86),"")</f>
        <v/>
      </c>
      <c r="BZ86" s="645">
        <f t="array" ref="BZ86">IF(AJ86&gt;0,(O86-AJ86),"")</f>
        <v/>
      </c>
      <c r="CA86" s="645">
        <f t="array" ref="CA86">IF(AN86&gt;0,(O86-AN86),"")</f>
        <v/>
      </c>
      <c r="CB86" s="645">
        <f t="array" ref="CB86">COUNT(BV86:CA86)</f>
        <v/>
      </c>
      <c r="CC86" s="646">
        <f t="array" ref="CC86">IF(CB86=0,0,IF(CB86=1,0,1/(CB86*(CB86-1))))</f>
        <v/>
      </c>
      <c r="CD86" s="647">
        <f t="array" ref="CD86">IF(R86&gt;0,(BV86^2),"")</f>
        <v/>
      </c>
      <c r="CE86" s="647">
        <f t="array" ref="CE86">IF(X86&gt;0,(BW86^2),"")</f>
        <v/>
      </c>
      <c r="CF86" s="647">
        <f t="array" ref="CF86">IF(AB86&gt;0,(BX86^2),"")</f>
        <v/>
      </c>
      <c r="CG86" s="647">
        <f t="array" ref="CG86">IF(AF86&gt;0,(BY86^2),"")</f>
        <v/>
      </c>
      <c r="CH86" s="647">
        <f t="array" ref="CH86">IF(AJ86&gt;0,(BZ86^2),"")</f>
        <v/>
      </c>
      <c r="CI86" s="647">
        <f t="array" ref="CI86">IF(AN86&gt;0,(CA86^2),"")</f>
        <v/>
      </c>
      <c r="CJ86" s="121" t="n"/>
    </row>
    <row r="87" hidden="1" ht="25.5" customHeight="1" s="621">
      <c r="A87" s="47" t="inlineStr">
        <is>
          <t>017/1430</t>
        </is>
      </c>
      <c r="B87" s="47" t="inlineStr">
        <is>
          <t>W27</t>
        </is>
      </c>
      <c r="C87" s="99" t="inlineStr">
        <is>
          <t>Molatura con mola piccola lamellare</t>
        </is>
      </c>
      <c r="D87" s="99" t="inlineStr">
        <is>
          <t>/</t>
        </is>
      </c>
      <c r="E87" s="99" t="inlineStr">
        <is>
          <t>/</t>
        </is>
      </c>
      <c r="F87" s="99" t="inlineStr">
        <is>
          <t>Molatura con mola piccola lamellare</t>
        </is>
      </c>
      <c r="G87" s="100" t="n">
        <v>46003</v>
      </c>
      <c r="H87" s="99" t="inlineStr">
        <is>
          <t>Compito</t>
        </is>
      </c>
      <c r="I87" s="101">
        <f t="array" ref="I87">IF((V87-R87)&gt;3,"SI","")</f>
        <v/>
      </c>
      <c r="J87" s="99" t="inlineStr">
        <is>
          <t>SI</t>
        </is>
      </c>
      <c r="K87" s="100" t="n"/>
      <c r="L87" s="100" t="n"/>
      <c r="M87" s="635">
        <f t="array" ref="M87">IF(R87&gt;0,(SQRT(CC87*(SUM(CD87:CI87)))),"")</f>
        <v/>
      </c>
      <c r="N87" s="636">
        <f t="array" ref="N87">IF(T87&gt;0,(MAX(T87,Z87,AD87,AH87,AL87,AP87))+SQRT(1.2^2+1^2),"")</f>
        <v/>
      </c>
      <c r="O87" s="637">
        <f t="array" ref="O87">IF(R87="",0,10*LOG10(SUM(BP87:BU87)/(COUNT(R87,X87,AB87,AF87,AJ87,AN87))))</f>
        <v/>
      </c>
      <c r="P87" s="638">
        <f t="array" ref="P87">IF(AND(Y87="",AC87="",AG87="",AK87="",AO87=""),S87,AVERAGE(S87,Y87,AC87,AG87,AK87,AO87)+STDEV(S87,Y87,AC87,AG87,AK87,AO87))</f>
        <v/>
      </c>
      <c r="Q87" s="106" t="n">
        <v>300</v>
      </c>
      <c r="R87" s="639" t="n">
        <v>101.3</v>
      </c>
      <c r="S87" s="640" t="n">
        <v>100</v>
      </c>
      <c r="T87" s="641" t="n">
        <v>115.7</v>
      </c>
      <c r="U87" s="642" t="n"/>
      <c r="V87" s="642" t="n"/>
      <c r="W87" s="106" t="n">
        <v>300</v>
      </c>
      <c r="X87" s="639" t="n">
        <v>101.4</v>
      </c>
      <c r="Y87" s="640" t="n">
        <v>100</v>
      </c>
      <c r="Z87" s="641" t="n">
        <v>115.4</v>
      </c>
      <c r="AA87" s="106" t="n">
        <v>300</v>
      </c>
      <c r="AB87" s="639" t="n">
        <v>100.5</v>
      </c>
      <c r="AC87" s="640" t="n">
        <v>99.2</v>
      </c>
      <c r="AD87" s="641" t="n">
        <v>115.3</v>
      </c>
      <c r="AE87" s="106" t="n">
        <v>300</v>
      </c>
      <c r="AF87" s="639" t="n">
        <v>104.7</v>
      </c>
      <c r="AG87" s="640" t="n">
        <v>103.1</v>
      </c>
      <c r="AH87" s="641" t="n">
        <v>119.5</v>
      </c>
      <c r="AI87" s="106" t="n">
        <v>300</v>
      </c>
      <c r="AJ87" s="639" t="n">
        <v>104.8</v>
      </c>
      <c r="AK87" s="640" t="n">
        <v>103.2</v>
      </c>
      <c r="AL87" s="641" t="n">
        <v>119.4</v>
      </c>
      <c r="AM87" s="106" t="n">
        <v>300</v>
      </c>
      <c r="AN87" s="639" t="n">
        <v>103.9</v>
      </c>
      <c r="AO87" s="640" t="n">
        <v>102.3</v>
      </c>
      <c r="AP87" s="641" t="n">
        <v>119.6</v>
      </c>
      <c r="AQ87" s="111">
        <f t="array" ref="AQ87">IF(AND((O87)&lt;85,N87&lt;137),"NO","SI")</f>
        <v/>
      </c>
      <c r="AR87" s="112">
        <f t="array" ref="AR87">IF((480*(10^(7.95-(O87/10))))&lt;480,480*(10^(7.95-(O87/10))),480)</f>
        <v/>
      </c>
      <c r="AS87" s="113">
        <f t="array" ref="AS87">IF((480*(10^(8.45-(O87/10))))&lt;480,480*(10^(8.45-(O87/10))),480)</f>
        <v/>
      </c>
      <c r="AT87" s="114">
        <f t="array" ref="AT87">IF((480*(10^(8.65-(O87/10))))&lt;480,480*(10^(8.65-(O87/10))),480)</f>
        <v/>
      </c>
      <c r="AU87" s="644">
        <f t="array" ref="AU87">IF(O87&lt;80,"0",IF((P87-O87)&lt;=2,('DPI art.191'!$G$3-(('DPI art.191'!$F$3-'DPI art.191'!$G$3)/4)*(P87-O87-2)),('DPI art.191'!$G$3-(('DPI art.191'!$G$3-'DPI art.191'!$H$3)/8)*(P87-O87-2))))</f>
        <v/>
      </c>
      <c r="AV87" s="644">
        <f t="array" ref="AV87">O87-AU87</f>
        <v/>
      </c>
      <c r="AW87" s="644">
        <f t="array" ref="AW87">IF(N87&lt;135,N87,N87-'DPI art.191'!$I$3)</f>
        <v/>
      </c>
      <c r="AX87" s="644">
        <f t="array" ref="AX87">IF(O87&lt;80,"0",IF((P87-O87)&lt;=2,('DPI art.191'!$G$5-(('DPI art.191'!$F$5-'DPI art.191'!$G$5)/4)*(P87-O87-2)),('DPI art.191'!$G$5-(('DPI art.191'!$G$5-'DPI art.191'!$H$5)/8)*(P87-O87-2))))</f>
        <v/>
      </c>
      <c r="AY87" s="644">
        <f t="array" ref="AY87">O87-AX87</f>
        <v/>
      </c>
      <c r="AZ87" s="644">
        <f t="array" ref="AZ87">IF(N87&lt;135,N87,N87-'DPI art.191'!$I$5)</f>
        <v/>
      </c>
      <c r="BA87" s="644">
        <f t="array" ref="BA87">IF(O87&lt;80,"0",IF((P87-O87)&lt;=2,('DPI art.191'!$G$7-(('DPI art.191'!$F$7-'DPI art.191'!$G$7)/4)*(P87-O87-2)),('DPI art.191'!$G$7-(('DPI art.191'!$G$7-'DPI art.191'!$H$7)/8)*(P87-O87-2))))</f>
        <v/>
      </c>
      <c r="BB87" s="644">
        <f t="array" ref="BB87">O87-BA87</f>
        <v/>
      </c>
      <c r="BC87" s="644">
        <f t="array" ref="BC87">IF(N87&lt;135,N87,N87-'DPI art.191'!$I$7)</f>
        <v/>
      </c>
      <c r="BD87" s="644">
        <f t="array" ref="BD87">IF(O87&lt;80,"0",IF((P87-O87)&lt;=2,('DPI art.191'!$G$9-(('DPI art.191'!$F$9-'DPI art.191'!$G$9)/4)*(O87-P87-2)),('DPI art.191'!$G$9-(('DPI art.191'!$G$9-'DPI art.191'!$H$9)/8)*(P87-O87-2))))</f>
        <v/>
      </c>
      <c r="BE87" s="644">
        <f t="array" ref="BE87">O87-BD87</f>
        <v/>
      </c>
      <c r="BF87" s="644">
        <f t="array" ref="BF87">IF(N87&lt;135,N87,N87-'DPI art.191'!$I$9)</f>
        <v/>
      </c>
      <c r="BG87" s="644">
        <f t="array" ref="BG87">IF(O87&lt;80,"0",IF((P87-O87)&lt;=2,('DPI art.191'!$G$11-(('DPI art.191'!$F$11-'DPI art.191'!$G$11)/4)*(P87-O87-2)),('DPI art.191'!$G$11-(('DPI art.191'!$G$11-'DPI art.191'!$H$11)/8)*(P87-O87-2))))</f>
        <v/>
      </c>
      <c r="BH87" s="644">
        <f t="array" ref="BH87">O87-BG87</f>
        <v/>
      </c>
      <c r="BI87" s="644">
        <f t="array" ref="BI87">IF(T87&lt;135,T87,T87-'DPI art.191'!$I$11)</f>
        <v/>
      </c>
      <c r="BJ87" s="644">
        <f t="array" ref="BJ87">IF(O87&lt;80,"0",IF((P87-O87)&lt;=2,('DPI art.191'!$G$13-(('DPI art.191'!$F$13-'DPI art.191'!$G$13)/4)*(P87-O87-2)),('DPI art.191'!$G$13-(('DPI art.191'!$G$13-'DPI art.191'!$H$13)/8)*(P87-O87-2))))</f>
        <v/>
      </c>
      <c r="BK87" s="644">
        <f t="array" ref="BK87">O87-BJ87</f>
        <v/>
      </c>
      <c r="BL87" s="644">
        <f t="array" ref="BL87">IF(T87&lt;135,T87,T87-'DPI art.191'!$I$13)</f>
        <v/>
      </c>
      <c r="BM87" s="644">
        <f t="array" ref="BM87">IF(O87&lt;80,"0",IF((P87-O87)&lt;=2,('DPI art.191'!$G$15-(('DPI art.191'!$F$15-'DPI art.191'!$G$15)/4)*(P87-O87-2)),('DPI art.191'!$G$15-(('DPI art.191'!$G$15-'DPI art.191'!$H$15)/8)*(P87-O87-2))))</f>
        <v/>
      </c>
      <c r="BN87" s="644">
        <f t="array" ref="BN87">O87-BM87</f>
        <v/>
      </c>
      <c r="BO87" s="644">
        <f t="array" ref="BO87">IF(Z87&lt;135,Z87,Z87-'DPI art.191'!$I$15)</f>
        <v/>
      </c>
      <c r="BP87" s="645">
        <f t="array" ref="BP87">10^(0.1*R87)</f>
        <v/>
      </c>
      <c r="BQ87" s="645">
        <f t="array" ref="BQ87">10^(0.1*X87)</f>
        <v/>
      </c>
      <c r="BR87" s="645">
        <f t="array" ref="BR87">10^(0.1*AB87)</f>
        <v/>
      </c>
      <c r="BS87" s="645">
        <f t="array" ref="BS87">10^(0.1*AF87)</f>
        <v/>
      </c>
      <c r="BT87" s="645">
        <f t="array" ref="BT87">10^(0.1*AJ87)</f>
        <v/>
      </c>
      <c r="BU87" s="645">
        <f t="array" ref="BU87">10^(0.1*AN87)</f>
        <v/>
      </c>
      <c r="BV87" s="645">
        <f t="array" ref="BV87">IF(R87&gt;0,(O87-R87),"")</f>
        <v/>
      </c>
      <c r="BW87" s="645">
        <f t="array" ref="BW87">IF(X87&gt;0,(O87-X87),"")</f>
        <v/>
      </c>
      <c r="BX87" s="645">
        <f t="array" ref="BX87">IF(AB87&gt;0,(O87-AB87),"")</f>
        <v/>
      </c>
      <c r="BY87" s="645">
        <f t="array" ref="BY87">IF(AF87&gt;0,(O87-AF87),"")</f>
        <v/>
      </c>
      <c r="BZ87" s="645">
        <f t="array" ref="BZ87">IF(AJ87&gt;0,(O87-AJ87),"")</f>
        <v/>
      </c>
      <c r="CA87" s="645">
        <f t="array" ref="CA87">IF(AN87&gt;0,(O87-AN87),"")</f>
        <v/>
      </c>
      <c r="CB87" s="645">
        <f t="array" ref="CB87">COUNT(BV87:CA87)</f>
        <v/>
      </c>
      <c r="CC87" s="646">
        <f t="array" ref="CC87">IF(CB87=0,0,IF(CB87=1,0,1/(CB87*(CB87-1))))</f>
        <v/>
      </c>
      <c r="CD87" s="647">
        <f t="array" ref="CD87">IF(R87&gt;0,(BV87^2),"")</f>
        <v/>
      </c>
      <c r="CE87" s="647">
        <f t="array" ref="CE87">IF(X87&gt;0,(BW87^2),"")</f>
        <v/>
      </c>
      <c r="CF87" s="647">
        <f t="array" ref="CF87">IF(AB87&gt;0,(BX87^2),"")</f>
        <v/>
      </c>
      <c r="CG87" s="647">
        <f t="array" ref="CG87">IF(AF87&gt;0,(BY87^2),"")</f>
        <v/>
      </c>
      <c r="CH87" s="647">
        <f t="array" ref="CH87">IF(AJ87&gt;0,(BZ87^2),"")</f>
        <v/>
      </c>
      <c r="CI87" s="647">
        <f t="array" ref="CI87">IF(AN87&gt;0,(CA87^2),"")</f>
        <v/>
      </c>
      <c r="CJ87" s="121" t="n"/>
    </row>
    <row r="88" hidden="1" ht="18.75" customHeight="1" s="621">
      <c r="A88" s="47" t="inlineStr">
        <is>
          <t>017/0914</t>
        </is>
      </c>
      <c r="B88" s="47" t="inlineStr">
        <is>
          <t>W28</t>
        </is>
      </c>
      <c r="C88" s="99" t="inlineStr">
        <is>
          <t>Taglio con mola piccola</t>
        </is>
      </c>
      <c r="D88" s="99" t="inlineStr">
        <is>
          <t>/</t>
        </is>
      </c>
      <c r="E88" s="99" t="inlineStr">
        <is>
          <t>/</t>
        </is>
      </c>
      <c r="F88" s="99" t="inlineStr">
        <is>
          <t>Taglio con mola piccola</t>
        </is>
      </c>
      <c r="G88" s="100" t="n">
        <v>46003</v>
      </c>
      <c r="H88" s="99" t="inlineStr">
        <is>
          <t>Compito</t>
        </is>
      </c>
      <c r="I88" s="101">
        <f t="array" ref="I88">IF((V88-R88)&gt;3,"SI","")</f>
        <v/>
      </c>
      <c r="J88" s="99" t="inlineStr">
        <is>
          <t>SI</t>
        </is>
      </c>
      <c r="K88" s="100" t="n"/>
      <c r="L88" s="100" t="n"/>
      <c r="M88" s="635">
        <f t="array" ref="M88">IF(R88&gt;0,(SQRT(CC88*(SUM(CD88:CI88)))),"")</f>
        <v/>
      </c>
      <c r="N88" s="636">
        <f t="array" ref="N88">IF(T88&gt;0,(MAX(T88,Z88,AD88,AH88,AL88,AP88))+SQRT(1.2^2+1^2),"")</f>
        <v/>
      </c>
      <c r="O88" s="637">
        <f t="array" ref="O88">IF(R88="",0,10*LOG10(SUM(BP88:BU88)/(COUNT(R88,X88,AB88,AF88,AJ88,AN88))))</f>
        <v/>
      </c>
      <c r="P88" s="638">
        <f t="array" ref="P88">IF(AND(Y88="",AC88="",AG88="",AK88="",AO88=""),S88,AVERAGE(S88,Y88,AC88,AG88,AK88,AO88)+STDEV(S88,Y88,AC88,AG88,AK88,AO88))</f>
        <v/>
      </c>
      <c r="Q88" s="106" t="n">
        <v>300</v>
      </c>
      <c r="R88" s="639" t="n">
        <v>103.8</v>
      </c>
      <c r="S88" s="640" t="n">
        <v>102.3</v>
      </c>
      <c r="T88" s="641" t="n">
        <v>119.7</v>
      </c>
      <c r="U88" s="642" t="n"/>
      <c r="V88" s="642" t="n"/>
      <c r="W88" s="106" t="n">
        <v>300</v>
      </c>
      <c r="X88" s="639" t="n">
        <v>104.8</v>
      </c>
      <c r="Y88" s="640" t="n">
        <v>103.2</v>
      </c>
      <c r="Z88" s="641" t="n">
        <v>122.5</v>
      </c>
      <c r="AA88" s="106" t="n">
        <v>300</v>
      </c>
      <c r="AB88" s="639" t="n">
        <v>107.8</v>
      </c>
      <c r="AC88" s="640" t="n">
        <v>106.1</v>
      </c>
      <c r="AD88" s="641" t="n">
        <v>124.5</v>
      </c>
      <c r="AE88" s="106" t="n">
        <v>300</v>
      </c>
      <c r="AF88" s="639" t="n">
        <v>111.6</v>
      </c>
      <c r="AG88" s="640" t="n">
        <v>110.1</v>
      </c>
      <c r="AH88" s="641" t="n">
        <v>127.9</v>
      </c>
      <c r="AI88" s="106" t="n">
        <v>300</v>
      </c>
      <c r="AJ88" s="639" t="n">
        <v>111.1</v>
      </c>
      <c r="AK88" s="640" t="n">
        <v>109.5</v>
      </c>
      <c r="AL88" s="641" t="n">
        <v>126.7</v>
      </c>
      <c r="AM88" s="106" t="n">
        <v>300</v>
      </c>
      <c r="AN88" s="639" t="n">
        <v>109.5</v>
      </c>
      <c r="AO88" s="640" t="n">
        <v>107.9</v>
      </c>
      <c r="AP88" s="641" t="n">
        <v>126.5</v>
      </c>
      <c r="AQ88" s="111">
        <f t="array" ref="AQ88">IF(AND((O88)&lt;85,N88&lt;137),"NO","SI")</f>
        <v/>
      </c>
      <c r="AR88" s="112">
        <f t="array" ref="AR88">IF((480*(10^(7.95-(O88/10))))&lt;480,480*(10^(7.95-(O88/10))),480)</f>
        <v/>
      </c>
      <c r="AS88" s="113">
        <f t="array" ref="AS88">IF((480*(10^(8.45-(O88/10))))&lt;480,480*(10^(8.45-(O88/10))),480)</f>
        <v/>
      </c>
      <c r="AT88" s="114">
        <f t="array" ref="AT88">IF((480*(10^(8.65-(O88/10))))&lt;480,480*(10^(8.65-(O88/10))),480)</f>
        <v/>
      </c>
      <c r="AU88" s="644">
        <f t="array" ref="AU88">IF(O88&lt;80,"0",IF((P88-O88)&lt;=2,('DPI art.191'!$G$3-(('DPI art.191'!$F$3-'DPI art.191'!$G$3)/4)*(P88-O88-2)),('DPI art.191'!$G$3-(('DPI art.191'!$G$3-'DPI art.191'!$H$3)/8)*(P88-O88-2))))</f>
        <v/>
      </c>
      <c r="AV88" s="644">
        <f t="array" ref="AV88">O88-AU88</f>
        <v/>
      </c>
      <c r="AW88" s="644">
        <f t="array" ref="AW88">IF(N88&lt;135,N88,N88-'DPI art.191'!$I$3)</f>
        <v/>
      </c>
      <c r="AX88" s="644">
        <f t="array" ref="AX88">IF(O88&lt;80,"0",IF((P88-O88)&lt;=2,('DPI art.191'!$G$5-(('DPI art.191'!$F$5-'DPI art.191'!$G$5)/4)*(P88-O88-2)),('DPI art.191'!$G$5-(('DPI art.191'!$G$5-'DPI art.191'!$H$5)/8)*(P88-O88-2))))</f>
        <v/>
      </c>
      <c r="AY88" s="644">
        <f t="array" ref="AY88">O88-AX88</f>
        <v/>
      </c>
      <c r="AZ88" s="644">
        <f t="array" ref="AZ88">IF(N88&lt;135,N88,N88-'DPI art.191'!$I$5)</f>
        <v/>
      </c>
      <c r="BA88" s="644">
        <f t="array" ref="BA88">IF(O88&lt;80,"0",IF((P88-O88)&lt;=2,('DPI art.191'!$G$7-(('DPI art.191'!$F$7-'DPI art.191'!$G$7)/4)*(P88-O88-2)),('DPI art.191'!$G$7-(('DPI art.191'!$G$7-'DPI art.191'!$H$7)/8)*(P88-O88-2))))</f>
        <v/>
      </c>
      <c r="BB88" s="644">
        <f t="array" ref="BB88">O88-BA88</f>
        <v/>
      </c>
      <c r="BC88" s="644">
        <f t="array" ref="BC88">IF(N88&lt;135,N88,N88-'DPI art.191'!$I$7)</f>
        <v/>
      </c>
      <c r="BD88" s="644">
        <f t="array" ref="BD88">IF(O88&lt;80,"0",IF((P88-O88)&lt;=2,('DPI art.191'!$G$9-(('DPI art.191'!$F$9-'DPI art.191'!$G$9)/4)*(O88-P88-2)),('DPI art.191'!$G$9-(('DPI art.191'!$G$9-'DPI art.191'!$H$9)/8)*(P88-O88-2))))</f>
        <v/>
      </c>
      <c r="BE88" s="644">
        <f t="array" ref="BE88">O88-BD88</f>
        <v/>
      </c>
      <c r="BF88" s="644">
        <f t="array" ref="BF88">IF(N88&lt;135,N88,N88-'DPI art.191'!$I$9)</f>
        <v/>
      </c>
      <c r="BG88" s="644">
        <f t="array" ref="BG88">IF(O88&lt;80,"0",IF((P88-O88)&lt;=2,('DPI art.191'!$G$11-(('DPI art.191'!$F$11-'DPI art.191'!$G$11)/4)*(P88-O88-2)),('DPI art.191'!$G$11-(('DPI art.191'!$G$11-'DPI art.191'!$H$11)/8)*(P88-O88-2))))</f>
        <v/>
      </c>
      <c r="BH88" s="644">
        <f t="array" ref="BH88">O88-BG88</f>
        <v/>
      </c>
      <c r="BI88" s="644">
        <f t="array" ref="BI88">IF(T88&lt;135,T88,T88-'DPI art.191'!$I$11)</f>
        <v/>
      </c>
      <c r="BJ88" s="644">
        <f t="array" ref="BJ88">IF(O88&lt;80,"0",IF((P88-O88)&lt;=2,('DPI art.191'!$G$13-(('DPI art.191'!$F$13-'DPI art.191'!$G$13)/4)*(P88-O88-2)),('DPI art.191'!$G$13-(('DPI art.191'!$G$13-'DPI art.191'!$H$13)/8)*(P88-O88-2))))</f>
        <v/>
      </c>
      <c r="BK88" s="644">
        <f t="array" ref="BK88">O88-BJ88</f>
        <v/>
      </c>
      <c r="BL88" s="644">
        <f t="array" ref="BL88">IF(T88&lt;135,T88,T88-'DPI art.191'!$I$13)</f>
        <v/>
      </c>
      <c r="BM88" s="644">
        <f t="array" ref="BM88">IF(O88&lt;80,"0",IF((P88-O88)&lt;=2,('DPI art.191'!$G$15-(('DPI art.191'!$F$15-'DPI art.191'!$G$15)/4)*(P88-O88-2)),('DPI art.191'!$G$15-(('DPI art.191'!$G$15-'DPI art.191'!$H$15)/8)*(P88-O88-2))))</f>
        <v/>
      </c>
      <c r="BN88" s="644">
        <f t="array" ref="BN88">O88-BM88</f>
        <v/>
      </c>
      <c r="BO88" s="644">
        <f t="array" ref="BO88">IF(Z88&lt;135,Z88,Z88-'DPI art.191'!$I$15)</f>
        <v/>
      </c>
      <c r="BP88" s="645">
        <f t="array" ref="BP88">10^(0.1*R88)</f>
        <v/>
      </c>
      <c r="BQ88" s="645">
        <f t="array" ref="BQ88">10^(0.1*X88)</f>
        <v/>
      </c>
      <c r="BR88" s="645">
        <f t="array" ref="BR88">10^(0.1*AB88)</f>
        <v/>
      </c>
      <c r="BS88" s="645">
        <f t="array" ref="BS88">10^(0.1*AF88)</f>
        <v/>
      </c>
      <c r="BT88" s="645">
        <f t="array" ref="BT88">10^(0.1*AJ88)</f>
        <v/>
      </c>
      <c r="BU88" s="645">
        <f t="array" ref="BU88">10^(0.1*AN88)</f>
        <v/>
      </c>
      <c r="BV88" s="645">
        <f t="array" ref="BV88">IF(R88&gt;0,(O88-R88),"")</f>
        <v/>
      </c>
      <c r="BW88" s="645">
        <f t="array" ref="BW88">IF(X88&gt;0,(O88-X88),"")</f>
        <v/>
      </c>
      <c r="BX88" s="645">
        <f t="array" ref="BX88">IF(AB88&gt;0,(O88-AB88),"")</f>
        <v/>
      </c>
      <c r="BY88" s="645">
        <f t="array" ref="BY88">IF(AF88&gt;0,(O88-AF88),"")</f>
        <v/>
      </c>
      <c r="BZ88" s="645">
        <f t="array" ref="BZ88">IF(AJ88&gt;0,(O88-AJ88),"")</f>
        <v/>
      </c>
      <c r="CA88" s="645">
        <f t="array" ref="CA88">IF(AN88&gt;0,(O88-AN88),"")</f>
        <v/>
      </c>
      <c r="CB88" s="645">
        <f t="array" ref="CB88">COUNT(BV88:CA88)</f>
        <v/>
      </c>
      <c r="CC88" s="646">
        <f t="array" ref="CC88">IF(CB88=0,0,IF(CB88=1,0,1/(CB88*(CB88-1))))</f>
        <v/>
      </c>
      <c r="CD88" s="647">
        <f t="array" ref="CD88">IF(R88&gt;0,(BV88^2),"")</f>
        <v/>
      </c>
      <c r="CE88" s="647">
        <f t="array" ref="CE88">IF(X88&gt;0,(BW88^2),"")</f>
        <v/>
      </c>
      <c r="CF88" s="647">
        <f t="array" ref="CF88">IF(AB88&gt;0,(BX88^2),"")</f>
        <v/>
      </c>
      <c r="CG88" s="647">
        <f t="array" ref="CG88">IF(AF88&gt;0,(BY88^2),"")</f>
        <v/>
      </c>
      <c r="CH88" s="647">
        <f t="array" ref="CH88">IF(AJ88&gt;0,(BZ88^2),"")</f>
        <v/>
      </c>
      <c r="CI88" s="647">
        <f t="array" ref="CI88">IF(AN88&gt;0,(CA88^2),"")</f>
        <v/>
      </c>
      <c r="CJ88" s="121" t="n"/>
    </row>
    <row r="89" hidden="1" ht="25.5" customHeight="1" s="621">
      <c r="A89" s="47" t="inlineStr">
        <is>
          <t>017/0914</t>
        </is>
      </c>
      <c r="B89" s="47" t="inlineStr">
        <is>
          <t>W29</t>
        </is>
      </c>
      <c r="C89" s="99" t="inlineStr">
        <is>
          <t>Molatura con mola piccola sgrosso</t>
        </is>
      </c>
      <c r="D89" s="99" t="inlineStr">
        <is>
          <t>/</t>
        </is>
      </c>
      <c r="E89" s="99" t="inlineStr">
        <is>
          <t>/</t>
        </is>
      </c>
      <c r="F89" s="99" t="inlineStr">
        <is>
          <t>Molatura con mola piccola sgrosso</t>
        </is>
      </c>
      <c r="G89" s="100" t="n">
        <v>46003</v>
      </c>
      <c r="H89" s="99" t="inlineStr">
        <is>
          <t>Compito</t>
        </is>
      </c>
      <c r="I89" s="101">
        <f t="array" ref="I89">IF((V89-R89)&gt;3,"SI","")</f>
        <v/>
      </c>
      <c r="J89" s="99" t="inlineStr">
        <is>
          <t>SI</t>
        </is>
      </c>
      <c r="K89" s="100" t="n"/>
      <c r="L89" s="100" t="n"/>
      <c r="M89" s="635">
        <f t="array" ref="M89">IF(R89&gt;0,(SQRT(CC89*(SUM(CD89:CI89)))),"")</f>
        <v/>
      </c>
      <c r="N89" s="636">
        <f t="array" ref="N89">IF(T89&gt;0,(MAX(T89,Z89,AD89,AH89,AL89,AP89))+SQRT(1.2^2+1^2),"")</f>
        <v/>
      </c>
      <c r="O89" s="637">
        <f t="array" ref="O89">IF(R89="",0,10*LOG10(SUM(BP89:BU89)/(COUNT(R89,X89,AB89,AF89,AJ89,AN89))))</f>
        <v/>
      </c>
      <c r="P89" s="638">
        <f t="array" ref="P89">IF(AND(Y89="",AC89="",AG89="",AK89="",AO89=""),S89,AVERAGE(S89,Y89,AC89,AG89,AK89,AO89)+STDEV(S89,Y89,AC89,AG89,AK89,AO89))</f>
        <v/>
      </c>
      <c r="Q89" s="106" t="n">
        <v>300</v>
      </c>
      <c r="R89" s="639" t="n">
        <v>111.1</v>
      </c>
      <c r="S89" s="640" t="n">
        <v>109.5</v>
      </c>
      <c r="T89" s="641" t="n">
        <v>125.5</v>
      </c>
      <c r="U89" s="642" t="n"/>
      <c r="V89" s="642" t="n"/>
      <c r="W89" s="106" t="n">
        <v>300</v>
      </c>
      <c r="X89" s="639" t="n">
        <v>111.4</v>
      </c>
      <c r="Y89" s="640" t="n">
        <v>109.8</v>
      </c>
      <c r="Z89" s="641" t="n">
        <v>126.1</v>
      </c>
      <c r="AA89" s="106" t="n">
        <v>300</v>
      </c>
      <c r="AB89" s="639" t="n">
        <v>111.3</v>
      </c>
      <c r="AC89" s="640" t="n">
        <v>109.7</v>
      </c>
      <c r="AD89" s="641" t="n">
        <v>127.1</v>
      </c>
      <c r="AE89" s="106" t="n">
        <v>300</v>
      </c>
      <c r="AF89" s="639" t="n">
        <v>103.2</v>
      </c>
      <c r="AG89" s="640" t="n">
        <v>101.7</v>
      </c>
      <c r="AH89" s="641" t="n">
        <v>119.3</v>
      </c>
      <c r="AI89" s="106" t="n">
        <v>300</v>
      </c>
      <c r="AJ89" s="639" t="n">
        <v>103.7</v>
      </c>
      <c r="AK89" s="640" t="n">
        <v>102.3</v>
      </c>
      <c r="AL89" s="641" t="n">
        <v>117.7</v>
      </c>
      <c r="AM89" s="106" t="n">
        <v>300</v>
      </c>
      <c r="AN89" s="639" t="n">
        <v>103.3</v>
      </c>
      <c r="AO89" s="640" t="n">
        <v>101.8</v>
      </c>
      <c r="AP89" s="641" t="n">
        <v>117.9</v>
      </c>
      <c r="AQ89" s="111">
        <f t="array" ref="AQ89">IF(AND((O89)&lt;85,N89&lt;137),"NO","SI")</f>
        <v/>
      </c>
      <c r="AR89" s="112">
        <f t="array" ref="AR89">IF((480*(10^(7.95-(O89/10))))&lt;480,480*(10^(7.95-(O89/10))),480)</f>
        <v/>
      </c>
      <c r="AS89" s="113">
        <f t="array" ref="AS89">IF((480*(10^(8.45-(O89/10))))&lt;480,480*(10^(8.45-(O89/10))),480)</f>
        <v/>
      </c>
      <c r="AT89" s="114">
        <f t="array" ref="AT89">IF((480*(10^(8.65-(O89/10))))&lt;480,480*(10^(8.65-(O89/10))),480)</f>
        <v/>
      </c>
      <c r="AU89" s="644">
        <f t="array" ref="AU89">IF(O89&lt;80,"0",IF((P89-O89)&lt;=2,('DPI art.191'!$G$3-(('DPI art.191'!$F$3-'DPI art.191'!$G$3)/4)*(P89-O89-2)),('DPI art.191'!$G$3-(('DPI art.191'!$G$3-'DPI art.191'!$H$3)/8)*(P89-O89-2))))</f>
        <v/>
      </c>
      <c r="AV89" s="644">
        <f t="array" ref="AV89">O89-AU89</f>
        <v/>
      </c>
      <c r="AW89" s="644">
        <f t="array" ref="AW89">IF(N89&lt;135,N89,N89-'DPI art.191'!$I$3)</f>
        <v/>
      </c>
      <c r="AX89" s="644">
        <f t="array" ref="AX89">IF(O89&lt;80,"0",IF((P89-O89)&lt;=2,('DPI art.191'!$G$5-(('DPI art.191'!$F$5-'DPI art.191'!$G$5)/4)*(P89-O89-2)),('DPI art.191'!$G$5-(('DPI art.191'!$G$5-'DPI art.191'!$H$5)/8)*(P89-O89-2))))</f>
        <v/>
      </c>
      <c r="AY89" s="644">
        <f t="array" ref="AY89">O89-AX89</f>
        <v/>
      </c>
      <c r="AZ89" s="644">
        <f t="array" ref="AZ89">IF(N89&lt;135,N89,N89-'DPI art.191'!$I$5)</f>
        <v/>
      </c>
      <c r="BA89" s="644">
        <f t="array" ref="BA89">IF(O89&lt;80,"0",IF((P89-O89)&lt;=2,('DPI art.191'!$G$7-(('DPI art.191'!$F$7-'DPI art.191'!$G$7)/4)*(P89-O89-2)),('DPI art.191'!$G$7-(('DPI art.191'!$G$7-'DPI art.191'!$H$7)/8)*(P89-O89-2))))</f>
        <v/>
      </c>
      <c r="BB89" s="644">
        <f t="array" ref="BB89">O89-BA89</f>
        <v/>
      </c>
      <c r="BC89" s="644">
        <f t="array" ref="BC89">IF(N89&lt;135,N89,N89-'DPI art.191'!$I$7)</f>
        <v/>
      </c>
      <c r="BD89" s="644">
        <f t="array" ref="BD89">IF(O89&lt;80,"0",IF((P89-O89)&lt;=2,('DPI art.191'!$G$9-(('DPI art.191'!$F$9-'DPI art.191'!$G$9)/4)*(O89-P89-2)),('DPI art.191'!$G$9-(('DPI art.191'!$G$9-'DPI art.191'!$H$9)/8)*(P89-O89-2))))</f>
        <v/>
      </c>
      <c r="BE89" s="644">
        <f t="array" ref="BE89">O89-BD89</f>
        <v/>
      </c>
      <c r="BF89" s="644">
        <f t="array" ref="BF89">IF(N89&lt;135,N89,N89-'DPI art.191'!$I$9)</f>
        <v/>
      </c>
      <c r="BG89" s="644">
        <f t="array" ref="BG89">IF(O89&lt;80,"0",IF((P89-O89)&lt;=2,('DPI art.191'!$G$11-(('DPI art.191'!$F$11-'DPI art.191'!$G$11)/4)*(P89-O89-2)),('DPI art.191'!$G$11-(('DPI art.191'!$G$11-'DPI art.191'!$H$11)/8)*(P89-O89-2))))</f>
        <v/>
      </c>
      <c r="BH89" s="644">
        <f t="array" ref="BH89">O89-BG89</f>
        <v/>
      </c>
      <c r="BI89" s="644">
        <f t="array" ref="BI89">IF(T89&lt;135,T89,T89-'DPI art.191'!$I$11)</f>
        <v/>
      </c>
      <c r="BJ89" s="644">
        <f t="array" ref="BJ89">IF(O89&lt;80,"0",IF((P89-O89)&lt;=2,('DPI art.191'!$G$13-(('DPI art.191'!$F$13-'DPI art.191'!$G$13)/4)*(P89-O89-2)),('DPI art.191'!$G$13-(('DPI art.191'!$G$13-'DPI art.191'!$H$13)/8)*(P89-O89-2))))</f>
        <v/>
      </c>
      <c r="BK89" s="644">
        <f t="array" ref="BK89">O89-BJ89</f>
        <v/>
      </c>
      <c r="BL89" s="644">
        <f t="array" ref="BL89">IF(T89&lt;135,T89,T89-'DPI art.191'!$I$13)</f>
        <v/>
      </c>
      <c r="BM89" s="644">
        <f t="array" ref="BM89">IF(O89&lt;80,"0",IF((P89-O89)&lt;=2,('DPI art.191'!$G$15-(('DPI art.191'!$F$15-'DPI art.191'!$G$15)/4)*(P89-O89-2)),('DPI art.191'!$G$15-(('DPI art.191'!$G$15-'DPI art.191'!$H$15)/8)*(P89-O89-2))))</f>
        <v/>
      </c>
      <c r="BN89" s="644">
        <f t="array" ref="BN89">O89-BM89</f>
        <v/>
      </c>
      <c r="BO89" s="644">
        <f t="array" ref="BO89">IF(Z89&lt;135,Z89,Z89-'DPI art.191'!$I$15)</f>
        <v/>
      </c>
      <c r="BP89" s="645">
        <f t="array" ref="BP89">10^(0.1*R89)</f>
        <v/>
      </c>
      <c r="BQ89" s="645">
        <f t="array" ref="BQ89">10^(0.1*X89)</f>
        <v/>
      </c>
      <c r="BR89" s="645">
        <f t="array" ref="BR89">10^(0.1*AB89)</f>
        <v/>
      </c>
      <c r="BS89" s="645">
        <f t="array" ref="BS89">10^(0.1*AF89)</f>
        <v/>
      </c>
      <c r="BT89" s="645">
        <f t="array" ref="BT89">10^(0.1*AJ89)</f>
        <v/>
      </c>
      <c r="BU89" s="645">
        <f t="array" ref="BU89">10^(0.1*AN89)</f>
        <v/>
      </c>
      <c r="BV89" s="645">
        <f t="array" ref="BV89">IF(R89&gt;0,(O89-R89),"")</f>
        <v/>
      </c>
      <c r="BW89" s="645">
        <f t="array" ref="BW89">IF(X89&gt;0,(O89-X89),"")</f>
        <v/>
      </c>
      <c r="BX89" s="645">
        <f t="array" ref="BX89">IF(AB89&gt;0,(O89-AB89),"")</f>
        <v/>
      </c>
      <c r="BY89" s="645">
        <f t="array" ref="BY89">IF(AF89&gt;0,(O89-AF89),"")</f>
        <v/>
      </c>
      <c r="BZ89" s="645">
        <f t="array" ref="BZ89">IF(AJ89&gt;0,(O89-AJ89),"")</f>
        <v/>
      </c>
      <c r="CA89" s="645">
        <f t="array" ref="CA89">IF(AN89&gt;0,(O89-AN89),"")</f>
        <v/>
      </c>
      <c r="CB89" s="645">
        <f t="array" ref="CB89">COUNT(BV89:CA89)</f>
        <v/>
      </c>
      <c r="CC89" s="646">
        <f t="array" ref="CC89">IF(CB89=0,0,IF(CB89=1,0,1/(CB89*(CB89-1))))</f>
        <v/>
      </c>
      <c r="CD89" s="647">
        <f t="array" ref="CD89">IF(R89&gt;0,(BV89^2),"")</f>
        <v/>
      </c>
      <c r="CE89" s="647">
        <f t="array" ref="CE89">IF(X89&gt;0,(BW89^2),"")</f>
        <v/>
      </c>
      <c r="CF89" s="647">
        <f t="array" ref="CF89">IF(AB89&gt;0,(BX89^2),"")</f>
        <v/>
      </c>
      <c r="CG89" s="647">
        <f t="array" ref="CG89">IF(AF89&gt;0,(BY89^2),"")</f>
        <v/>
      </c>
      <c r="CH89" s="647">
        <f t="array" ref="CH89">IF(AJ89&gt;0,(BZ89^2),"")</f>
        <v/>
      </c>
      <c r="CI89" s="647">
        <f t="array" ref="CI89">IF(AN89&gt;0,(CA89^2),"")</f>
        <v/>
      </c>
      <c r="CJ89" s="121" t="n"/>
    </row>
    <row r="90" hidden="1" ht="25.5" customHeight="1" s="621">
      <c r="A90" s="47" t="inlineStr">
        <is>
          <t>017/0914</t>
        </is>
      </c>
      <c r="B90" s="47" t="inlineStr">
        <is>
          <t>W30</t>
        </is>
      </c>
      <c r="C90" s="99" t="inlineStr">
        <is>
          <t>Molatura con mola piccola lamellare</t>
        </is>
      </c>
      <c r="D90" s="99" t="inlineStr">
        <is>
          <t>/</t>
        </is>
      </c>
      <c r="E90" s="99" t="inlineStr">
        <is>
          <t>/</t>
        </is>
      </c>
      <c r="F90" s="99" t="inlineStr">
        <is>
          <t>Molatura con mola piccola lamellare</t>
        </is>
      </c>
      <c r="G90" s="100" t="n">
        <v>46003</v>
      </c>
      <c r="H90" s="99" t="inlineStr">
        <is>
          <t>Compito</t>
        </is>
      </c>
      <c r="I90" s="101">
        <f t="array" ref="I90">IF((V90-R90)&gt;3,"SI","")</f>
        <v/>
      </c>
      <c r="J90" s="99" t="inlineStr">
        <is>
          <t>SI</t>
        </is>
      </c>
      <c r="K90" s="100" t="n"/>
      <c r="L90" s="100" t="n"/>
      <c r="M90" s="635">
        <f t="array" ref="M90">IF(R90&gt;0,(SQRT(CC90*(SUM(CD90:CI90)))),"")</f>
        <v/>
      </c>
      <c r="N90" s="636">
        <f t="array" ref="N90">IF(T90&gt;0,(MAX(T90,Z90,AD90,AH90,AL90,AP90))+SQRT(1.2^2+1^2),"")</f>
        <v/>
      </c>
      <c r="O90" s="637">
        <f t="array" ref="O90">IF(R90="",0,10*LOG10(SUM(BP90:BU90)/(COUNT(R90,X90,AB90,AF90,AJ90,AN90))))</f>
        <v/>
      </c>
      <c r="P90" s="638">
        <f t="array" ref="P90">IF(AND(Y90="",AC90="",AG90="",AK90="",AO90=""),S90,AVERAGE(S90,Y90,AC90,AG90,AK90,AO90)+STDEV(S90,Y90,AC90,AG90,AK90,AO90))</f>
        <v/>
      </c>
      <c r="Q90" s="106" t="n">
        <v>300</v>
      </c>
      <c r="R90" s="639" t="n">
        <v>103.8</v>
      </c>
      <c r="S90" s="640" t="n">
        <v>102.3</v>
      </c>
      <c r="T90" s="641" t="n">
        <v>118.6</v>
      </c>
      <c r="U90" s="642" t="n"/>
      <c r="V90" s="642" t="n"/>
      <c r="W90" s="106" t="n">
        <v>300</v>
      </c>
      <c r="X90" s="639" t="n">
        <v>104</v>
      </c>
      <c r="Y90" s="640" t="n">
        <v>102.5</v>
      </c>
      <c r="Z90" s="641" t="n">
        <v>119.3</v>
      </c>
      <c r="AA90" s="106" t="n">
        <v>300</v>
      </c>
      <c r="AB90" s="639" t="n">
        <v>104.3</v>
      </c>
      <c r="AC90" s="640" t="n">
        <v>102.8</v>
      </c>
      <c r="AD90" s="641" t="n">
        <v>118.7</v>
      </c>
      <c r="AE90" s="106" t="n">
        <v>300</v>
      </c>
      <c r="AF90" s="639" t="n">
        <v>108.8</v>
      </c>
      <c r="AG90" s="640" t="n">
        <v>107.2</v>
      </c>
      <c r="AH90" s="641" t="n">
        <v>124.9</v>
      </c>
      <c r="AI90" s="106" t="n">
        <v>300</v>
      </c>
      <c r="AJ90" s="639" t="n">
        <v>109</v>
      </c>
      <c r="AK90" s="640" t="n">
        <v>107.4</v>
      </c>
      <c r="AL90" s="641" t="n">
        <v>124.9</v>
      </c>
      <c r="AM90" s="106" t="n">
        <v>300</v>
      </c>
      <c r="AN90" s="639" t="n">
        <v>109.5</v>
      </c>
      <c r="AO90" s="640" t="n">
        <v>107.9</v>
      </c>
      <c r="AP90" s="641" t="n">
        <v>125.3</v>
      </c>
      <c r="AQ90" s="111">
        <f t="array" ref="AQ90">IF(AND((O90)&lt;85,N90&lt;137),"NO","SI")</f>
        <v/>
      </c>
      <c r="AR90" s="112">
        <f t="array" ref="AR90">IF((480*(10^(7.95-(O90/10))))&lt;480,480*(10^(7.95-(O90/10))),480)</f>
        <v/>
      </c>
      <c r="AS90" s="113">
        <f t="array" ref="AS90">IF((480*(10^(8.45-(O90/10))))&lt;480,480*(10^(8.45-(O90/10))),480)</f>
        <v/>
      </c>
      <c r="AT90" s="114">
        <f t="array" ref="AT90">IF((480*(10^(8.65-(O90/10))))&lt;480,480*(10^(8.65-(O90/10))),480)</f>
        <v/>
      </c>
      <c r="AU90" s="644">
        <f t="array" ref="AU90">IF(O90&lt;80,"0",IF((P90-O90)&lt;=2,('DPI art.191'!$G$3-(('DPI art.191'!$F$3-'DPI art.191'!$G$3)/4)*(P90-O90-2)),('DPI art.191'!$G$3-(('DPI art.191'!$G$3-'DPI art.191'!$H$3)/8)*(P90-O90-2))))</f>
        <v/>
      </c>
      <c r="AV90" s="644">
        <f t="array" ref="AV90">O90-AU90</f>
        <v/>
      </c>
      <c r="AW90" s="644">
        <f t="array" ref="AW90">IF(N90&lt;135,N90,N90-'DPI art.191'!$I$3)</f>
        <v/>
      </c>
      <c r="AX90" s="644">
        <f t="array" ref="AX90">IF(O90&lt;80,"0",IF((P90-O90)&lt;=2,('DPI art.191'!$G$5-(('DPI art.191'!$F$5-'DPI art.191'!$G$5)/4)*(P90-O90-2)),('DPI art.191'!$G$5-(('DPI art.191'!$G$5-'DPI art.191'!$H$5)/8)*(P90-O90-2))))</f>
        <v/>
      </c>
      <c r="AY90" s="644">
        <f t="array" ref="AY90">O90-AX90</f>
        <v/>
      </c>
      <c r="AZ90" s="644">
        <f t="array" ref="AZ90">IF(N90&lt;135,N90,N90-'DPI art.191'!$I$5)</f>
        <v/>
      </c>
      <c r="BA90" s="644">
        <f t="array" ref="BA90">IF(O90&lt;80,"0",IF((P90-O90)&lt;=2,('DPI art.191'!$G$7-(('DPI art.191'!$F$7-'DPI art.191'!$G$7)/4)*(P90-O90-2)),('DPI art.191'!$G$7-(('DPI art.191'!$G$7-'DPI art.191'!$H$7)/8)*(P90-O90-2))))</f>
        <v/>
      </c>
      <c r="BB90" s="644">
        <f t="array" ref="BB90">O90-BA90</f>
        <v/>
      </c>
      <c r="BC90" s="644">
        <f t="array" ref="BC90">IF(N90&lt;135,N90,N90-'DPI art.191'!$I$7)</f>
        <v/>
      </c>
      <c r="BD90" s="644">
        <f t="array" ref="BD90">IF(O90&lt;80,"0",IF((P90-O90)&lt;=2,('DPI art.191'!$G$9-(('DPI art.191'!$F$9-'DPI art.191'!$G$9)/4)*(O90-P90-2)),('DPI art.191'!$G$9-(('DPI art.191'!$G$9-'DPI art.191'!$H$9)/8)*(P90-O90-2))))</f>
        <v/>
      </c>
      <c r="BE90" s="644">
        <f t="array" ref="BE90">O90-BD90</f>
        <v/>
      </c>
      <c r="BF90" s="644">
        <f t="array" ref="BF90">IF(N90&lt;135,N90,N90-'DPI art.191'!$I$9)</f>
        <v/>
      </c>
      <c r="BG90" s="644">
        <f t="array" ref="BG90">IF(O90&lt;80,"0",IF((P90-O90)&lt;=2,('DPI art.191'!$G$11-(('DPI art.191'!$F$11-'DPI art.191'!$G$11)/4)*(P90-O90-2)),('DPI art.191'!$G$11-(('DPI art.191'!$G$11-'DPI art.191'!$H$11)/8)*(P90-O90-2))))</f>
        <v/>
      </c>
      <c r="BH90" s="644">
        <f t="array" ref="BH90">O90-BG90</f>
        <v/>
      </c>
      <c r="BI90" s="644">
        <f t="array" ref="BI90">IF(T90&lt;135,T90,T90-'DPI art.191'!$I$11)</f>
        <v/>
      </c>
      <c r="BJ90" s="644">
        <f t="array" ref="BJ90">IF(O90&lt;80,"0",IF((P90-O90)&lt;=2,('DPI art.191'!$G$13-(('DPI art.191'!$F$13-'DPI art.191'!$G$13)/4)*(P90-O90-2)),('DPI art.191'!$G$13-(('DPI art.191'!$G$13-'DPI art.191'!$H$13)/8)*(P90-O90-2))))</f>
        <v/>
      </c>
      <c r="BK90" s="644">
        <f t="array" ref="BK90">O90-BJ90</f>
        <v/>
      </c>
      <c r="BL90" s="644">
        <f t="array" ref="BL90">IF(T90&lt;135,T90,T90-'DPI art.191'!$I$13)</f>
        <v/>
      </c>
      <c r="BM90" s="644">
        <f t="array" ref="BM90">IF(O90&lt;80,"0",IF((P90-O90)&lt;=2,('DPI art.191'!$G$15-(('DPI art.191'!$F$15-'DPI art.191'!$G$15)/4)*(P90-O90-2)),('DPI art.191'!$G$15-(('DPI art.191'!$G$15-'DPI art.191'!$H$15)/8)*(P90-O90-2))))</f>
        <v/>
      </c>
      <c r="BN90" s="644">
        <f t="array" ref="BN90">O90-BM90</f>
        <v/>
      </c>
      <c r="BO90" s="644">
        <f t="array" ref="BO90">IF(Z90&lt;135,Z90,Z90-'DPI art.191'!$I$15)</f>
        <v/>
      </c>
      <c r="BP90" s="645">
        <f t="array" ref="BP90">10^(0.1*R90)</f>
        <v/>
      </c>
      <c r="BQ90" s="645">
        <f t="array" ref="BQ90">10^(0.1*X90)</f>
        <v/>
      </c>
      <c r="BR90" s="645">
        <f t="array" ref="BR90">10^(0.1*AB90)</f>
        <v/>
      </c>
      <c r="BS90" s="645">
        <f t="array" ref="BS90">10^(0.1*AF90)</f>
        <v/>
      </c>
      <c r="BT90" s="645">
        <f t="array" ref="BT90">10^(0.1*AJ90)</f>
        <v/>
      </c>
      <c r="BU90" s="645">
        <f t="array" ref="BU90">10^(0.1*AN90)</f>
        <v/>
      </c>
      <c r="BV90" s="645">
        <f t="array" ref="BV90">IF(R90&gt;0,(O90-R90),"")</f>
        <v/>
      </c>
      <c r="BW90" s="645">
        <f t="array" ref="BW90">IF(X90&gt;0,(O90-X90),"")</f>
        <v/>
      </c>
      <c r="BX90" s="645">
        <f t="array" ref="BX90">IF(AB90&gt;0,(O90-AB90),"")</f>
        <v/>
      </c>
      <c r="BY90" s="645">
        <f t="array" ref="BY90">IF(AF90&gt;0,(O90-AF90),"")</f>
        <v/>
      </c>
      <c r="BZ90" s="645">
        <f t="array" ref="BZ90">IF(AJ90&gt;0,(O90-AJ90),"")</f>
        <v/>
      </c>
      <c r="CA90" s="645">
        <f t="array" ref="CA90">IF(AN90&gt;0,(O90-AN90),"")</f>
        <v/>
      </c>
      <c r="CB90" s="645">
        <f t="array" ref="CB90">COUNT(BV90:CA90)</f>
        <v/>
      </c>
      <c r="CC90" s="646">
        <f t="array" ref="CC90">IF(CB90=0,0,IF(CB90=1,0,1/(CB90*(CB90-1))))</f>
        <v/>
      </c>
      <c r="CD90" s="647">
        <f t="array" ref="CD90">IF(R90&gt;0,(BV90^2),"")</f>
        <v/>
      </c>
      <c r="CE90" s="647">
        <f t="array" ref="CE90">IF(X90&gt;0,(BW90^2),"")</f>
        <v/>
      </c>
      <c r="CF90" s="647">
        <f t="array" ref="CF90">IF(AB90&gt;0,(BX90^2),"")</f>
        <v/>
      </c>
      <c r="CG90" s="647">
        <f t="array" ref="CG90">IF(AF90&gt;0,(BY90^2),"")</f>
        <v/>
      </c>
      <c r="CH90" s="647">
        <f t="array" ref="CH90">IF(AJ90&gt;0,(BZ90^2),"")</f>
        <v/>
      </c>
      <c r="CI90" s="647">
        <f t="array" ref="CI90">IF(AN90&gt;0,(CA90^2),"")</f>
        <v/>
      </c>
      <c r="CJ90" s="121" t="n"/>
    </row>
    <row r="91" hidden="1" ht="18.75" customHeight="1" s="621">
      <c r="A91" s="47" t="inlineStr">
        <is>
          <t>017/0914</t>
        </is>
      </c>
      <c r="B91" s="47" t="inlineStr">
        <is>
          <t>W31</t>
        </is>
      </c>
      <c r="C91" s="99" t="inlineStr">
        <is>
          <t>Taglio con mola piccola</t>
        </is>
      </c>
      <c r="D91" s="99" t="inlineStr">
        <is>
          <t>/</t>
        </is>
      </c>
      <c r="E91" s="99" t="inlineStr">
        <is>
          <t>/</t>
        </is>
      </c>
      <c r="F91" s="99" t="inlineStr">
        <is>
          <t>Taglio con mola piccola</t>
        </is>
      </c>
      <c r="G91" s="100" t="n">
        <v>46003</v>
      </c>
      <c r="H91" s="99" t="inlineStr">
        <is>
          <t>Compito</t>
        </is>
      </c>
      <c r="I91" s="101">
        <f t="array" ref="I91">IF((V91-R91)&gt;3,"SI","")</f>
        <v/>
      </c>
      <c r="J91" s="99" t="inlineStr">
        <is>
          <t>SI</t>
        </is>
      </c>
      <c r="K91" s="100" t="n"/>
      <c r="L91" s="100" t="n"/>
      <c r="M91" s="635">
        <f t="array" ref="M91">IF(R91&gt;0,(SQRT(CC91*(SUM(CD91:CI91)))),"")</f>
        <v/>
      </c>
      <c r="N91" s="636">
        <f t="array" ref="N91">IF(T91&gt;0,(MAX(T91,Z91,AD91,AH91,AL91,AP91))+SQRT(1.2^2+1^2),"")</f>
        <v/>
      </c>
      <c r="O91" s="637">
        <f t="array" ref="O91">IF(R91="",0,10*LOG10(SUM(BP91:BU91)/(COUNT(R91,X91,AB91,AF91,AJ91,AN91))))</f>
        <v/>
      </c>
      <c r="P91" s="638">
        <f t="array" ref="P91">IF(AND(Y91="",AC91="",AG91="",AK91="",AO91=""),S91,AVERAGE(S91,Y91,AC91,AG91,AK91,AO91)+STDEV(S91,Y91,AC91,AG91,AK91,AO91))</f>
        <v/>
      </c>
      <c r="Q91" s="106" t="n">
        <v>300</v>
      </c>
      <c r="R91" s="639" t="n">
        <v>109.1</v>
      </c>
      <c r="S91" s="640" t="n">
        <v>107.4</v>
      </c>
      <c r="T91" s="641" t="n">
        <v>126.4</v>
      </c>
      <c r="U91" s="642" t="n"/>
      <c r="V91" s="642" t="n"/>
      <c r="W91" s="106" t="n">
        <v>300</v>
      </c>
      <c r="X91" s="639" t="n">
        <v>108.6</v>
      </c>
      <c r="Y91" s="640" t="n">
        <v>107</v>
      </c>
      <c r="Z91" s="641" t="n">
        <v>124.9</v>
      </c>
      <c r="AA91" s="106" t="n">
        <v>300</v>
      </c>
      <c r="AB91" s="639" t="n">
        <v>109.2</v>
      </c>
      <c r="AC91" s="640" t="n">
        <v>107.5</v>
      </c>
      <c r="AD91" s="641" t="n">
        <v>124</v>
      </c>
      <c r="AE91" s="106" t="n">
        <v>300</v>
      </c>
      <c r="AF91" s="639" t="n">
        <v>109.1</v>
      </c>
      <c r="AG91" s="640" t="n">
        <v>107.4</v>
      </c>
      <c r="AH91" s="641" t="n">
        <v>124.2</v>
      </c>
      <c r="AI91" s="106" t="n">
        <v>300</v>
      </c>
      <c r="AJ91" s="639" t="n">
        <v>108.2</v>
      </c>
      <c r="AK91" s="640" t="n">
        <v>106.5</v>
      </c>
      <c r="AL91" s="641" t="n">
        <v>123.6</v>
      </c>
      <c r="AM91" s="106" t="n">
        <v>300</v>
      </c>
      <c r="AN91" s="639" t="n">
        <v>106.5</v>
      </c>
      <c r="AO91" s="640" t="n">
        <v>104.9</v>
      </c>
      <c r="AP91" s="641" t="n">
        <v>122.6</v>
      </c>
      <c r="AQ91" s="111">
        <f t="array" ref="AQ91">IF(AND((O91)&lt;85,N91&lt;137),"NO","SI")</f>
        <v/>
      </c>
      <c r="AR91" s="112">
        <f t="array" ref="AR91">IF((480*(10^(7.95-(O91/10))))&lt;480,480*(10^(7.95-(O91/10))),480)</f>
        <v/>
      </c>
      <c r="AS91" s="113">
        <f t="array" ref="AS91">IF((480*(10^(8.45-(O91/10))))&lt;480,480*(10^(8.45-(O91/10))),480)</f>
        <v/>
      </c>
      <c r="AT91" s="114">
        <f t="array" ref="AT91">IF((480*(10^(8.65-(O91/10))))&lt;480,480*(10^(8.65-(O91/10))),480)</f>
        <v/>
      </c>
      <c r="AU91" s="644">
        <f t="array" ref="AU91">IF(O91&lt;80,"0",IF((P91-O91)&lt;=2,('DPI art.191'!$G$3-(('DPI art.191'!$F$3-'DPI art.191'!$G$3)/4)*(P91-O91-2)),('DPI art.191'!$G$3-(('DPI art.191'!$G$3-'DPI art.191'!$H$3)/8)*(P91-O91-2))))</f>
        <v/>
      </c>
      <c r="AV91" s="644">
        <f t="array" ref="AV91">O91-AU91</f>
        <v/>
      </c>
      <c r="AW91" s="644">
        <f t="array" ref="AW91">IF(N91&lt;135,N91,N91-'DPI art.191'!$I$3)</f>
        <v/>
      </c>
      <c r="AX91" s="644">
        <f t="array" ref="AX91">IF(O91&lt;80,"0",IF((P91-O91)&lt;=2,('DPI art.191'!$G$5-(('DPI art.191'!$F$5-'DPI art.191'!$G$5)/4)*(P91-O91-2)),('DPI art.191'!$G$5-(('DPI art.191'!$G$5-'DPI art.191'!$H$5)/8)*(P91-O91-2))))</f>
        <v/>
      </c>
      <c r="AY91" s="644">
        <f t="array" ref="AY91">O91-AX91</f>
        <v/>
      </c>
      <c r="AZ91" s="644">
        <f t="array" ref="AZ91">IF(N91&lt;135,N91,N91-'DPI art.191'!$I$5)</f>
        <v/>
      </c>
      <c r="BA91" s="644">
        <f t="array" ref="BA91">IF(O91&lt;80,"0",IF((P91-O91)&lt;=2,('DPI art.191'!$G$7-(('DPI art.191'!$F$7-'DPI art.191'!$G$7)/4)*(P91-O91-2)),('DPI art.191'!$G$7-(('DPI art.191'!$G$7-'DPI art.191'!$H$7)/8)*(P91-O91-2))))</f>
        <v/>
      </c>
      <c r="BB91" s="644">
        <f t="array" ref="BB91">O91-BA91</f>
        <v/>
      </c>
      <c r="BC91" s="644">
        <f t="array" ref="BC91">IF(N91&lt;135,N91,N91-'DPI art.191'!$I$7)</f>
        <v/>
      </c>
      <c r="BD91" s="644">
        <f t="array" ref="BD91">IF(O91&lt;80,"0",IF((P91-O91)&lt;=2,('DPI art.191'!$G$9-(('DPI art.191'!$F$9-'DPI art.191'!$G$9)/4)*(O91-P91-2)),('DPI art.191'!$G$9-(('DPI art.191'!$G$9-'DPI art.191'!$H$9)/8)*(P91-O91-2))))</f>
        <v/>
      </c>
      <c r="BE91" s="644">
        <f t="array" ref="BE91">O91-BD91</f>
        <v/>
      </c>
      <c r="BF91" s="644">
        <f t="array" ref="BF91">IF(N91&lt;135,N91,N91-'DPI art.191'!$I$9)</f>
        <v/>
      </c>
      <c r="BG91" s="644">
        <f t="array" ref="BG91">IF(O91&lt;80,"0",IF((P91-O91)&lt;=2,('DPI art.191'!$G$11-(('DPI art.191'!$F$11-'DPI art.191'!$G$11)/4)*(P91-O91-2)),('DPI art.191'!$G$11-(('DPI art.191'!$G$11-'DPI art.191'!$H$11)/8)*(P91-O91-2))))</f>
        <v/>
      </c>
      <c r="BH91" s="644">
        <f t="array" ref="BH91">O91-BG91</f>
        <v/>
      </c>
      <c r="BI91" s="644">
        <f t="array" ref="BI91">IF(T91&lt;135,T91,T91-'DPI art.191'!$I$11)</f>
        <v/>
      </c>
      <c r="BJ91" s="644">
        <f t="array" ref="BJ91">IF(O91&lt;80,"0",IF((P91-O91)&lt;=2,('DPI art.191'!$G$13-(('DPI art.191'!$F$13-'DPI art.191'!$G$13)/4)*(P91-O91-2)),('DPI art.191'!$G$13-(('DPI art.191'!$G$13-'DPI art.191'!$H$13)/8)*(P91-O91-2))))</f>
        <v/>
      </c>
      <c r="BK91" s="644">
        <f t="array" ref="BK91">O91-BJ91</f>
        <v/>
      </c>
      <c r="BL91" s="644">
        <f t="array" ref="BL91">IF(T91&lt;135,T91,T91-'DPI art.191'!$I$13)</f>
        <v/>
      </c>
      <c r="BM91" s="644">
        <f t="array" ref="BM91">IF(O91&lt;80,"0",IF((P91-O91)&lt;=2,('DPI art.191'!$G$15-(('DPI art.191'!$F$15-'DPI art.191'!$G$15)/4)*(P91-O91-2)),('DPI art.191'!$G$15-(('DPI art.191'!$G$15-'DPI art.191'!$H$15)/8)*(P91-O91-2))))</f>
        <v/>
      </c>
      <c r="BN91" s="644">
        <f t="array" ref="BN91">O91-BM91</f>
        <v/>
      </c>
      <c r="BO91" s="644">
        <f t="array" ref="BO91">IF(Z91&lt;135,Z91,Z91-'DPI art.191'!$I$15)</f>
        <v/>
      </c>
      <c r="BP91" s="645">
        <f t="array" ref="BP91">10^(0.1*R91)</f>
        <v/>
      </c>
      <c r="BQ91" s="645">
        <f t="array" ref="BQ91">10^(0.1*X91)</f>
        <v/>
      </c>
      <c r="BR91" s="645">
        <f t="array" ref="BR91">10^(0.1*AB91)</f>
        <v/>
      </c>
      <c r="BS91" s="645">
        <f t="array" ref="BS91">10^(0.1*AF91)</f>
        <v/>
      </c>
      <c r="BT91" s="645">
        <f t="array" ref="BT91">10^(0.1*AJ91)</f>
        <v/>
      </c>
      <c r="BU91" s="645">
        <f t="array" ref="BU91">10^(0.1*AN91)</f>
        <v/>
      </c>
      <c r="BV91" s="645">
        <f t="array" ref="BV91">IF(R91&gt;0,(O91-R91),"")</f>
        <v/>
      </c>
      <c r="BW91" s="645">
        <f t="array" ref="BW91">IF(X91&gt;0,(O91-X91),"")</f>
        <v/>
      </c>
      <c r="BX91" s="645">
        <f t="array" ref="BX91">IF(AB91&gt;0,(O91-AB91),"")</f>
        <v/>
      </c>
      <c r="BY91" s="645">
        <f t="array" ref="BY91">IF(AF91&gt;0,(O91-AF91),"")</f>
        <v/>
      </c>
      <c r="BZ91" s="645">
        <f t="array" ref="BZ91">IF(AJ91&gt;0,(O91-AJ91),"")</f>
        <v/>
      </c>
      <c r="CA91" s="645">
        <f t="array" ref="CA91">IF(AN91&gt;0,(O91-AN91),"")</f>
        <v/>
      </c>
      <c r="CB91" s="645">
        <f t="array" ref="CB91">COUNT(BV91:CA91)</f>
        <v/>
      </c>
      <c r="CC91" s="646">
        <f t="array" ref="CC91">IF(CB91=0,0,IF(CB91=1,0,1/(CB91*(CB91-1))))</f>
        <v/>
      </c>
      <c r="CD91" s="647">
        <f t="array" ref="CD91">IF(R91&gt;0,(BV91^2),"")</f>
        <v/>
      </c>
      <c r="CE91" s="647">
        <f t="array" ref="CE91">IF(X91&gt;0,(BW91^2),"")</f>
        <v/>
      </c>
      <c r="CF91" s="647">
        <f t="array" ref="CF91">IF(AB91&gt;0,(BX91^2),"")</f>
        <v/>
      </c>
      <c r="CG91" s="647">
        <f t="array" ref="CG91">IF(AF91&gt;0,(BY91^2),"")</f>
        <v/>
      </c>
      <c r="CH91" s="647">
        <f t="array" ref="CH91">IF(AJ91&gt;0,(BZ91^2),"")</f>
        <v/>
      </c>
      <c r="CI91" s="647">
        <f t="array" ref="CI91">IF(AN91&gt;0,(CA91^2),"")</f>
        <v/>
      </c>
      <c r="CJ91" s="121" t="n"/>
    </row>
    <row r="92" hidden="1" ht="25.5" customHeight="1" s="621">
      <c r="A92" s="47" t="inlineStr">
        <is>
          <t>017/0914</t>
        </is>
      </c>
      <c r="B92" s="47" t="inlineStr">
        <is>
          <t>W32</t>
        </is>
      </c>
      <c r="C92" s="99" t="inlineStr">
        <is>
          <t>Molatura con mola piccola sgrosso</t>
        </is>
      </c>
      <c r="D92" s="99" t="inlineStr">
        <is>
          <t>/</t>
        </is>
      </c>
      <c r="E92" s="99" t="inlineStr">
        <is>
          <t>/</t>
        </is>
      </c>
      <c r="F92" s="99" t="inlineStr">
        <is>
          <t>Molatura con mola piccola sgrosso</t>
        </is>
      </c>
      <c r="G92" s="100" t="n">
        <v>46003</v>
      </c>
      <c r="H92" s="99" t="inlineStr">
        <is>
          <t>Compito</t>
        </is>
      </c>
      <c r="I92" s="101">
        <f t="array" ref="I92">IF((V92-R92)&gt;3,"SI","")</f>
        <v/>
      </c>
      <c r="J92" s="99" t="inlineStr">
        <is>
          <t>SI</t>
        </is>
      </c>
      <c r="K92" s="100" t="n"/>
      <c r="L92" s="100" t="n"/>
      <c r="M92" s="635">
        <f t="array" ref="M92">IF(R92&gt;0,(SQRT(CC92*(SUM(CD92:CI92)))),"")</f>
        <v/>
      </c>
      <c r="N92" s="636">
        <f t="array" ref="N92">IF(T92&gt;0,(MAX(T92,Z92,AD92,AH92,AL92,AP92))+SQRT(1.2^2+1^2),"")</f>
        <v/>
      </c>
      <c r="O92" s="637">
        <f t="array" ref="O92">IF(R92="",0,10*LOG10(SUM(BP92:BU92)/(COUNT(R92,X92,AB92,AF92,AJ92,AN92))))</f>
        <v/>
      </c>
      <c r="P92" s="638">
        <f t="array" ref="P92">IF(AND(Y92="",AC92="",AG92="",AK92="",AO92=""),S92,AVERAGE(S92,Y92,AC92,AG92,AK92,AO92)+STDEV(S92,Y92,AC92,AG92,AK92,AO92))</f>
        <v/>
      </c>
      <c r="Q92" s="106" t="n">
        <v>300</v>
      </c>
      <c r="R92" s="639" t="n">
        <v>105.4</v>
      </c>
      <c r="S92" s="640" t="n">
        <v>103.9</v>
      </c>
      <c r="T92" s="641" t="n">
        <v>121.1</v>
      </c>
      <c r="U92" s="642" t="n"/>
      <c r="V92" s="642" t="n"/>
      <c r="W92" s="106" t="n">
        <v>300</v>
      </c>
      <c r="X92" s="639" t="n">
        <v>104.3</v>
      </c>
      <c r="Y92" s="640" t="n">
        <v>102.8</v>
      </c>
      <c r="Z92" s="641" t="n">
        <v>120.1</v>
      </c>
      <c r="AA92" s="106" t="n">
        <v>300</v>
      </c>
      <c r="AB92" s="639" t="n">
        <v>109.4</v>
      </c>
      <c r="AC92" s="640" t="n">
        <v>107.8</v>
      </c>
      <c r="AD92" s="641" t="n">
        <v>123</v>
      </c>
      <c r="AE92" s="106" t="n">
        <v>300</v>
      </c>
      <c r="AF92" s="639" t="n">
        <v>106.9</v>
      </c>
      <c r="AG92" s="640" t="n">
        <v>105.3</v>
      </c>
      <c r="AH92" s="641" t="n">
        <v>122.5</v>
      </c>
      <c r="AI92" s="106" t="n">
        <v>300</v>
      </c>
      <c r="AJ92" s="639" t="n">
        <v>106.6</v>
      </c>
      <c r="AK92" s="640" t="n">
        <v>105.1</v>
      </c>
      <c r="AL92" s="641" t="n">
        <v>120.2</v>
      </c>
      <c r="AM92" s="106" t="n">
        <v>300</v>
      </c>
      <c r="AN92" s="639" t="n">
        <v>106.7</v>
      </c>
      <c r="AO92" s="640" t="n">
        <v>105.2</v>
      </c>
      <c r="AP92" s="641" t="n">
        <v>120.8</v>
      </c>
      <c r="AQ92" s="111">
        <f t="array" ref="AQ92">IF(AND((O92)&lt;85,N92&lt;137),"NO","SI")</f>
        <v/>
      </c>
      <c r="AR92" s="112">
        <f t="array" ref="AR92">IF((480*(10^(7.95-(O92/10))))&lt;480,480*(10^(7.95-(O92/10))),480)</f>
        <v/>
      </c>
      <c r="AS92" s="113">
        <f t="array" ref="AS92">IF((480*(10^(8.45-(O92/10))))&lt;480,480*(10^(8.45-(O92/10))),480)</f>
        <v/>
      </c>
      <c r="AT92" s="114">
        <f t="array" ref="AT92">IF((480*(10^(8.65-(O92/10))))&lt;480,480*(10^(8.65-(O92/10))),480)</f>
        <v/>
      </c>
      <c r="AU92" s="644">
        <f t="array" ref="AU92">IF(O92&lt;80,"0",IF((P92-O92)&lt;=2,('DPI art.191'!$G$3-(('DPI art.191'!$F$3-'DPI art.191'!$G$3)/4)*(P92-O92-2)),('DPI art.191'!$G$3-(('DPI art.191'!$G$3-'DPI art.191'!$H$3)/8)*(P92-O92-2))))</f>
        <v/>
      </c>
      <c r="AV92" s="644">
        <f t="array" ref="AV92">O92-AU92</f>
        <v/>
      </c>
      <c r="AW92" s="644">
        <f t="array" ref="AW92">IF(N92&lt;135,N92,N92-'DPI art.191'!$I$3)</f>
        <v/>
      </c>
      <c r="AX92" s="644">
        <f t="array" ref="AX92">IF(O92&lt;80,"0",IF((P92-O92)&lt;=2,('DPI art.191'!$G$5-(('DPI art.191'!$F$5-'DPI art.191'!$G$5)/4)*(P92-O92-2)),('DPI art.191'!$G$5-(('DPI art.191'!$G$5-'DPI art.191'!$H$5)/8)*(P92-O92-2))))</f>
        <v/>
      </c>
      <c r="AY92" s="644">
        <f t="array" ref="AY92">O92-AX92</f>
        <v/>
      </c>
      <c r="AZ92" s="644">
        <f t="array" ref="AZ92">IF(N92&lt;135,N92,N92-'DPI art.191'!$I$5)</f>
        <v/>
      </c>
      <c r="BA92" s="644">
        <f t="array" ref="BA92">IF(O92&lt;80,"0",IF((P92-O92)&lt;=2,('DPI art.191'!$G$7-(('DPI art.191'!$F$7-'DPI art.191'!$G$7)/4)*(P92-O92-2)),('DPI art.191'!$G$7-(('DPI art.191'!$G$7-'DPI art.191'!$H$7)/8)*(P92-O92-2))))</f>
        <v/>
      </c>
      <c r="BB92" s="644">
        <f t="array" ref="BB92">O92-BA92</f>
        <v/>
      </c>
      <c r="BC92" s="644">
        <f t="array" ref="BC92">IF(N92&lt;135,N92,N92-'DPI art.191'!$I$7)</f>
        <v/>
      </c>
      <c r="BD92" s="644">
        <f t="array" ref="BD92">IF(O92&lt;80,"0",IF((P92-O92)&lt;=2,('DPI art.191'!$G$9-(('DPI art.191'!$F$9-'DPI art.191'!$G$9)/4)*(O92-P92-2)),('DPI art.191'!$G$9-(('DPI art.191'!$G$9-'DPI art.191'!$H$9)/8)*(P92-O92-2))))</f>
        <v/>
      </c>
      <c r="BE92" s="644">
        <f t="array" ref="BE92">O92-BD92</f>
        <v/>
      </c>
      <c r="BF92" s="644">
        <f t="array" ref="BF92">IF(N92&lt;135,N92,N92-'DPI art.191'!$I$9)</f>
        <v/>
      </c>
      <c r="BG92" s="644">
        <f t="array" ref="BG92">IF(O92&lt;80,"0",IF((P92-O92)&lt;=2,('DPI art.191'!$G$11-(('DPI art.191'!$F$11-'DPI art.191'!$G$11)/4)*(P92-O92-2)),('DPI art.191'!$G$11-(('DPI art.191'!$G$11-'DPI art.191'!$H$11)/8)*(P92-O92-2))))</f>
        <v/>
      </c>
      <c r="BH92" s="644">
        <f t="array" ref="BH92">O92-BG92</f>
        <v/>
      </c>
      <c r="BI92" s="644">
        <f t="array" ref="BI92">IF(T92&lt;135,T92,T92-'DPI art.191'!$I$11)</f>
        <v/>
      </c>
      <c r="BJ92" s="644">
        <f t="array" ref="BJ92">IF(O92&lt;80,"0",IF((P92-O92)&lt;=2,('DPI art.191'!$G$13-(('DPI art.191'!$F$13-'DPI art.191'!$G$13)/4)*(P92-O92-2)),('DPI art.191'!$G$13-(('DPI art.191'!$G$13-'DPI art.191'!$H$13)/8)*(P92-O92-2))))</f>
        <v/>
      </c>
      <c r="BK92" s="644">
        <f t="array" ref="BK92">O92-BJ92</f>
        <v/>
      </c>
      <c r="BL92" s="644">
        <f t="array" ref="BL92">IF(T92&lt;135,T92,T92-'DPI art.191'!$I$13)</f>
        <v/>
      </c>
      <c r="BM92" s="644">
        <f t="array" ref="BM92">IF(O92&lt;80,"0",IF((P92-O92)&lt;=2,('DPI art.191'!$G$15-(('DPI art.191'!$F$15-'DPI art.191'!$G$15)/4)*(P92-O92-2)),('DPI art.191'!$G$15-(('DPI art.191'!$G$15-'DPI art.191'!$H$15)/8)*(P92-O92-2))))</f>
        <v/>
      </c>
      <c r="BN92" s="644">
        <f t="array" ref="BN92">O92-BM92</f>
        <v/>
      </c>
      <c r="BO92" s="644">
        <f t="array" ref="BO92">IF(Z92&lt;135,Z92,Z92-'DPI art.191'!$I$15)</f>
        <v/>
      </c>
      <c r="BP92" s="645">
        <f t="array" ref="BP92">10^(0.1*R92)</f>
        <v/>
      </c>
      <c r="BQ92" s="645">
        <f t="array" ref="BQ92">10^(0.1*X92)</f>
        <v/>
      </c>
      <c r="BR92" s="645">
        <f t="array" ref="BR92">10^(0.1*AB92)</f>
        <v/>
      </c>
      <c r="BS92" s="645">
        <f t="array" ref="BS92">10^(0.1*AF92)</f>
        <v/>
      </c>
      <c r="BT92" s="645">
        <f t="array" ref="BT92">10^(0.1*AJ92)</f>
        <v/>
      </c>
      <c r="BU92" s="645">
        <f t="array" ref="BU92">10^(0.1*AN92)</f>
        <v/>
      </c>
      <c r="BV92" s="645">
        <f t="array" ref="BV92">IF(R92&gt;0,(O92-R92),"")</f>
        <v/>
      </c>
      <c r="BW92" s="645">
        <f t="array" ref="BW92">IF(X92&gt;0,(O92-X92),"")</f>
        <v/>
      </c>
      <c r="BX92" s="645">
        <f t="array" ref="BX92">IF(AB92&gt;0,(O92-AB92),"")</f>
        <v/>
      </c>
      <c r="BY92" s="645">
        <f t="array" ref="BY92">IF(AF92&gt;0,(O92-AF92),"")</f>
        <v/>
      </c>
      <c r="BZ92" s="645">
        <f t="array" ref="BZ92">IF(AJ92&gt;0,(O92-AJ92),"")</f>
        <v/>
      </c>
      <c r="CA92" s="645">
        <f t="array" ref="CA92">IF(AN92&gt;0,(O92-AN92),"")</f>
        <v/>
      </c>
      <c r="CB92" s="645">
        <f t="array" ref="CB92">COUNT(BV92:CA92)</f>
        <v/>
      </c>
      <c r="CC92" s="646">
        <f t="array" ref="CC92">IF(CB92=0,0,IF(CB92=1,0,1/(CB92*(CB92-1))))</f>
        <v/>
      </c>
      <c r="CD92" s="647">
        <f t="array" ref="CD92">IF(R92&gt;0,(BV92^2),"")</f>
        <v/>
      </c>
      <c r="CE92" s="647">
        <f t="array" ref="CE92">IF(X92&gt;0,(BW92^2),"")</f>
        <v/>
      </c>
      <c r="CF92" s="647">
        <f t="array" ref="CF92">IF(AB92&gt;0,(BX92^2),"")</f>
        <v/>
      </c>
      <c r="CG92" s="647">
        <f t="array" ref="CG92">IF(AF92&gt;0,(BY92^2),"")</f>
        <v/>
      </c>
      <c r="CH92" s="647">
        <f t="array" ref="CH92">IF(AJ92&gt;0,(BZ92^2),"")</f>
        <v/>
      </c>
      <c r="CI92" s="647">
        <f t="array" ref="CI92">IF(AN92&gt;0,(CA92^2),"")</f>
        <v/>
      </c>
      <c r="CJ92" s="121" t="n"/>
    </row>
    <row r="93" hidden="1" ht="25.5" customHeight="1" s="621">
      <c r="A93" s="47" t="inlineStr">
        <is>
          <t>017/0914</t>
        </is>
      </c>
      <c r="B93" s="47" t="inlineStr">
        <is>
          <t>W33</t>
        </is>
      </c>
      <c r="C93" s="99" t="inlineStr">
        <is>
          <t>Molatura con mola piccola lamellare</t>
        </is>
      </c>
      <c r="D93" s="99" t="inlineStr">
        <is>
          <t>/</t>
        </is>
      </c>
      <c r="E93" s="99" t="inlineStr">
        <is>
          <t>/</t>
        </is>
      </c>
      <c r="F93" s="99" t="inlineStr">
        <is>
          <t>Molatura con mola piccola lamellare</t>
        </is>
      </c>
      <c r="G93" s="100" t="n">
        <v>46003</v>
      </c>
      <c r="H93" s="99" t="inlineStr">
        <is>
          <t>Compito</t>
        </is>
      </c>
      <c r="I93" s="101">
        <f t="array" ref="I93">IF((V93-R93)&gt;3,"SI","")</f>
        <v/>
      </c>
      <c r="J93" s="99" t="inlineStr">
        <is>
          <t>SI</t>
        </is>
      </c>
      <c r="K93" s="100" t="n"/>
      <c r="L93" s="100" t="n"/>
      <c r="M93" s="635">
        <f t="array" ref="M93">IF(R93&gt;0,(SQRT(CC93*(SUM(CD93:CI93)))),"")</f>
        <v/>
      </c>
      <c r="N93" s="636">
        <f t="array" ref="N93">IF(T93&gt;0,(MAX(T93,Z93,AD93,AH93,AL93,AP93))+SQRT(1.2^2+1^2),"")</f>
        <v/>
      </c>
      <c r="O93" s="637">
        <f t="array" ref="O93">IF(R93="",0,10*LOG10(SUM(BP93:BU93)/(COUNT(R93,X93,AB93,AF93,AJ93,AN93))))</f>
        <v/>
      </c>
      <c r="P93" s="638">
        <f t="array" ref="P93">IF(AND(Y93="",AC93="",AG93="",AK93="",AO93=""),S93,AVERAGE(S93,Y93,AC93,AG93,AK93,AO93)+STDEV(S93,Y93,AC93,AG93,AK93,AO93))</f>
        <v/>
      </c>
      <c r="Q93" s="106" t="n">
        <v>300</v>
      </c>
      <c r="R93" s="639" t="n">
        <v>108.8</v>
      </c>
      <c r="S93" s="640" t="n">
        <v>107.2</v>
      </c>
      <c r="T93" s="641" t="n">
        <v>124.9</v>
      </c>
      <c r="U93" s="642" t="n"/>
      <c r="V93" s="642" t="n"/>
      <c r="W93" s="106" t="n">
        <v>300</v>
      </c>
      <c r="X93" s="639" t="n">
        <v>107.8</v>
      </c>
      <c r="Y93" s="640" t="n">
        <v>106.2</v>
      </c>
      <c r="Z93" s="641" t="n">
        <v>123.7</v>
      </c>
      <c r="AA93" s="106" t="n">
        <v>300</v>
      </c>
      <c r="AB93" s="639" t="n">
        <v>109.2</v>
      </c>
      <c r="AC93" s="640" t="n">
        <v>107.7</v>
      </c>
      <c r="AD93" s="641" t="n">
        <v>124.4</v>
      </c>
      <c r="AE93" s="106" t="n">
        <v>300</v>
      </c>
      <c r="AF93" s="639" t="n">
        <v>108.8</v>
      </c>
      <c r="AG93" s="640" t="n">
        <v>107.2</v>
      </c>
      <c r="AH93" s="641" t="n">
        <v>124.9</v>
      </c>
      <c r="AI93" s="106" t="n">
        <v>300</v>
      </c>
      <c r="AJ93" s="639" t="n">
        <v>110.2</v>
      </c>
      <c r="AK93" s="640" t="n">
        <v>108.6</v>
      </c>
      <c r="AL93" s="641" t="n">
        <v>125.2</v>
      </c>
      <c r="AM93" s="106" t="n">
        <v>300</v>
      </c>
      <c r="AN93" s="639" t="n">
        <v>109.8</v>
      </c>
      <c r="AO93" s="640" t="n">
        <v>108.2</v>
      </c>
      <c r="AP93" s="641" t="n">
        <v>125.3</v>
      </c>
      <c r="AQ93" s="111">
        <f t="array" ref="AQ93">IF(AND((O93)&lt;85,N93&lt;137),"NO","SI")</f>
        <v/>
      </c>
      <c r="AR93" s="112">
        <f t="array" ref="AR93">IF((480*(10^(7.95-(O93/10))))&lt;480,480*(10^(7.95-(O93/10))),480)</f>
        <v/>
      </c>
      <c r="AS93" s="113">
        <f t="array" ref="AS93">IF((480*(10^(8.45-(O93/10))))&lt;480,480*(10^(8.45-(O93/10))),480)</f>
        <v/>
      </c>
      <c r="AT93" s="114">
        <f t="array" ref="AT93">IF((480*(10^(8.65-(O93/10))))&lt;480,480*(10^(8.65-(O93/10))),480)</f>
        <v/>
      </c>
      <c r="AU93" s="644">
        <f t="array" ref="AU93">IF(O93&lt;80,"0",IF((P93-O93)&lt;=2,('DPI art.191'!$G$3-(('DPI art.191'!$F$3-'DPI art.191'!$G$3)/4)*(P93-O93-2)),('DPI art.191'!$G$3-(('DPI art.191'!$G$3-'DPI art.191'!$H$3)/8)*(P93-O93-2))))</f>
        <v/>
      </c>
      <c r="AV93" s="644">
        <f t="array" ref="AV93">O93-AU93</f>
        <v/>
      </c>
      <c r="AW93" s="644">
        <f t="array" ref="AW93">IF(N93&lt;135,N93,N93-'DPI art.191'!$I$3)</f>
        <v/>
      </c>
      <c r="AX93" s="644">
        <f t="array" ref="AX93">IF(O93&lt;80,"0",IF((P93-O93)&lt;=2,('DPI art.191'!$G$5-(('DPI art.191'!$F$5-'DPI art.191'!$G$5)/4)*(P93-O93-2)),('DPI art.191'!$G$5-(('DPI art.191'!$G$5-'DPI art.191'!$H$5)/8)*(P93-O93-2))))</f>
        <v/>
      </c>
      <c r="AY93" s="644">
        <f t="array" ref="AY93">O93-AX93</f>
        <v/>
      </c>
      <c r="AZ93" s="644">
        <f t="array" ref="AZ93">IF(N93&lt;135,N93,N93-'DPI art.191'!$I$5)</f>
        <v/>
      </c>
      <c r="BA93" s="644">
        <f t="array" ref="BA93">IF(O93&lt;80,"0",IF((P93-O93)&lt;=2,('DPI art.191'!$G$7-(('DPI art.191'!$F$7-'DPI art.191'!$G$7)/4)*(P93-O93-2)),('DPI art.191'!$G$7-(('DPI art.191'!$G$7-'DPI art.191'!$H$7)/8)*(P93-O93-2))))</f>
        <v/>
      </c>
      <c r="BB93" s="644">
        <f t="array" ref="BB93">O93-BA93</f>
        <v/>
      </c>
      <c r="BC93" s="644">
        <f t="array" ref="BC93">IF(N93&lt;135,N93,N93-'DPI art.191'!$I$7)</f>
        <v/>
      </c>
      <c r="BD93" s="644">
        <f t="array" ref="BD93">IF(O93&lt;80,"0",IF((P93-O93)&lt;=2,('DPI art.191'!$G$9-(('DPI art.191'!$F$9-'DPI art.191'!$G$9)/4)*(O93-P93-2)),('DPI art.191'!$G$9-(('DPI art.191'!$G$9-'DPI art.191'!$H$9)/8)*(P93-O93-2))))</f>
        <v/>
      </c>
      <c r="BE93" s="644">
        <f t="array" ref="BE93">O93-BD93</f>
        <v/>
      </c>
      <c r="BF93" s="644">
        <f t="array" ref="BF93">IF(N93&lt;135,N93,N93-'DPI art.191'!$I$9)</f>
        <v/>
      </c>
      <c r="BG93" s="644">
        <f t="array" ref="BG93">IF(O93&lt;80,"0",IF((P93-O93)&lt;=2,('DPI art.191'!$G$11-(('DPI art.191'!$F$11-'DPI art.191'!$G$11)/4)*(P93-O93-2)),('DPI art.191'!$G$11-(('DPI art.191'!$G$11-'DPI art.191'!$H$11)/8)*(P93-O93-2))))</f>
        <v/>
      </c>
      <c r="BH93" s="644">
        <f t="array" ref="BH93">O93-BG93</f>
        <v/>
      </c>
      <c r="BI93" s="644">
        <f t="array" ref="BI93">IF(T93&lt;135,T93,T93-'DPI art.191'!$I$11)</f>
        <v/>
      </c>
      <c r="BJ93" s="644">
        <f t="array" ref="BJ93">IF(O93&lt;80,"0",IF((P93-O93)&lt;=2,('DPI art.191'!$G$13-(('DPI art.191'!$F$13-'DPI art.191'!$G$13)/4)*(P93-O93-2)),('DPI art.191'!$G$13-(('DPI art.191'!$G$13-'DPI art.191'!$H$13)/8)*(P93-O93-2))))</f>
        <v/>
      </c>
      <c r="BK93" s="644">
        <f t="array" ref="BK93">O93-BJ93</f>
        <v/>
      </c>
      <c r="BL93" s="644">
        <f t="array" ref="BL93">IF(T93&lt;135,T93,T93-'DPI art.191'!$I$13)</f>
        <v/>
      </c>
      <c r="BM93" s="644">
        <f t="array" ref="BM93">IF(O93&lt;80,"0",IF((P93-O93)&lt;=2,('DPI art.191'!$G$15-(('DPI art.191'!$F$15-'DPI art.191'!$G$15)/4)*(P93-O93-2)),('DPI art.191'!$G$15-(('DPI art.191'!$G$15-'DPI art.191'!$H$15)/8)*(P93-O93-2))))</f>
        <v/>
      </c>
      <c r="BN93" s="644">
        <f t="array" ref="BN93">O93-BM93</f>
        <v/>
      </c>
      <c r="BO93" s="644">
        <f t="array" ref="BO93">IF(Z93&lt;135,Z93,Z93-'DPI art.191'!$I$15)</f>
        <v/>
      </c>
      <c r="BP93" s="645">
        <f t="array" ref="BP93">10^(0.1*R93)</f>
        <v/>
      </c>
      <c r="BQ93" s="645">
        <f t="array" ref="BQ93">10^(0.1*X93)</f>
        <v/>
      </c>
      <c r="BR93" s="645">
        <f t="array" ref="BR93">10^(0.1*AB93)</f>
        <v/>
      </c>
      <c r="BS93" s="645">
        <f t="array" ref="BS93">10^(0.1*AF93)</f>
        <v/>
      </c>
      <c r="BT93" s="645">
        <f t="array" ref="BT93">10^(0.1*AJ93)</f>
        <v/>
      </c>
      <c r="BU93" s="645">
        <f t="array" ref="BU93">10^(0.1*AN93)</f>
        <v/>
      </c>
      <c r="BV93" s="645">
        <f t="array" ref="BV93">IF(R93&gt;0,(O93-R93),"")</f>
        <v/>
      </c>
      <c r="BW93" s="645">
        <f t="array" ref="BW93">IF(X93&gt;0,(O93-X93),"")</f>
        <v/>
      </c>
      <c r="BX93" s="645">
        <f t="array" ref="BX93">IF(AB93&gt;0,(O93-AB93),"")</f>
        <v/>
      </c>
      <c r="BY93" s="645">
        <f t="array" ref="BY93">IF(AF93&gt;0,(O93-AF93),"")</f>
        <v/>
      </c>
      <c r="BZ93" s="645">
        <f t="array" ref="BZ93">IF(AJ93&gt;0,(O93-AJ93),"")</f>
        <v/>
      </c>
      <c r="CA93" s="645">
        <f t="array" ref="CA93">IF(AN93&gt;0,(O93-AN93),"")</f>
        <v/>
      </c>
      <c r="CB93" s="645">
        <f t="array" ref="CB93">COUNT(BV93:CA93)</f>
        <v/>
      </c>
      <c r="CC93" s="646">
        <f t="array" ref="CC93">IF(CB93=0,0,IF(CB93=1,0,1/(CB93*(CB93-1))))</f>
        <v/>
      </c>
      <c r="CD93" s="647">
        <f t="array" ref="CD93">IF(R93&gt;0,(BV93^2),"")</f>
        <v/>
      </c>
      <c r="CE93" s="647">
        <f t="array" ref="CE93">IF(X93&gt;0,(BW93^2),"")</f>
        <v/>
      </c>
      <c r="CF93" s="647">
        <f t="array" ref="CF93">IF(AB93&gt;0,(BX93^2),"")</f>
        <v/>
      </c>
      <c r="CG93" s="647">
        <f t="array" ref="CG93">IF(AF93&gt;0,(BY93^2),"")</f>
        <v/>
      </c>
      <c r="CH93" s="647">
        <f t="array" ref="CH93">IF(AJ93&gt;0,(BZ93^2),"")</f>
        <v/>
      </c>
      <c r="CI93" s="647">
        <f t="array" ref="CI93">IF(AN93&gt;0,(CA93^2),"")</f>
        <v/>
      </c>
      <c r="CJ93" s="121" t="n"/>
    </row>
    <row r="94" ht="18.75" customHeight="1" s="621">
      <c r="A94" s="47" t="inlineStr">
        <is>
          <t>017/0914</t>
        </is>
      </c>
      <c r="B94" s="47" t="inlineStr">
        <is>
          <t>W34</t>
        </is>
      </c>
      <c r="C94" s="99" t="inlineStr">
        <is>
          <t>Avvitatore</t>
        </is>
      </c>
      <c r="D94" s="99" t="inlineStr">
        <is>
          <t>/</t>
        </is>
      </c>
      <c r="E94" s="99" t="inlineStr">
        <is>
          <t>/</t>
        </is>
      </c>
      <c r="F94" s="99" t="inlineStr">
        <is>
          <t>fein ascm.CMG</t>
        </is>
      </c>
      <c r="G94" s="100" t="n">
        <v>46003</v>
      </c>
      <c r="H94" s="99" t="inlineStr">
        <is>
          <t>Compito</t>
        </is>
      </c>
      <c r="I94" s="101">
        <f t="array" ref="I94">IF((V94-R94)&gt;3,"SI","")</f>
        <v/>
      </c>
      <c r="J94" s="99" t="inlineStr">
        <is>
          <t>SI</t>
        </is>
      </c>
      <c r="K94" s="100" t="n"/>
      <c r="L94" s="100" t="n"/>
      <c r="M94" s="635">
        <f t="array" ref="M94">IF(R94&gt;0,(SQRT(CC94*(SUM(CD94:CI94)))),"")</f>
        <v/>
      </c>
      <c r="N94" s="636">
        <f t="array" ref="N94">IF(T94&gt;0,(MAX(T94,Z94,AD94,AH94,AL94,AP94))+SQRT(1.2^2+1^2),"")</f>
        <v/>
      </c>
      <c r="O94" s="637">
        <f t="array" ref="O94">IF(R94="",0,10*LOG10(SUM(BP94:BU94)/(COUNT(R94,X94,AB94,AF94,AJ94,AN94))))</f>
        <v/>
      </c>
      <c r="P94" s="638">
        <f t="array" ref="P94">IF(AND(Y94="",AC94="",AG94="",AK94="",AO94=""),S94,AVERAGE(S94,Y94,AC94,AG94,AK94,AO94)+STDEV(S94,Y94,AC94,AG94,AK94,AO94))</f>
        <v/>
      </c>
      <c r="Q94" s="106" t="n">
        <v>300</v>
      </c>
      <c r="R94" s="639" t="n">
        <v>86.2</v>
      </c>
      <c r="S94" s="640" t="n">
        <v>84.59999999999999</v>
      </c>
      <c r="T94" s="641" t="n">
        <v>100.7</v>
      </c>
      <c r="U94" s="642" t="n"/>
      <c r="V94" s="642" t="n"/>
      <c r="W94" s="106" t="n">
        <v>300</v>
      </c>
      <c r="X94" s="639" t="n">
        <v>86.40000000000001</v>
      </c>
      <c r="Y94" s="640" t="n">
        <v>84.7</v>
      </c>
      <c r="Z94" s="641" t="n">
        <v>113</v>
      </c>
      <c r="AA94" s="106" t="n">
        <v>300</v>
      </c>
      <c r="AB94" s="639" t="n">
        <v>85.7</v>
      </c>
      <c r="AC94" s="640" t="n">
        <v>84</v>
      </c>
      <c r="AD94" s="641" t="n">
        <v>98.09999999999999</v>
      </c>
      <c r="AE94" s="106" t="n">
        <v>300</v>
      </c>
      <c r="AF94" s="639" t="n">
        <v>85.40000000000001</v>
      </c>
      <c r="AG94" s="640" t="n">
        <v>83.7</v>
      </c>
      <c r="AH94" s="641" t="n">
        <v>98.7</v>
      </c>
      <c r="AI94" s="106" t="n">
        <v>300</v>
      </c>
      <c r="AJ94" s="639" t="n">
        <v>84.7</v>
      </c>
      <c r="AK94" s="640" t="n">
        <v>83</v>
      </c>
      <c r="AL94" s="641" t="n">
        <v>99.40000000000001</v>
      </c>
      <c r="AM94" s="106" t="n">
        <v>300</v>
      </c>
      <c r="AN94" s="639" t="n">
        <v>84.40000000000001</v>
      </c>
      <c r="AO94" s="640" t="n">
        <v>82.8</v>
      </c>
      <c r="AP94" s="641" t="n">
        <v>106.1</v>
      </c>
      <c r="AQ94" s="111">
        <f t="array" ref="AQ94">IF(AND((O94)&lt;85,N94&lt;137),"NO","SI")</f>
        <v/>
      </c>
      <c r="AR94" s="112">
        <f t="array" ref="AR94">IF((480*(10^(7.95-(O94/10))))&lt;480,480*(10^(7.95-(O94/10))),480)</f>
        <v/>
      </c>
      <c r="AS94" s="113">
        <f t="array" ref="AS94">IF((480*(10^(8.45-(O94/10))))&lt;480,480*(10^(8.45-(O94/10))),480)</f>
        <v/>
      </c>
      <c r="AT94" s="114">
        <f t="array" ref="AT94">IF((480*(10^(8.65-(O94/10))))&lt;480,480*(10^(8.65-(O94/10))),480)</f>
        <v/>
      </c>
      <c r="AU94" s="644">
        <f t="array" ref="AU94">IF(O94&lt;80,"0",IF((P94-O94)&lt;=2,('DPI art.191'!$G$3-(('DPI art.191'!$F$3-'DPI art.191'!$G$3)/4)*(P94-O94-2)),('DPI art.191'!$G$3-(('DPI art.191'!$G$3-'DPI art.191'!$H$3)/8)*(P94-O94-2))))</f>
        <v/>
      </c>
      <c r="AV94" s="644">
        <f t="array" ref="AV94">O94-AU94</f>
        <v/>
      </c>
      <c r="AW94" s="644">
        <f t="array" ref="AW94">IF(N94&lt;135,N94,N94-'DPI art.191'!$I$3)</f>
        <v/>
      </c>
      <c r="AX94" s="644">
        <f t="array" ref="AX94">IF(O94&lt;80,"0",IF((P94-O94)&lt;=2,('DPI art.191'!$G$5-(('DPI art.191'!$F$5-'DPI art.191'!$G$5)/4)*(P94-O94-2)),('DPI art.191'!$G$5-(('DPI art.191'!$G$5-'DPI art.191'!$H$5)/8)*(P94-O94-2))))</f>
        <v/>
      </c>
      <c r="AY94" s="644">
        <f t="array" ref="AY94">O94-AX94</f>
        <v/>
      </c>
      <c r="AZ94" s="644">
        <f t="array" ref="AZ94">IF(N94&lt;135,N94,N94-'DPI art.191'!$I$5)</f>
        <v/>
      </c>
      <c r="BA94" s="644">
        <f t="array" ref="BA94">IF(O94&lt;80,"0",IF((P94-O94)&lt;=2,('DPI art.191'!$G$7-(('DPI art.191'!$F$7-'DPI art.191'!$G$7)/4)*(P94-O94-2)),('DPI art.191'!$G$7-(('DPI art.191'!$G$7-'DPI art.191'!$H$7)/8)*(P94-O94-2))))</f>
        <v/>
      </c>
      <c r="BB94" s="644">
        <f t="array" ref="BB94">O94-BA94</f>
        <v/>
      </c>
      <c r="BC94" s="644">
        <f t="array" ref="BC94">IF(N94&lt;135,N94,N94-'DPI art.191'!$I$7)</f>
        <v/>
      </c>
      <c r="BD94" s="644">
        <f t="array" ref="BD94">IF(O94&lt;80,"0",IF((P94-O94)&lt;=2,('DPI art.191'!$G$9-(('DPI art.191'!$F$9-'DPI art.191'!$G$9)/4)*(O94-P94-2)),('DPI art.191'!$G$9-(('DPI art.191'!$G$9-'DPI art.191'!$H$9)/8)*(P94-O94-2))))</f>
        <v/>
      </c>
      <c r="BE94" s="644">
        <f t="array" ref="BE94">O94-BD94</f>
        <v/>
      </c>
      <c r="BF94" s="644">
        <f t="array" ref="BF94">IF(N94&lt;135,N94,N94-'DPI art.191'!$I$9)</f>
        <v/>
      </c>
      <c r="BG94" s="644">
        <f t="array" ref="BG94">IF(O94&lt;80,"0",IF((P94-O94)&lt;=2,('DPI art.191'!$G$11-(('DPI art.191'!$F$11-'DPI art.191'!$G$11)/4)*(P94-O94-2)),('DPI art.191'!$G$11-(('DPI art.191'!$G$11-'DPI art.191'!$H$11)/8)*(P94-O94-2))))</f>
        <v/>
      </c>
      <c r="BH94" s="644">
        <f t="array" ref="BH94">O94-BG94</f>
        <v/>
      </c>
      <c r="BI94" s="644">
        <f t="array" ref="BI94">IF(T94&lt;135,T94,T94-'DPI art.191'!$I$11)</f>
        <v/>
      </c>
      <c r="BJ94" s="644">
        <f t="array" ref="BJ94">IF(O94&lt;80,"0",IF((P94-O94)&lt;=2,('DPI art.191'!$G$13-(('DPI art.191'!$F$13-'DPI art.191'!$G$13)/4)*(P94-O94-2)),('DPI art.191'!$G$13-(('DPI art.191'!$G$13-'DPI art.191'!$H$13)/8)*(P94-O94-2))))</f>
        <v/>
      </c>
      <c r="BK94" s="644">
        <f t="array" ref="BK94">O94-BJ94</f>
        <v/>
      </c>
      <c r="BL94" s="644">
        <f t="array" ref="BL94">IF(T94&lt;135,T94,T94-'DPI art.191'!$I$13)</f>
        <v/>
      </c>
      <c r="BM94" s="644">
        <f t="array" ref="BM94">IF(O94&lt;80,"0",IF((P94-O94)&lt;=2,('DPI art.191'!$G$15-(('DPI art.191'!$F$15-'DPI art.191'!$G$15)/4)*(P94-O94-2)),('DPI art.191'!$G$15-(('DPI art.191'!$G$15-'DPI art.191'!$H$15)/8)*(P94-O94-2))))</f>
        <v/>
      </c>
      <c r="BN94" s="644">
        <f t="array" ref="BN94">O94-BM94</f>
        <v/>
      </c>
      <c r="BO94" s="644">
        <f t="array" ref="BO94">IF(Z94&lt;135,Z94,Z94-'DPI art.191'!$I$15)</f>
        <v/>
      </c>
      <c r="BP94" s="645">
        <f t="array" ref="BP94">10^(0.1*R94)</f>
        <v/>
      </c>
      <c r="BQ94" s="645">
        <f t="array" ref="BQ94">10^(0.1*X94)</f>
        <v/>
      </c>
      <c r="BR94" s="645">
        <f t="array" ref="BR94">10^(0.1*AB94)</f>
        <v/>
      </c>
      <c r="BS94" s="645">
        <f t="array" ref="BS94">10^(0.1*AF94)</f>
        <v/>
      </c>
      <c r="BT94" s="645">
        <f t="array" ref="BT94">10^(0.1*AJ94)</f>
        <v/>
      </c>
      <c r="BU94" s="645">
        <f t="array" ref="BU94">10^(0.1*AN94)</f>
        <v/>
      </c>
      <c r="BV94" s="645">
        <f t="array" ref="BV94">IF(R94&gt;0,(O94-R94),"")</f>
        <v/>
      </c>
      <c r="BW94" s="645">
        <f t="array" ref="BW94">IF(X94&gt;0,(O94-X94),"")</f>
        <v/>
      </c>
      <c r="BX94" s="645">
        <f t="array" ref="BX94">IF(AB94&gt;0,(O94-AB94),"")</f>
        <v/>
      </c>
      <c r="BY94" s="645">
        <f t="array" ref="BY94">IF(AF94&gt;0,(O94-AF94),"")</f>
        <v/>
      </c>
      <c r="BZ94" s="645">
        <f t="array" ref="BZ94">IF(AJ94&gt;0,(O94-AJ94),"")</f>
        <v/>
      </c>
      <c r="CA94" s="645">
        <f t="array" ref="CA94">IF(AN94&gt;0,(O94-AN94),"")</f>
        <v/>
      </c>
      <c r="CB94" s="645">
        <f t="array" ref="CB94">COUNT(BV94:CA94)</f>
        <v/>
      </c>
      <c r="CC94" s="646">
        <f t="array" ref="CC94">IF(CB94=0,0,IF(CB94=1,0,1/(CB94*(CB94-1))))</f>
        <v/>
      </c>
      <c r="CD94" s="647">
        <f t="array" ref="CD94">IF(R94&gt;0,(BV94^2),"")</f>
        <v/>
      </c>
      <c r="CE94" s="647">
        <f t="array" ref="CE94">IF(X94&gt;0,(BW94^2),"")</f>
        <v/>
      </c>
      <c r="CF94" s="647">
        <f t="array" ref="CF94">IF(AB94&gt;0,(BX94^2),"")</f>
        <v/>
      </c>
      <c r="CG94" s="647">
        <f t="array" ref="CG94">IF(AF94&gt;0,(BY94^2),"")</f>
        <v/>
      </c>
      <c r="CH94" s="647">
        <f t="array" ref="CH94">IF(AJ94&gt;0,(BZ94^2),"")</f>
        <v/>
      </c>
      <c r="CI94" s="647">
        <f t="array" ref="CI94">IF(AN94&gt;0,(CA94^2),"")</f>
        <v/>
      </c>
      <c r="CJ94" s="121" t="n"/>
    </row>
    <row r="95" hidden="1" ht="25.5" customHeight="1" s="621">
      <c r="A95" s="47" t="inlineStr">
        <is>
          <t>533/031</t>
        </is>
      </c>
      <c r="B95" s="47" t="inlineStr">
        <is>
          <t>W35</t>
        </is>
      </c>
      <c r="C95" s="99" t="inlineStr">
        <is>
          <t>Molatura con mola assiale sgrosso</t>
        </is>
      </c>
      <c r="D95" s="99" t="inlineStr">
        <is>
          <t>/</t>
        </is>
      </c>
      <c r="E95" s="99" t="inlineStr">
        <is>
          <t>/</t>
        </is>
      </c>
      <c r="F95" s="99" t="inlineStr">
        <is>
          <t>Molatura con mola assiale sgrosso</t>
        </is>
      </c>
      <c r="G95" s="100" t="n">
        <v>46003</v>
      </c>
      <c r="H95" s="99" t="inlineStr">
        <is>
          <t>Compito</t>
        </is>
      </c>
      <c r="I95" s="101">
        <f t="array" ref="I95">IF((V95-R95)&gt;3,"SI","")</f>
        <v/>
      </c>
      <c r="J95" s="99" t="inlineStr">
        <is>
          <t>SI</t>
        </is>
      </c>
      <c r="K95" s="100" t="n"/>
      <c r="L95" s="100" t="n"/>
      <c r="M95" s="635">
        <f t="array" ref="M95">IF(R95&gt;0,(SQRT(CC95*(SUM(CD95:CI95)))),"")</f>
        <v/>
      </c>
      <c r="N95" s="636">
        <f t="array" ref="N95">IF(T95&gt;0,(MAX(T95,Z95,AD95,AH95,AL95,AP95))+SQRT(1.2^2+1^2),"")</f>
        <v/>
      </c>
      <c r="O95" s="637">
        <f t="array" ref="O95">IF(R95="",0,10*LOG10(SUM(BP95:BU95)/(COUNT(R95,X95,AB95,AF95,AJ95,AN95))))</f>
        <v/>
      </c>
      <c r="P95" s="638">
        <f t="array" ref="P95">IF(AND(Y95="",AC95="",AG95="",AK95="",AO95=""),S95,AVERAGE(S95,Y95,AC95,AG95,AK95,AO95)+STDEV(S95,Y95,AC95,AG95,AK95,AO95))</f>
        <v/>
      </c>
      <c r="Q95" s="106" t="n">
        <v>300</v>
      </c>
      <c r="R95" s="639" t="n">
        <v>95.5</v>
      </c>
      <c r="S95" s="640" t="n">
        <v>95.2</v>
      </c>
      <c r="T95" s="641" t="n">
        <v>117.1</v>
      </c>
      <c r="U95" s="642" t="n"/>
      <c r="V95" s="642" t="n"/>
      <c r="W95" s="106" t="n">
        <v>300</v>
      </c>
      <c r="X95" s="639" t="n">
        <v>98.40000000000001</v>
      </c>
      <c r="Y95" s="640" t="n">
        <v>97.40000000000001</v>
      </c>
      <c r="Z95" s="641" t="n">
        <v>113.6</v>
      </c>
      <c r="AA95" s="106" t="n">
        <v>300</v>
      </c>
      <c r="AB95" s="639" t="n">
        <v>96.90000000000001</v>
      </c>
      <c r="AC95" s="640" t="n">
        <v>96</v>
      </c>
      <c r="AD95" s="641" t="n">
        <v>113.7</v>
      </c>
      <c r="AE95" s="106" t="n">
        <v>300</v>
      </c>
      <c r="AF95" s="639" t="n">
        <v>98.7</v>
      </c>
      <c r="AG95" s="640" t="n">
        <v>97.7</v>
      </c>
      <c r="AH95" s="641" t="n">
        <v>113.1</v>
      </c>
      <c r="AI95" s="106" t="n">
        <v>300</v>
      </c>
      <c r="AJ95" s="639" t="n">
        <v>99</v>
      </c>
      <c r="AK95" s="640" t="n">
        <v>97.8</v>
      </c>
      <c r="AL95" s="641" t="n">
        <v>113.1</v>
      </c>
      <c r="AM95" s="106" t="n">
        <v>300</v>
      </c>
      <c r="AN95" s="639" t="n">
        <v>99.5</v>
      </c>
      <c r="AO95" s="640" t="n">
        <v>98.2</v>
      </c>
      <c r="AP95" s="641" t="n">
        <v>115</v>
      </c>
      <c r="AQ95" s="111">
        <f t="array" ref="AQ95">IF(AND((O95)&lt;85,N95&lt;137),"NO","SI")</f>
        <v/>
      </c>
      <c r="AR95" s="112">
        <f t="array" ref="AR95">IF((480*(10^(7.95-(O95/10))))&lt;480,480*(10^(7.95-(O95/10))),480)</f>
        <v/>
      </c>
      <c r="AS95" s="113">
        <f t="array" ref="AS95">IF((480*(10^(8.45-(O95/10))))&lt;480,480*(10^(8.45-(O95/10))),480)</f>
        <v/>
      </c>
      <c r="AT95" s="114">
        <f t="array" ref="AT95">IF((480*(10^(8.65-(O95/10))))&lt;480,480*(10^(8.65-(O95/10))),480)</f>
        <v/>
      </c>
      <c r="AU95" s="644">
        <f t="array" ref="AU95">IF(O95&lt;80,"0",IF((P95-O95)&lt;=2,('DPI art.191'!$G$3-(('DPI art.191'!$F$3-'DPI art.191'!$G$3)/4)*(P95-O95-2)),('DPI art.191'!$G$3-(('DPI art.191'!$G$3-'DPI art.191'!$H$3)/8)*(P95-O95-2))))</f>
        <v/>
      </c>
      <c r="AV95" s="644">
        <f t="array" ref="AV95">O95-AU95</f>
        <v/>
      </c>
      <c r="AW95" s="644">
        <f t="array" ref="AW95">IF(N95&lt;135,N95,N95-'DPI art.191'!$I$3)</f>
        <v/>
      </c>
      <c r="AX95" s="644">
        <f t="array" ref="AX95">IF(O95&lt;80,"0",IF((P95-O95)&lt;=2,('DPI art.191'!$G$5-(('DPI art.191'!$F$5-'DPI art.191'!$G$5)/4)*(P95-O95-2)),('DPI art.191'!$G$5-(('DPI art.191'!$G$5-'DPI art.191'!$H$5)/8)*(P95-O95-2))))</f>
        <v/>
      </c>
      <c r="AY95" s="644">
        <f t="array" ref="AY95">O95-AX95</f>
        <v/>
      </c>
      <c r="AZ95" s="644">
        <f t="array" ref="AZ95">IF(N95&lt;135,N95,N95-'DPI art.191'!$I$5)</f>
        <v/>
      </c>
      <c r="BA95" s="644">
        <f t="array" ref="BA95">IF(O95&lt;80,"0",IF((P95-O95)&lt;=2,('DPI art.191'!$G$7-(('DPI art.191'!$F$7-'DPI art.191'!$G$7)/4)*(P95-O95-2)),('DPI art.191'!$G$7-(('DPI art.191'!$G$7-'DPI art.191'!$H$7)/8)*(P95-O95-2))))</f>
        <v/>
      </c>
      <c r="BB95" s="644">
        <f t="array" ref="BB95">O95-BA95</f>
        <v/>
      </c>
      <c r="BC95" s="644">
        <f t="array" ref="BC95">IF(N95&lt;135,N95,N95-'DPI art.191'!$I$7)</f>
        <v/>
      </c>
      <c r="BD95" s="644">
        <f t="array" ref="BD95">IF(O95&lt;80,"0",IF((P95-O95)&lt;=2,('DPI art.191'!$G$9-(('DPI art.191'!$F$9-'DPI art.191'!$G$9)/4)*(O95-P95-2)),('DPI art.191'!$G$9-(('DPI art.191'!$G$9-'DPI art.191'!$H$9)/8)*(P95-O95-2))))</f>
        <v/>
      </c>
      <c r="BE95" s="644">
        <f t="array" ref="BE95">O95-BD95</f>
        <v/>
      </c>
      <c r="BF95" s="644">
        <f t="array" ref="BF95">IF(N95&lt;135,N95,N95-'DPI art.191'!$I$9)</f>
        <v/>
      </c>
      <c r="BG95" s="644">
        <f t="array" ref="BG95">IF(O95&lt;80,"0",IF((P95-O95)&lt;=2,('DPI art.191'!$G$11-(('DPI art.191'!$F$11-'DPI art.191'!$G$11)/4)*(P95-O95-2)),('DPI art.191'!$G$11-(('DPI art.191'!$G$11-'DPI art.191'!$H$11)/8)*(P95-O95-2))))</f>
        <v/>
      </c>
      <c r="BH95" s="644">
        <f t="array" ref="BH95">O95-BG95</f>
        <v/>
      </c>
      <c r="BI95" s="644">
        <f t="array" ref="BI95">IF(T95&lt;135,T95,T95-'DPI art.191'!$I$11)</f>
        <v/>
      </c>
      <c r="BJ95" s="644">
        <f t="array" ref="BJ95">IF(O95&lt;80,"0",IF((P95-O95)&lt;=2,('DPI art.191'!$G$13-(('DPI art.191'!$F$13-'DPI art.191'!$G$13)/4)*(P95-O95-2)),('DPI art.191'!$G$13-(('DPI art.191'!$G$13-'DPI art.191'!$H$13)/8)*(P95-O95-2))))</f>
        <v/>
      </c>
      <c r="BK95" s="644">
        <f t="array" ref="BK95">O95-BJ95</f>
        <v/>
      </c>
      <c r="BL95" s="644">
        <f t="array" ref="BL95">IF(T95&lt;135,T95,T95-'DPI art.191'!$I$13)</f>
        <v/>
      </c>
      <c r="BM95" s="644">
        <f t="array" ref="BM95">IF(O95&lt;80,"0",IF((P95-O95)&lt;=2,('DPI art.191'!$G$15-(('DPI art.191'!$F$15-'DPI art.191'!$G$15)/4)*(P95-O95-2)),('DPI art.191'!$G$15-(('DPI art.191'!$G$15-'DPI art.191'!$H$15)/8)*(P95-O95-2))))</f>
        <v/>
      </c>
      <c r="BN95" s="644">
        <f t="array" ref="BN95">O95-BM95</f>
        <v/>
      </c>
      <c r="BO95" s="644">
        <f t="array" ref="BO95">IF(Z95&lt;135,Z95,Z95-'DPI art.191'!$I$15)</f>
        <v/>
      </c>
      <c r="BP95" s="645">
        <f t="array" ref="BP95">10^(0.1*R95)</f>
        <v/>
      </c>
      <c r="BQ95" s="645">
        <f t="array" ref="BQ95">10^(0.1*X95)</f>
        <v/>
      </c>
      <c r="BR95" s="645">
        <f t="array" ref="BR95">10^(0.1*AB95)</f>
        <v/>
      </c>
      <c r="BS95" s="645">
        <f t="array" ref="BS95">10^(0.1*AF95)</f>
        <v/>
      </c>
      <c r="BT95" s="645">
        <f t="array" ref="BT95">10^(0.1*AJ95)</f>
        <v/>
      </c>
      <c r="BU95" s="645">
        <f t="array" ref="BU95">10^(0.1*AN95)</f>
        <v/>
      </c>
      <c r="BV95" s="645">
        <f t="array" ref="BV95">IF(R95&gt;0,(O95-R95),"")</f>
        <v/>
      </c>
      <c r="BW95" s="645">
        <f t="array" ref="BW95">IF(X95&gt;0,(O95-X95),"")</f>
        <v/>
      </c>
      <c r="BX95" s="645">
        <f t="array" ref="BX95">IF(AB95&gt;0,(O95-AB95),"")</f>
        <v/>
      </c>
      <c r="BY95" s="645">
        <f t="array" ref="BY95">IF(AF95&gt;0,(O95-AF95),"")</f>
        <v/>
      </c>
      <c r="BZ95" s="645">
        <f t="array" ref="BZ95">IF(AJ95&gt;0,(O95-AJ95),"")</f>
        <v/>
      </c>
      <c r="CA95" s="645">
        <f t="array" ref="CA95">IF(AN95&gt;0,(O95-AN95),"")</f>
        <v/>
      </c>
      <c r="CB95" s="645">
        <f t="array" ref="CB95">COUNT(BV95:CA95)</f>
        <v/>
      </c>
      <c r="CC95" s="646">
        <f t="array" ref="CC95">IF(CB95=0,0,IF(CB95=1,0,1/(CB95*(CB95-1))))</f>
        <v/>
      </c>
      <c r="CD95" s="647">
        <f t="array" ref="CD95">IF(R95&gt;0,(BV95^2),"")</f>
        <v/>
      </c>
      <c r="CE95" s="647">
        <f t="array" ref="CE95">IF(X95&gt;0,(BW95^2),"")</f>
        <v/>
      </c>
      <c r="CF95" s="647">
        <f t="array" ref="CF95">IF(AB95&gt;0,(BX95^2),"")</f>
        <v/>
      </c>
      <c r="CG95" s="647">
        <f t="array" ref="CG95">IF(AF95&gt;0,(BY95^2),"")</f>
        <v/>
      </c>
      <c r="CH95" s="647">
        <f t="array" ref="CH95">IF(AJ95&gt;0,(BZ95^2),"")</f>
        <v/>
      </c>
      <c r="CI95" s="647">
        <f t="array" ref="CI95">IF(AN95&gt;0,(CA95^2),"")</f>
        <v/>
      </c>
      <c r="CJ95" s="121" t="n"/>
    </row>
    <row r="96" hidden="1" ht="18.75" customHeight="1" s="621">
      <c r="A96" s="47" t="inlineStr">
        <is>
          <t>533/031</t>
        </is>
      </c>
      <c r="B96" s="47" t="inlineStr">
        <is>
          <t>W36</t>
        </is>
      </c>
      <c r="C96" s="99" t="inlineStr">
        <is>
          <t>Taglio  con mola assiale</t>
        </is>
      </c>
      <c r="D96" s="99" t="inlineStr">
        <is>
          <t>/</t>
        </is>
      </c>
      <c r="E96" s="99" t="inlineStr">
        <is>
          <t>/</t>
        </is>
      </c>
      <c r="F96" s="99" t="inlineStr">
        <is>
          <t>Taglio  con mola assiale</t>
        </is>
      </c>
      <c r="G96" s="100" t="n">
        <v>46003</v>
      </c>
      <c r="H96" s="99" t="inlineStr">
        <is>
          <t>Compito</t>
        </is>
      </c>
      <c r="I96" s="101">
        <f t="array" ref="I96">IF((V96-R96)&gt;3,"SI","")</f>
        <v/>
      </c>
      <c r="J96" s="99" t="inlineStr">
        <is>
          <t>SI</t>
        </is>
      </c>
      <c r="K96" s="100" t="n"/>
      <c r="L96" s="100" t="n"/>
      <c r="M96" s="635">
        <f t="array" ref="M96">IF(R96&gt;0,(SQRT(CC96*(SUM(CD96:CI96)))),"")</f>
        <v/>
      </c>
      <c r="N96" s="636">
        <f t="array" ref="N96">IF(T96&gt;0,(MAX(T96,Z96,AD96,AH96,AL96,AP96))+SQRT(1.2^2+1^2),"")</f>
        <v/>
      </c>
      <c r="O96" s="637">
        <f t="array" ref="O96">IF(R96="",0,10*LOG10(SUM(BP96:BU96)/(COUNT(R96,X96,AB96,AF96,AJ96,AN96))))</f>
        <v/>
      </c>
      <c r="P96" s="638">
        <f t="array" ref="P96">IF(AND(Y96="",AC96="",AG96="",AK96="",AO96=""),S96,AVERAGE(S96,Y96,AC96,AG96,AK96,AO96)+STDEV(S96,Y96,AC96,AG96,AK96,AO96))</f>
        <v/>
      </c>
      <c r="Q96" s="106" t="n">
        <v>300</v>
      </c>
      <c r="R96" s="639" t="n">
        <v>92.8</v>
      </c>
      <c r="S96" s="640" t="n">
        <v>91.59999999999999</v>
      </c>
      <c r="T96" s="641" t="n">
        <v>108.7</v>
      </c>
      <c r="U96" s="642" t="n"/>
      <c r="V96" s="642" t="n"/>
      <c r="W96" s="106" t="n">
        <v>300</v>
      </c>
      <c r="X96" s="639" t="n">
        <v>91.7</v>
      </c>
      <c r="Y96" s="640" t="n">
        <v>90.40000000000001</v>
      </c>
      <c r="Z96" s="641" t="n">
        <v>106.2</v>
      </c>
      <c r="AA96" s="106" t="n">
        <v>300</v>
      </c>
      <c r="AB96" s="639" t="n">
        <v>93.59999999999999</v>
      </c>
      <c r="AC96" s="640" t="n">
        <v>92.3</v>
      </c>
      <c r="AD96" s="641" t="n">
        <v>108.8</v>
      </c>
      <c r="AE96" s="106" t="n">
        <v>300</v>
      </c>
      <c r="AF96" s="639" t="n">
        <v>91</v>
      </c>
      <c r="AG96" s="640" t="n">
        <v>89.7</v>
      </c>
      <c r="AH96" s="641" t="n">
        <v>106.2</v>
      </c>
      <c r="AI96" s="106" t="n">
        <v>300</v>
      </c>
      <c r="AJ96" s="639" t="n">
        <v>94</v>
      </c>
      <c r="AK96" s="640" t="n">
        <v>92.7</v>
      </c>
      <c r="AL96" s="641" t="n">
        <v>109.7</v>
      </c>
      <c r="AM96" s="106" t="n">
        <v>300</v>
      </c>
      <c r="AN96" s="639" t="n">
        <v>95.59999999999999</v>
      </c>
      <c r="AO96" s="640" t="n">
        <v>94.40000000000001</v>
      </c>
      <c r="AP96" s="641" t="n">
        <v>110.6</v>
      </c>
      <c r="AQ96" s="111">
        <f t="array" ref="AQ96">IF(AND((O96)&lt;85,N96&lt;137),"NO","SI")</f>
        <v/>
      </c>
      <c r="AR96" s="112">
        <f t="array" ref="AR96">IF((480*(10^(7.95-(O96/10))))&lt;480,480*(10^(7.95-(O96/10))),480)</f>
        <v/>
      </c>
      <c r="AS96" s="113">
        <f t="array" ref="AS96">IF((480*(10^(8.45-(O96/10))))&lt;480,480*(10^(8.45-(O96/10))),480)</f>
        <v/>
      </c>
      <c r="AT96" s="114">
        <f t="array" ref="AT96">IF((480*(10^(8.65-(O96/10))))&lt;480,480*(10^(8.65-(O96/10))),480)</f>
        <v/>
      </c>
      <c r="AU96" s="644">
        <f t="array" ref="AU96">IF(O96&lt;80,"0",IF((P96-O96)&lt;=2,('DPI art.191'!$G$3-(('DPI art.191'!$F$3-'DPI art.191'!$G$3)/4)*(P96-O96-2)),('DPI art.191'!$G$3-(('DPI art.191'!$G$3-'DPI art.191'!$H$3)/8)*(P96-O96-2))))</f>
        <v/>
      </c>
      <c r="AV96" s="644">
        <f t="array" ref="AV96">O96-AU96</f>
        <v/>
      </c>
      <c r="AW96" s="644">
        <f t="array" ref="AW96">IF(N96&lt;135,N96,N96-'DPI art.191'!$I$3)</f>
        <v/>
      </c>
      <c r="AX96" s="644">
        <f t="array" ref="AX96">IF(O96&lt;80,"0",IF((P96-O96)&lt;=2,('DPI art.191'!$G$5-(('DPI art.191'!$F$5-'DPI art.191'!$G$5)/4)*(P96-O96-2)),('DPI art.191'!$G$5-(('DPI art.191'!$G$5-'DPI art.191'!$H$5)/8)*(P96-O96-2))))</f>
        <v/>
      </c>
      <c r="AY96" s="644">
        <f t="array" ref="AY96">O96-AX96</f>
        <v/>
      </c>
      <c r="AZ96" s="644">
        <f t="array" ref="AZ96">IF(N96&lt;135,N96,N96-'DPI art.191'!$I$5)</f>
        <v/>
      </c>
      <c r="BA96" s="644">
        <f t="array" ref="BA96">IF(O96&lt;80,"0",IF((P96-O96)&lt;=2,('DPI art.191'!$G$7-(('DPI art.191'!$F$7-'DPI art.191'!$G$7)/4)*(P96-O96-2)),('DPI art.191'!$G$7-(('DPI art.191'!$G$7-'DPI art.191'!$H$7)/8)*(P96-O96-2))))</f>
        <v/>
      </c>
      <c r="BB96" s="644">
        <f t="array" ref="BB96">O96-BA96</f>
        <v/>
      </c>
      <c r="BC96" s="644">
        <f t="array" ref="BC96">IF(N96&lt;135,N96,N96-'DPI art.191'!$I$7)</f>
        <v/>
      </c>
      <c r="BD96" s="644">
        <f t="array" ref="BD96">IF(O96&lt;80,"0",IF((P96-O96)&lt;=2,('DPI art.191'!$G$9-(('DPI art.191'!$F$9-'DPI art.191'!$G$9)/4)*(O96-P96-2)),('DPI art.191'!$G$9-(('DPI art.191'!$G$9-'DPI art.191'!$H$9)/8)*(P96-O96-2))))</f>
        <v/>
      </c>
      <c r="BE96" s="644">
        <f t="array" ref="BE96">O96-BD96</f>
        <v/>
      </c>
      <c r="BF96" s="644">
        <f t="array" ref="BF96">IF(N96&lt;135,N96,N96-'DPI art.191'!$I$9)</f>
        <v/>
      </c>
      <c r="BG96" s="644">
        <f t="array" ref="BG96">IF(O96&lt;80,"0",IF((P96-O96)&lt;=2,('DPI art.191'!$G$11-(('DPI art.191'!$F$11-'DPI art.191'!$G$11)/4)*(P96-O96-2)),('DPI art.191'!$G$11-(('DPI art.191'!$G$11-'DPI art.191'!$H$11)/8)*(P96-O96-2))))</f>
        <v/>
      </c>
      <c r="BH96" s="644">
        <f t="array" ref="BH96">O96-BG96</f>
        <v/>
      </c>
      <c r="BI96" s="644">
        <f t="array" ref="BI96">IF(T96&lt;135,T96,T96-'DPI art.191'!$I$11)</f>
        <v/>
      </c>
      <c r="BJ96" s="644">
        <f t="array" ref="BJ96">IF(O96&lt;80,"0",IF((P96-O96)&lt;=2,('DPI art.191'!$G$13-(('DPI art.191'!$F$13-'DPI art.191'!$G$13)/4)*(P96-O96-2)),('DPI art.191'!$G$13-(('DPI art.191'!$G$13-'DPI art.191'!$H$13)/8)*(P96-O96-2))))</f>
        <v/>
      </c>
      <c r="BK96" s="644">
        <f t="array" ref="BK96">O96-BJ96</f>
        <v/>
      </c>
      <c r="BL96" s="644">
        <f t="array" ref="BL96">IF(T96&lt;135,T96,T96-'DPI art.191'!$I$13)</f>
        <v/>
      </c>
      <c r="BM96" s="644">
        <f t="array" ref="BM96">IF(O96&lt;80,"0",IF((P96-O96)&lt;=2,('DPI art.191'!$G$15-(('DPI art.191'!$F$15-'DPI art.191'!$G$15)/4)*(P96-O96-2)),('DPI art.191'!$G$15-(('DPI art.191'!$G$15-'DPI art.191'!$H$15)/8)*(P96-O96-2))))</f>
        <v/>
      </c>
      <c r="BN96" s="644">
        <f t="array" ref="BN96">O96-BM96</f>
        <v/>
      </c>
      <c r="BO96" s="644">
        <f t="array" ref="BO96">IF(Z96&lt;135,Z96,Z96-'DPI art.191'!$I$15)</f>
        <v/>
      </c>
      <c r="BP96" s="645">
        <f t="array" ref="BP96">10^(0.1*R96)</f>
        <v/>
      </c>
      <c r="BQ96" s="645">
        <f t="array" ref="BQ96">10^(0.1*X96)</f>
        <v/>
      </c>
      <c r="BR96" s="645">
        <f t="array" ref="BR96">10^(0.1*AB96)</f>
        <v/>
      </c>
      <c r="BS96" s="645">
        <f t="array" ref="BS96">10^(0.1*AF96)</f>
        <v/>
      </c>
      <c r="BT96" s="645">
        <f t="array" ref="BT96">10^(0.1*AJ96)</f>
        <v/>
      </c>
      <c r="BU96" s="645">
        <f t="array" ref="BU96">10^(0.1*AN96)</f>
        <v/>
      </c>
      <c r="BV96" s="645">
        <f t="array" ref="BV96">IF(R96&gt;0,(O96-R96),"")</f>
        <v/>
      </c>
      <c r="BW96" s="645">
        <f t="array" ref="BW96">IF(X96&gt;0,(O96-X96),"")</f>
        <v/>
      </c>
      <c r="BX96" s="645">
        <f t="array" ref="BX96">IF(AB96&gt;0,(O96-AB96),"")</f>
        <v/>
      </c>
      <c r="BY96" s="645">
        <f t="array" ref="BY96">IF(AF96&gt;0,(O96-AF96),"")</f>
        <v/>
      </c>
      <c r="BZ96" s="645">
        <f t="array" ref="BZ96">IF(AJ96&gt;0,(O96-AJ96),"")</f>
        <v/>
      </c>
      <c r="CA96" s="645">
        <f t="array" ref="CA96">IF(AN96&gt;0,(O96-AN96),"")</f>
        <v/>
      </c>
      <c r="CB96" s="645">
        <f t="array" ref="CB96">COUNT(BV96:CA96)</f>
        <v/>
      </c>
      <c r="CC96" s="646">
        <f t="array" ref="CC96">IF(CB96=0,0,IF(CB96=1,0,1/(CB96*(CB96-1))))</f>
        <v/>
      </c>
      <c r="CD96" s="647">
        <f t="array" ref="CD96">IF(R96&gt;0,(BV96^2),"")</f>
        <v/>
      </c>
      <c r="CE96" s="647">
        <f t="array" ref="CE96">IF(X96&gt;0,(BW96^2),"")</f>
        <v/>
      </c>
      <c r="CF96" s="647">
        <f t="array" ref="CF96">IF(AB96&gt;0,(BX96^2),"")</f>
        <v/>
      </c>
      <c r="CG96" s="647">
        <f t="array" ref="CG96">IF(AF96&gt;0,(BY96^2),"")</f>
        <v/>
      </c>
      <c r="CH96" s="647">
        <f t="array" ref="CH96">IF(AJ96&gt;0,(BZ96^2),"")</f>
        <v/>
      </c>
      <c r="CI96" s="647">
        <f t="array" ref="CI96">IF(AN96&gt;0,(CA96^2),"")</f>
        <v/>
      </c>
      <c r="CJ96" s="121" t="n"/>
    </row>
    <row r="97" hidden="1" ht="18.75" customHeight="1" s="621">
      <c r="A97" s="47" t="inlineStr">
        <is>
          <t>533/031</t>
        </is>
      </c>
      <c r="B97" s="47" t="inlineStr">
        <is>
          <t>W37</t>
        </is>
      </c>
      <c r="C97" s="99" t="inlineStr">
        <is>
          <t>Spazzolatura con mola assiale</t>
        </is>
      </c>
      <c r="D97" s="99" t="inlineStr">
        <is>
          <t>/</t>
        </is>
      </c>
      <c r="E97" s="99" t="inlineStr">
        <is>
          <t>/</t>
        </is>
      </c>
      <c r="F97" s="99" t="inlineStr">
        <is>
          <t>Spazzolatura con mola assiale</t>
        </is>
      </c>
      <c r="G97" s="100" t="n">
        <v>46003</v>
      </c>
      <c r="H97" s="99" t="inlineStr">
        <is>
          <t>Compito</t>
        </is>
      </c>
      <c r="I97" s="101">
        <f t="array" ref="I97">IF((V97-R97)&gt;3,"SI","")</f>
        <v/>
      </c>
      <c r="J97" s="99" t="inlineStr">
        <is>
          <t>SI</t>
        </is>
      </c>
      <c r="K97" s="100" t="n"/>
      <c r="L97" s="100" t="n"/>
      <c r="M97" s="635">
        <f t="array" ref="M97">IF(R97&gt;0,(SQRT(CC97*(SUM(CD97:CI97)))),"")</f>
        <v/>
      </c>
      <c r="N97" s="636">
        <f t="array" ref="N97">IF(T97&gt;0,(MAX(T97,Z97,AD97,AH97,AL97,AP97))+SQRT(1.2^2+1^2),"")</f>
        <v/>
      </c>
      <c r="O97" s="637">
        <f t="array" ref="O97">IF(R97="",0,10*LOG10(SUM(BP97:BU97)/(COUNT(R97,X97,AB97,AF97,AJ97,AN97))))</f>
        <v/>
      </c>
      <c r="P97" s="638">
        <f t="array" ref="P97">IF(AND(Y97="",AC97="",AG97="",AK97="",AO97=""),S97,AVERAGE(S97,Y97,AC97,AG97,AK97,AO97)+STDEV(S97,Y97,AC97,AG97,AK97,AO97))</f>
        <v/>
      </c>
      <c r="Q97" s="106" t="n">
        <v>300</v>
      </c>
      <c r="R97" s="639" t="n">
        <v>97.3</v>
      </c>
      <c r="S97" s="640" t="n">
        <v>97.09999999999999</v>
      </c>
      <c r="T97" s="641" t="n">
        <v>112.9</v>
      </c>
      <c r="U97" s="642" t="n"/>
      <c r="V97" s="642" t="n"/>
      <c r="W97" s="106" t="n">
        <v>300</v>
      </c>
      <c r="X97" s="639" t="n">
        <v>97.40000000000001</v>
      </c>
      <c r="Y97" s="640" t="n">
        <v>96.90000000000001</v>
      </c>
      <c r="Z97" s="641" t="n">
        <v>108.9</v>
      </c>
      <c r="AA97" s="106" t="n">
        <v>300</v>
      </c>
      <c r="AB97" s="639" t="n">
        <v>98.09999999999999</v>
      </c>
      <c r="AC97" s="640" t="n">
        <v>97.5</v>
      </c>
      <c r="AD97" s="641" t="n">
        <v>109.6</v>
      </c>
      <c r="AE97" s="106" t="n">
        <v>300</v>
      </c>
      <c r="AF97" s="639" t="n">
        <v>98.2</v>
      </c>
      <c r="AG97" s="640" t="n">
        <v>97.7</v>
      </c>
      <c r="AH97" s="641" t="n">
        <v>113.4</v>
      </c>
      <c r="AI97" s="106" t="n">
        <v>300</v>
      </c>
      <c r="AJ97" s="639" t="n">
        <v>98.3</v>
      </c>
      <c r="AK97" s="640" t="n">
        <v>98</v>
      </c>
      <c r="AL97" s="641" t="n">
        <v>113.4</v>
      </c>
      <c r="AM97" s="106" t="n">
        <v>300</v>
      </c>
      <c r="AN97" s="639" t="n">
        <v>96.90000000000001</v>
      </c>
      <c r="AO97" s="640" t="n">
        <v>96.3</v>
      </c>
      <c r="AP97" s="641" t="n">
        <v>110.4</v>
      </c>
      <c r="AQ97" s="111">
        <f t="array" ref="AQ97">IF(AND((O97)&lt;85,N97&lt;137),"NO","SI")</f>
        <v/>
      </c>
      <c r="AR97" s="112">
        <f t="array" ref="AR97">IF((480*(10^(7.95-(O97/10))))&lt;480,480*(10^(7.95-(O97/10))),480)</f>
        <v/>
      </c>
      <c r="AS97" s="113">
        <f t="array" ref="AS97">IF((480*(10^(8.45-(O97/10))))&lt;480,480*(10^(8.45-(O97/10))),480)</f>
        <v/>
      </c>
      <c r="AT97" s="114">
        <f t="array" ref="AT97">IF((480*(10^(8.65-(O97/10))))&lt;480,480*(10^(8.65-(O97/10))),480)</f>
        <v/>
      </c>
      <c r="AU97" s="644">
        <f t="array" ref="AU97">IF(O97&lt;80,"0",IF((P97-O97)&lt;=2,('DPI art.191'!$G$3-(('DPI art.191'!$F$3-'DPI art.191'!$G$3)/4)*(P97-O97-2)),('DPI art.191'!$G$3-(('DPI art.191'!$G$3-'DPI art.191'!$H$3)/8)*(P97-O97-2))))</f>
        <v/>
      </c>
      <c r="AV97" s="644">
        <f t="array" ref="AV97">O97-AU97</f>
        <v/>
      </c>
      <c r="AW97" s="644">
        <f t="array" ref="AW97">IF(N97&lt;135,N97,N97-'DPI art.191'!$I$3)</f>
        <v/>
      </c>
      <c r="AX97" s="644">
        <f t="array" ref="AX97">IF(O97&lt;80,"0",IF((P97-O97)&lt;=2,('DPI art.191'!$G$5-(('DPI art.191'!$F$5-'DPI art.191'!$G$5)/4)*(P97-O97-2)),('DPI art.191'!$G$5-(('DPI art.191'!$G$5-'DPI art.191'!$H$5)/8)*(P97-O97-2))))</f>
        <v/>
      </c>
      <c r="AY97" s="644">
        <f t="array" ref="AY97">O97-AX97</f>
        <v/>
      </c>
      <c r="AZ97" s="644">
        <f t="array" ref="AZ97">IF(N97&lt;135,N97,N97-'DPI art.191'!$I$5)</f>
        <v/>
      </c>
      <c r="BA97" s="644">
        <f t="array" ref="BA97">IF(O97&lt;80,"0",IF((P97-O97)&lt;=2,('DPI art.191'!$G$7-(('DPI art.191'!$F$7-'DPI art.191'!$G$7)/4)*(P97-O97-2)),('DPI art.191'!$G$7-(('DPI art.191'!$G$7-'DPI art.191'!$H$7)/8)*(P97-O97-2))))</f>
        <v/>
      </c>
      <c r="BB97" s="644">
        <f t="array" ref="BB97">O97-BA97</f>
        <v/>
      </c>
      <c r="BC97" s="644">
        <f t="array" ref="BC97">IF(N97&lt;135,N97,N97-'DPI art.191'!$I$7)</f>
        <v/>
      </c>
      <c r="BD97" s="644">
        <f t="array" ref="BD97">IF(O97&lt;80,"0",IF((P97-O97)&lt;=2,('DPI art.191'!$G$9-(('DPI art.191'!$F$9-'DPI art.191'!$G$9)/4)*(O97-P97-2)),('DPI art.191'!$G$9-(('DPI art.191'!$G$9-'DPI art.191'!$H$9)/8)*(P97-O97-2))))</f>
        <v/>
      </c>
      <c r="BE97" s="644">
        <f t="array" ref="BE97">O97-BD97</f>
        <v/>
      </c>
      <c r="BF97" s="644">
        <f t="array" ref="BF97">IF(N97&lt;135,N97,N97-'DPI art.191'!$I$9)</f>
        <v/>
      </c>
      <c r="BG97" s="644">
        <f t="array" ref="BG97">IF(O97&lt;80,"0",IF((P97-O97)&lt;=2,('DPI art.191'!$G$11-(('DPI art.191'!$F$11-'DPI art.191'!$G$11)/4)*(P97-O97-2)),('DPI art.191'!$G$11-(('DPI art.191'!$G$11-'DPI art.191'!$H$11)/8)*(P97-O97-2))))</f>
        <v/>
      </c>
      <c r="BH97" s="644">
        <f t="array" ref="BH97">O97-BG97</f>
        <v/>
      </c>
      <c r="BI97" s="644">
        <f t="array" ref="BI97">IF(T97&lt;135,T97,T97-'DPI art.191'!$I$11)</f>
        <v/>
      </c>
      <c r="BJ97" s="644">
        <f t="array" ref="BJ97">IF(O97&lt;80,"0",IF((P97-O97)&lt;=2,('DPI art.191'!$G$13-(('DPI art.191'!$F$13-'DPI art.191'!$G$13)/4)*(P97-O97-2)),('DPI art.191'!$G$13-(('DPI art.191'!$G$13-'DPI art.191'!$H$13)/8)*(P97-O97-2))))</f>
        <v/>
      </c>
      <c r="BK97" s="644">
        <f t="array" ref="BK97">O97-BJ97</f>
        <v/>
      </c>
      <c r="BL97" s="644">
        <f t="array" ref="BL97">IF(T97&lt;135,T97,T97-'DPI art.191'!$I$13)</f>
        <v/>
      </c>
      <c r="BM97" s="644">
        <f t="array" ref="BM97">IF(O97&lt;80,"0",IF((P97-O97)&lt;=2,('DPI art.191'!$G$15-(('DPI art.191'!$F$15-'DPI art.191'!$G$15)/4)*(P97-O97-2)),('DPI art.191'!$G$15-(('DPI art.191'!$G$15-'DPI art.191'!$H$15)/8)*(P97-O97-2))))</f>
        <v/>
      </c>
      <c r="BN97" s="644">
        <f t="array" ref="BN97">O97-BM97</f>
        <v/>
      </c>
      <c r="BO97" s="644">
        <f t="array" ref="BO97">IF(Z97&lt;135,Z97,Z97-'DPI art.191'!$I$15)</f>
        <v/>
      </c>
      <c r="BP97" s="645">
        <f t="array" ref="BP97">10^(0.1*R97)</f>
        <v/>
      </c>
      <c r="BQ97" s="645">
        <f t="array" ref="BQ97">10^(0.1*X97)</f>
        <v/>
      </c>
      <c r="BR97" s="645">
        <f t="array" ref="BR97">10^(0.1*AB97)</f>
        <v/>
      </c>
      <c r="BS97" s="645">
        <f t="array" ref="BS97">10^(0.1*AF97)</f>
        <v/>
      </c>
      <c r="BT97" s="645">
        <f t="array" ref="BT97">10^(0.1*AJ97)</f>
        <v/>
      </c>
      <c r="BU97" s="645">
        <f t="array" ref="BU97">10^(0.1*AN97)</f>
        <v/>
      </c>
      <c r="BV97" s="645">
        <f t="array" ref="BV97">IF(R97&gt;0,(O97-R97),"")</f>
        <v/>
      </c>
      <c r="BW97" s="645">
        <f t="array" ref="BW97">IF(X97&gt;0,(O97-X97),"")</f>
        <v/>
      </c>
      <c r="BX97" s="645">
        <f t="array" ref="BX97">IF(AB97&gt;0,(O97-AB97),"")</f>
        <v/>
      </c>
      <c r="BY97" s="645">
        <f t="array" ref="BY97">IF(AF97&gt;0,(O97-AF97),"")</f>
        <v/>
      </c>
      <c r="BZ97" s="645">
        <f t="array" ref="BZ97">IF(AJ97&gt;0,(O97-AJ97),"")</f>
        <v/>
      </c>
      <c r="CA97" s="645">
        <f t="array" ref="CA97">IF(AN97&gt;0,(O97-AN97),"")</f>
        <v/>
      </c>
      <c r="CB97" s="645">
        <f t="array" ref="CB97">COUNT(BV97:CA97)</f>
        <v/>
      </c>
      <c r="CC97" s="646">
        <f t="array" ref="CC97">IF(CB97=0,0,IF(CB97=1,0,1/(CB97*(CB97-1))))</f>
        <v/>
      </c>
      <c r="CD97" s="647">
        <f t="array" ref="CD97">IF(R97&gt;0,(BV97^2),"")</f>
        <v/>
      </c>
      <c r="CE97" s="647">
        <f t="array" ref="CE97">IF(X97&gt;0,(BW97^2),"")</f>
        <v/>
      </c>
      <c r="CF97" s="647">
        <f t="array" ref="CF97">IF(AB97&gt;0,(BX97^2),"")</f>
        <v/>
      </c>
      <c r="CG97" s="647">
        <f t="array" ref="CG97">IF(AF97&gt;0,(BY97^2),"")</f>
        <v/>
      </c>
      <c r="CH97" s="647">
        <f t="array" ref="CH97">IF(AJ97&gt;0,(BZ97^2),"")</f>
        <v/>
      </c>
      <c r="CI97" s="647">
        <f t="array" ref="CI97">IF(AN97&gt;0,(CA97^2),"")</f>
        <v/>
      </c>
      <c r="CJ97" s="121" t="n"/>
    </row>
    <row r="98" hidden="1" ht="18.75" customHeight="1" s="621">
      <c r="A98" s="123" t="n"/>
      <c r="B98" s="47" t="inlineStr">
        <is>
          <t>D1_3</t>
        </is>
      </c>
      <c r="C98" s="101" t="n"/>
      <c r="D98" s="101" t="n"/>
      <c r="E98" s="101" t="n"/>
      <c r="F98" s="101" t="n"/>
      <c r="G98" s="100" t="n">
        <v>46163</v>
      </c>
      <c r="H98" s="99" t="inlineStr">
        <is>
          <t>Compito</t>
        </is>
      </c>
      <c r="I98" s="101" t="n"/>
      <c r="J98" s="101" t="n"/>
      <c r="K98" s="100" t="n"/>
      <c r="L98" s="100" t="n"/>
      <c r="M98" s="635">
        <f t="array" ref="M98">IF(R98&gt;0,(SQRT(CC98*(SUM(CD98:CI98)))),"")</f>
        <v/>
      </c>
      <c r="N98" s="636">
        <f t="array" ref="N98">IF(T98&gt;0,(MAX(T98,Z98,AD98,AH98,AL98,AP98))+SQRT(1.2^2+1^2),"")</f>
        <v/>
      </c>
      <c r="O98" s="637">
        <f t="array" ref="O98">IF(R98="",0,10*LOG10(SUM(BP98:BU98)/(COUNT(R98,X98,AB98,AF98,AJ98,AN98))))</f>
        <v/>
      </c>
      <c r="P98" s="638">
        <f t="array" ref="P98">IF(AND(Y98="",AC98="",AG98="",AK98="",AO98=""),S98,AVERAGE(S98,Y98,AC98,AG98,AK98,AO98)+STDEV(S98,Y98,AC98,AG98,AK98,AO98))</f>
        <v/>
      </c>
      <c r="Q98" s="106" t="n">
        <v>300</v>
      </c>
      <c r="R98" s="639" t="n">
        <v>91.90000000000001</v>
      </c>
      <c r="S98" s="640" t="n">
        <v>91.2</v>
      </c>
      <c r="T98" s="641" t="n">
        <v>107.6</v>
      </c>
      <c r="U98" s="642" t="n"/>
      <c r="V98" s="642" t="n"/>
      <c r="W98" s="106" t="n">
        <v>300</v>
      </c>
      <c r="X98" s="639" t="n">
        <v>81.8</v>
      </c>
      <c r="Y98" s="640" t="n">
        <v>81.90000000000001</v>
      </c>
      <c r="Z98" s="641" t="n">
        <v>99.5</v>
      </c>
      <c r="AA98" s="106" t="n">
        <v>300</v>
      </c>
      <c r="AB98" s="639" t="n">
        <v>85.3</v>
      </c>
      <c r="AC98" s="640" t="n">
        <v>85</v>
      </c>
      <c r="AD98" s="641" t="n">
        <v>102.5</v>
      </c>
      <c r="AE98" s="106" t="n">
        <v>300</v>
      </c>
      <c r="AF98" s="639" t="n">
        <v>86.40000000000001</v>
      </c>
      <c r="AG98" s="640" t="n">
        <v>86</v>
      </c>
      <c r="AH98" s="641" t="n">
        <v>102.4</v>
      </c>
      <c r="AI98" s="106" t="n">
        <v>300</v>
      </c>
      <c r="AJ98" s="639" t="n">
        <v>85.7</v>
      </c>
      <c r="AK98" s="640" t="n">
        <v>85.40000000000001</v>
      </c>
      <c r="AL98" s="641" t="n">
        <v>103.1</v>
      </c>
      <c r="AM98" s="106" t="n">
        <v>300</v>
      </c>
      <c r="AN98" s="639" t="n">
        <v>83.59999999999999</v>
      </c>
      <c r="AO98" s="640" t="n">
        <v>83.3</v>
      </c>
      <c r="AP98" s="641" t="n">
        <v>104.6</v>
      </c>
      <c r="AQ98" s="111">
        <f t="array" ref="AQ98">IF(AND((O98)&lt;85,N98&lt;137),"NO","SI")</f>
        <v/>
      </c>
      <c r="AR98" s="112">
        <f t="array" ref="AR98">IF((480*(10^(7.95-(O98/10))))&lt;480,480*(10^(7.95-(O98/10))),480)</f>
        <v/>
      </c>
      <c r="AS98" s="113">
        <f t="array" ref="AS98">IF((480*(10^(8.45-(O98/10))))&lt;480,480*(10^(8.45-(O98/10))),480)</f>
        <v/>
      </c>
      <c r="AT98" s="114">
        <f t="array" ref="AT98">IF((480*(10^(8.65-(O98/10))))&lt;480,480*(10^(8.65-(O98/10))),480)</f>
        <v/>
      </c>
      <c r="AU98" s="644">
        <f t="array" ref="AU98">IF(O98&lt;80,"0",IF((P98-O98)&lt;=2,('DPI art.191'!$G$3-(('DPI art.191'!$F$3-'DPI art.191'!$G$3)/4)*(P98-O98-2)),('DPI art.191'!$G$3-(('DPI art.191'!$G$3-'DPI art.191'!$H$3)/8)*(P98-O98-2))))</f>
        <v/>
      </c>
      <c r="AV98" s="644">
        <f t="array" ref="AV98">O98-AU98</f>
        <v/>
      </c>
      <c r="AW98" s="644">
        <f t="array" ref="AW98">IF(N98&lt;135,N98,N98-'DPI art.191'!$I$3)</f>
        <v/>
      </c>
      <c r="AX98" s="644">
        <f t="array" ref="AX98">IF(O98&lt;80,"0",IF((P98-O98)&lt;=2,('DPI art.191'!$G$5-(('DPI art.191'!$F$5-'DPI art.191'!$G$5)/4)*(P98-O98-2)),('DPI art.191'!$G$5-(('DPI art.191'!$G$5-'DPI art.191'!$H$5)/8)*(P98-O98-2))))</f>
        <v/>
      </c>
      <c r="AY98" s="644">
        <f t="array" ref="AY98">I98-AX98</f>
        <v/>
      </c>
      <c r="AZ98" s="644">
        <f t="array" ref="AZ98">IF(N98&lt;135,N98,N98-'DPI art.191'!$I$5)</f>
        <v/>
      </c>
      <c r="BA98" s="644">
        <f t="array" ref="BA98">IF(O98&lt;80,"0",IF((P98-O98)&lt;=2,('DPI art.191'!$G$7-(('DPI art.191'!$F$7-'DPI art.191'!$G$7)/4)*(P98-O98-2)),('DPI art.191'!$G$7-(('DPI art.191'!$G$7-'DPI art.191'!$H$7)/8)*(P98-O98-2))))</f>
        <v/>
      </c>
      <c r="BB98" s="644">
        <f t="array" ref="BB98">R98-BA98</f>
        <v/>
      </c>
      <c r="BC98" s="644">
        <f t="array" ref="BC98">IF(N98&lt;135,N98,N98-'DPI art.191'!$I$5)</f>
        <v/>
      </c>
      <c r="BD98" s="644">
        <f t="array" ref="BD98">IF(O98&lt;80,"0",IF((P98-O98)&lt;=2,('DPI art.191'!$G$7-(('DPI art.191'!$F$7-'DPI art.191'!$G$7)/4)*(O98-P98-2)),('DPI art.191'!$G$7-(('DPI art.191'!$G$7-'DPI art.191'!$H$7)/8)*(P98-O98-2))))</f>
        <v/>
      </c>
      <c r="BE98" s="644">
        <f t="array" ref="BE98">O98-BD98</f>
        <v/>
      </c>
      <c r="BF98" s="644">
        <f t="array" ref="BF98">IF(N98&lt;135,N98,N98-'DPI art.191'!$I$7)</f>
        <v/>
      </c>
      <c r="BG98" s="644">
        <f t="array" ref="BG98">IF(AA98&lt;80,"0",IF((AB98-AA98)&lt;=2,('DPI art.191'!$G$3-(('DPI art.191'!$F$3-'DPI art.191'!$G$3)/4)*(AB98-AA98-2)),('DPI art.191'!$G$3-(('DPI art.191'!$G$3-'DPI art.191'!$H$3)/8)*(AB98-AA98-2))))</f>
        <v/>
      </c>
      <c r="BH98" s="644">
        <f t="array" ref="BH98">AA98-BG98</f>
        <v/>
      </c>
      <c r="BI98" s="644">
        <f t="array" ref="BI98">IF(Z98&lt;135,Z98,Z98-'DPI art.191'!$I$3)</f>
        <v/>
      </c>
      <c r="BJ98" s="137">
        <f t="array" ref="BJ98">IF(U98&lt;80,"0",IF((V98-U98)&lt;=2,('DPI art.191'!$G$7-(('DPI art.191'!$F$7-'DPI art.191'!$G$7)/4)*(U98-V98-2)),('DPI art.191'!$G$7-(('DPI art.191'!$G$7-'DPI art.191'!$H$7)/8)*(V98-U98-2))))</f>
        <v/>
      </c>
      <c r="BK98" s="644">
        <f t="array" ref="BK98">U98-BJ98</f>
        <v/>
      </c>
      <c r="BL98" s="644">
        <f t="array" ref="BL98">IF(T98&lt;135,T98,T98-'DPI art.191'!$I$7)</f>
        <v/>
      </c>
      <c r="BM98" s="644">
        <f t="array" ref="BM98">IF(AA98&lt;80,"0",IF((AB98-AA98)&lt;=2,('DPI art.191'!$G$5-(('DPI art.191'!$F$5-'DPI art.191'!$G$5)/4)*(AB98-AA98-2)),('DPI art.191'!$G$5-(('DPI art.191'!$G$5-'DPI art.191'!$H$5)/8)*(AB98-AA98-2))))</f>
        <v/>
      </c>
      <c r="BN98" s="644">
        <f t="array" ref="BN98">AD98-BM98</f>
        <v/>
      </c>
      <c r="BO98" s="644">
        <f t="array" ref="BO98">IF(Z98&lt;135,Z98,Z98-'DPI art.191'!$I$5)</f>
        <v/>
      </c>
      <c r="BP98" s="645">
        <f t="array" ref="BP98">10^(0.1*R98)</f>
        <v/>
      </c>
      <c r="BQ98" s="645">
        <f t="array" ref="BQ98">10^(0.1*X98)</f>
        <v/>
      </c>
      <c r="BR98" s="645">
        <f t="array" ref="BR98">10^(0.1*AB98)</f>
        <v/>
      </c>
      <c r="BS98" s="645">
        <f t="array" ref="BS98">10^(0.1*AF98)</f>
        <v/>
      </c>
      <c r="BT98" s="645">
        <f t="array" ref="BT98">10^(0.1*AJ98)</f>
        <v/>
      </c>
      <c r="BU98" s="645">
        <f t="array" ref="BU98">10^(0.1*AN98)</f>
        <v/>
      </c>
      <c r="BV98" s="134">
        <f t="array" ref="BV98">IF(R98&gt;0,(O98-R98),"")</f>
        <v/>
      </c>
      <c r="BW98" s="134">
        <f t="array" ref="BW98">IF(X98&gt;0,(O98-X98),"")</f>
        <v/>
      </c>
      <c r="BX98" s="134">
        <f t="array" ref="BX98">IF(AB98&gt;0,(O98-AB98),"")</f>
        <v/>
      </c>
      <c r="BY98" s="134">
        <f t="array" ref="BY98">IF(AF98&gt;0,(O98-AF98),"")</f>
        <v/>
      </c>
      <c r="BZ98" s="134">
        <f t="array" ref="BZ98">IF(AJ98&gt;0,(O98-AJ98),"")</f>
        <v/>
      </c>
      <c r="CA98" s="134">
        <f t="array" ref="CA98">IF(AN98&gt;0,(O98-AN98),"")</f>
        <v/>
      </c>
      <c r="CB98" s="645">
        <f t="array" ref="CB98">COUNT(BV98:CA98)</f>
        <v/>
      </c>
      <c r="CC98" s="646">
        <f t="array" ref="CC98">IF(CB98=0,0,IF(CB98=1,0,1/(CB98*(CB98-1))))</f>
        <v/>
      </c>
      <c r="CD98" s="135">
        <f t="array" ref="CD98">IF(R98&gt;0,(BV98^2),"")</f>
        <v/>
      </c>
      <c r="CE98" s="135">
        <f t="array" ref="CE98">IF(X98&gt;0,(BW98^2),"")</f>
        <v/>
      </c>
      <c r="CF98" s="135">
        <f t="array" ref="CF98">IF(AB98&gt;0,(BX98^2),"")</f>
        <v/>
      </c>
      <c r="CG98" s="135">
        <f t="array" ref="CG98">IF(AF98&gt;0,(BY98^2),"")</f>
        <v/>
      </c>
      <c r="CH98" s="135">
        <f t="array" ref="CH98">IF(AJ98&gt;0,(BZ98^2),"")</f>
        <v/>
      </c>
      <c r="CI98" s="135">
        <f t="array" ref="CI98">IF(AN98&gt;0,(CA98^2),"")</f>
        <v/>
      </c>
      <c r="CJ98" s="121" t="n"/>
    </row>
    <row r="99" hidden="1" ht="18.75" customHeight="1" s="621">
      <c r="A99" s="123" t="n"/>
      <c r="B99" s="47" t="inlineStr">
        <is>
          <t>D2_3</t>
        </is>
      </c>
      <c r="C99" s="101" t="n"/>
      <c r="D99" s="101" t="n"/>
      <c r="E99" s="101" t="n"/>
      <c r="F99" s="101" t="n"/>
      <c r="G99" s="100" t="n">
        <v>46163</v>
      </c>
      <c r="H99" s="99" t="inlineStr">
        <is>
          <t>Compito</t>
        </is>
      </c>
      <c r="I99" s="101" t="n"/>
      <c r="J99" s="101" t="n"/>
      <c r="K99" s="100" t="n"/>
      <c r="L99" s="100" t="n"/>
      <c r="M99" s="635">
        <f t="array" ref="M99">IF(R99&gt;0,(SQRT(CC99*(SUM(CD99:CI99)))),"")</f>
        <v/>
      </c>
      <c r="N99" s="636">
        <f t="array" ref="N99">IF(T99&gt;0,(MAX(T99,Z99,AD99,AH99,AL99,AP99))+SQRT(1.2^2+1^2),"")</f>
        <v/>
      </c>
      <c r="O99" s="637">
        <f t="array" ref="O99">IF(R99="",0,10*LOG10(SUM(BP99:BU99)/(COUNT(R99,X99,AB99,AF99,AJ99,AN99))))</f>
        <v/>
      </c>
      <c r="P99" s="638">
        <f t="array" ref="P99">IF(AND(Y99="",AC99="",AG99="",AK99="",AO99=""),S99,AVERAGE(S99,Y99,AC99,AG99,AK99,AO99)+STDEV(S99,Y99,AC99,AG99,AK99,AO99))</f>
        <v/>
      </c>
      <c r="Q99" s="106" t="n">
        <v>300</v>
      </c>
      <c r="R99" s="639" t="n">
        <v>76.5</v>
      </c>
      <c r="S99" s="640" t="n">
        <v>78.59999999999999</v>
      </c>
      <c r="T99" s="641" t="n">
        <v>105.9</v>
      </c>
      <c r="U99" s="642" t="n"/>
      <c r="V99" s="642" t="n"/>
      <c r="W99" s="106" t="n">
        <v>300</v>
      </c>
      <c r="X99" s="639" t="n">
        <v>74.8</v>
      </c>
      <c r="Y99" s="640" t="n">
        <v>77.90000000000001</v>
      </c>
      <c r="Z99" s="641" t="n">
        <v>106.8</v>
      </c>
      <c r="AA99" s="106" t="n">
        <v>300</v>
      </c>
      <c r="AB99" s="639" t="n">
        <v>78.2</v>
      </c>
      <c r="AC99" s="640" t="n">
        <v>79.2</v>
      </c>
      <c r="AD99" s="641" t="n">
        <v>102.2</v>
      </c>
      <c r="AE99" s="106" t="n">
        <v>300</v>
      </c>
      <c r="AF99" s="639" t="n">
        <v>77.8</v>
      </c>
      <c r="AG99" s="640" t="n">
        <v>79</v>
      </c>
      <c r="AH99" s="641" t="n">
        <v>102.7</v>
      </c>
      <c r="AI99" s="106" t="n">
        <v>300</v>
      </c>
      <c r="AJ99" s="639" t="n">
        <v>79.8</v>
      </c>
      <c r="AK99" s="640" t="n">
        <v>81</v>
      </c>
      <c r="AL99" s="641" t="n">
        <v>102</v>
      </c>
      <c r="AM99" s="106" t="n">
        <v>300</v>
      </c>
      <c r="AN99" s="639" t="n">
        <v>76.90000000000001</v>
      </c>
      <c r="AO99" s="640" t="n">
        <v>78.7</v>
      </c>
      <c r="AP99" s="641" t="n">
        <v>99.90000000000001</v>
      </c>
      <c r="AQ99" s="111">
        <f t="array" ref="AQ99">IF(AND((O99)&lt;85,N99&lt;137),"NO","SI")</f>
        <v/>
      </c>
      <c r="AR99" s="112">
        <f t="array" ref="AR99">IF((480*(10^(7.95-(O99/10))))&lt;480,480*(10^(7.95-(O99/10))),480)</f>
        <v/>
      </c>
      <c r="AS99" s="113">
        <f t="array" ref="AS99">IF((480*(10^(8.45-(O99/10))))&lt;480,480*(10^(8.45-(O99/10))),480)</f>
        <v/>
      </c>
      <c r="AT99" s="114">
        <f t="array" ref="AT99">IF((480*(10^(8.65-(O99/10))))&lt;480,480*(10^(8.65-(O99/10))),480)</f>
        <v/>
      </c>
      <c r="AU99" s="137">
        <f t="array" ref="AU99">IF(O99&lt;80,"0",IF((P99-O99)&lt;=2,('DPI art.191'!$G$3-(('DPI art.191'!$F$3-'DPI art.191'!$G$3)/4)*(P99-O99-2)),('DPI art.191'!$G$3-(('DPI art.191'!$G$3-'DPI art.191'!$H$3)/8)*(P99-O99-2))))</f>
        <v/>
      </c>
      <c r="AV99" s="644">
        <f t="array" ref="AV99">O99-AU99</f>
        <v/>
      </c>
      <c r="AW99" s="644">
        <f t="array" ref="AW99">IF(N99&lt;135,N99,N99-'DPI art.191'!$I$3)</f>
        <v/>
      </c>
      <c r="AX99" s="137">
        <f t="array" ref="AX99">IF(O99&lt;80,"0",IF((P99-O99)&lt;=2,('DPI art.191'!$G$5-(('DPI art.191'!$F$5-'DPI art.191'!$G$5)/4)*(P99-O99-2)),('DPI art.191'!$G$5-(('DPI art.191'!$G$5-'DPI art.191'!$H$5)/8)*(P99-O99-2))))</f>
        <v/>
      </c>
      <c r="AY99" s="644">
        <f t="array" ref="AY99">I99-AX99</f>
        <v/>
      </c>
      <c r="AZ99" s="644">
        <f t="array" ref="AZ99">IF(N99&lt;135,N99,N99-'DPI art.191'!$I$5)</f>
        <v/>
      </c>
      <c r="BA99" s="137">
        <f t="array" ref="BA99">IF(O99&lt;80,"0",IF((P99-O99)&lt;=2,('DPI art.191'!$G$7-(('DPI art.191'!$F$7-'DPI art.191'!$G$7)/4)*(P99-O99-2)),('DPI art.191'!$G$7-(('DPI art.191'!$G$7-'DPI art.191'!$H$7)/8)*(P99-O99-2))))</f>
        <v/>
      </c>
      <c r="BB99" s="644">
        <f t="array" ref="BB99">R99-BA99</f>
        <v/>
      </c>
      <c r="BC99" s="644">
        <f t="array" ref="BC99">IF(N99&lt;135,N99,N99-'DPI art.191'!$I$5)</f>
        <v/>
      </c>
      <c r="BD99" s="137">
        <f t="array" ref="BD99">IF(O99&lt;80,"0",IF((P99-O99)&lt;=2,('DPI art.191'!$G$7-(('DPI art.191'!$F$7-'DPI art.191'!$G$7)/4)*(O99-P99-2)),('DPI art.191'!$G$7-(('DPI art.191'!$G$7-'DPI art.191'!$H$7)/8)*(P99-O99-2))))</f>
        <v/>
      </c>
      <c r="BE99" s="644">
        <f t="array" ref="BE99">O99-BD99</f>
        <v/>
      </c>
      <c r="BF99" s="644">
        <f t="array" ref="BF99">IF(N99&lt;135,N99,N99-'DPI art.191'!$I$7)</f>
        <v/>
      </c>
      <c r="BG99" s="644">
        <f t="array" ref="BG99">IF(AA99&lt;80,"0",IF((AB99-AA99)&lt;=2,('DPI art.191'!$G$3-(('DPI art.191'!$F$3-'DPI art.191'!$G$3)/4)*(AB99-AA99-2)),('DPI art.191'!$G$3-(('DPI art.191'!$G$3-'DPI art.191'!$H$3)/8)*(AB99-AA99-2))))</f>
        <v/>
      </c>
      <c r="BH99" s="644">
        <f t="array" ref="BH99">AA99-BG99</f>
        <v/>
      </c>
      <c r="BI99" s="644">
        <f t="array" ref="BI99">IF(Z99&lt;135,Z99,Z99-'DPI art.191'!$I$3)</f>
        <v/>
      </c>
      <c r="BJ99" s="137">
        <f t="array" ref="BJ99">IF(U99&lt;80,"0",IF((V99-U99)&lt;=2,('DPI art.191'!$G$7-(('DPI art.191'!$F$7-'DPI art.191'!$G$7)/4)*(U99-V99-2)),('DPI art.191'!$G$7-(('DPI art.191'!$G$7-'DPI art.191'!$H$7)/8)*(V99-U99-2))))</f>
        <v/>
      </c>
      <c r="BK99" s="644">
        <f t="array" ref="BK99">U99-BJ99</f>
        <v/>
      </c>
      <c r="BL99" s="644">
        <f t="array" ref="BL99">IF(T99&lt;135,T99,T99-'DPI art.191'!$I$7)</f>
        <v/>
      </c>
      <c r="BM99" s="644">
        <f t="array" ref="BM99">IF(AA99&lt;80,"0",IF((AB99-AA99)&lt;=2,('DPI art.191'!$G$5-(('DPI art.191'!$F$5-'DPI art.191'!$G$5)/4)*(AB99-AA99-2)),('DPI art.191'!$G$5-(('DPI art.191'!$G$5-'DPI art.191'!$H$5)/8)*(AB99-AA99-2))))</f>
        <v/>
      </c>
      <c r="BN99" s="644">
        <f t="array" ref="BN99">AD99-BM99</f>
        <v/>
      </c>
      <c r="BO99" s="644">
        <f t="array" ref="BO99">IF(Z99&lt;135,Z99,Z99-'DPI art.191'!$I$5)</f>
        <v/>
      </c>
      <c r="BP99" s="645">
        <f t="array" ref="BP99">10^(0.1*R99)</f>
        <v/>
      </c>
      <c r="BQ99" s="645">
        <f t="array" ref="BQ99">10^(0.1*X99)</f>
        <v/>
      </c>
      <c r="BR99" s="645">
        <f t="array" ref="BR99">10^(0.1*AB99)</f>
        <v/>
      </c>
      <c r="BS99" s="645">
        <f t="array" ref="BS99">10^(0.1*AF99)</f>
        <v/>
      </c>
      <c r="BT99" s="645">
        <f t="array" ref="BT99">10^(0.1*AJ99)</f>
        <v/>
      </c>
      <c r="BU99" s="645">
        <f t="array" ref="BU99">10^(0.1*AN99)</f>
        <v/>
      </c>
      <c r="BV99" s="134">
        <f t="array" ref="BV99">IF(R99&gt;0,(O99-R99),"")</f>
        <v/>
      </c>
      <c r="BW99" s="134">
        <f t="array" ref="BW99">IF(X99&gt;0,(O99-X99),"")</f>
        <v/>
      </c>
      <c r="BX99" s="134">
        <f t="array" ref="BX99">IF(AB99&gt;0,(O99-AB99),"")</f>
        <v/>
      </c>
      <c r="BY99" s="134">
        <f t="array" ref="BY99">IF(AF99&gt;0,(O99-AF99),"")</f>
        <v/>
      </c>
      <c r="BZ99" s="134">
        <f t="array" ref="BZ99">IF(AJ99&gt;0,(O99-AJ99),"")</f>
        <v/>
      </c>
      <c r="CA99" s="134">
        <f t="array" ref="CA99">IF(AN99&gt;0,(O99-AN99),"")</f>
        <v/>
      </c>
      <c r="CB99" s="645">
        <f t="array" ref="CB99">COUNT(BV99:CA99)</f>
        <v/>
      </c>
      <c r="CC99" s="646">
        <f t="array" ref="CC99">IF(CB99=0,0,IF(CB99=1,0,1/(CB99*(CB99-1))))</f>
        <v/>
      </c>
      <c r="CD99" s="135">
        <f t="array" ref="CD99">IF(R99&gt;0,(BV99^2),"")</f>
        <v/>
      </c>
      <c r="CE99" s="135">
        <f t="array" ref="CE99">IF(X99&gt;0,(BW99^2),"")</f>
        <v/>
      </c>
      <c r="CF99" s="135">
        <f t="array" ref="CF99">IF(AB99&gt;0,(BX99^2),"")</f>
        <v/>
      </c>
      <c r="CG99" s="135">
        <f t="array" ref="CG99">IF(AF99&gt;0,(BY99^2),"")</f>
        <v/>
      </c>
      <c r="CH99" s="135">
        <f t="array" ref="CH99">IF(AJ99&gt;0,(BZ99^2),"")</f>
        <v/>
      </c>
      <c r="CI99" s="135">
        <f t="array" ref="CI99">IF(AN99&gt;0,(CA99^2),"")</f>
        <v/>
      </c>
      <c r="CJ99" s="121" t="n"/>
    </row>
    <row r="100" hidden="1" ht="18.75" customHeight="1" s="621">
      <c r="A100" s="123" t="n"/>
      <c r="B100" s="47" t="inlineStr">
        <is>
          <t>D3_3</t>
        </is>
      </c>
      <c r="C100" s="101" t="n"/>
      <c r="D100" s="101" t="n"/>
      <c r="E100" s="101" t="n"/>
      <c r="F100" s="101" t="n"/>
      <c r="G100" s="100" t="n">
        <v>46163</v>
      </c>
      <c r="H100" s="99" t="inlineStr">
        <is>
          <t>Compito</t>
        </is>
      </c>
      <c r="I100" s="101" t="n"/>
      <c r="J100" s="101" t="n"/>
      <c r="K100" s="100" t="n"/>
      <c r="L100" s="100" t="n"/>
      <c r="M100" s="635">
        <f t="array" ref="M100">IF(R100&gt;0,(SQRT(CC100*(SUM(CD100:CI100)))),"")</f>
        <v/>
      </c>
      <c r="N100" s="636">
        <f t="array" ref="N100">IF(T100&gt;0,(MAX(T100,Z100,AD100,AH100,AL100,AP100))+SQRT(1.2^2+1^2),"")</f>
        <v/>
      </c>
      <c r="O100" s="637">
        <f t="array" ref="O100">IF(R100="",0,10*LOG10(SUM(BP100:BU100)/(COUNT(R100,X100,AB100,AF100,AJ100,AN100))))</f>
        <v/>
      </c>
      <c r="P100" s="638">
        <f t="array" ref="P100">IF(AND(Y100="",AC100="",AG100="",AK100="",AO100=""),S100,AVERAGE(S100,Y100,AC100,AG100,AK100,AO100)+STDEV(S100,Y100,AC100,AG100,AK100,AO100))</f>
        <v/>
      </c>
      <c r="Q100" s="106" t="n">
        <v>300</v>
      </c>
      <c r="R100" s="639" t="n">
        <v>78</v>
      </c>
      <c r="S100" s="640" t="n">
        <v>81.2</v>
      </c>
      <c r="T100" s="641" t="n">
        <v>113.8</v>
      </c>
      <c r="U100" s="642" t="n"/>
      <c r="V100" s="642" t="n"/>
      <c r="W100" s="106" t="n">
        <v>300</v>
      </c>
      <c r="X100" s="639" t="n">
        <v>77.59999999999999</v>
      </c>
      <c r="Y100" s="640" t="n">
        <v>80.8</v>
      </c>
      <c r="Z100" s="641" t="n">
        <v>110.9</v>
      </c>
      <c r="AA100" s="106" t="n">
        <v>300</v>
      </c>
      <c r="AB100" s="639" t="n">
        <v>80.09999999999999</v>
      </c>
      <c r="AC100" s="640" t="n">
        <v>83.3</v>
      </c>
      <c r="AD100" s="641" t="n">
        <v>113.1</v>
      </c>
      <c r="AE100" s="106" t="n">
        <v>300</v>
      </c>
      <c r="AF100" s="639" t="n">
        <v>82.09999999999999</v>
      </c>
      <c r="AG100" s="640" t="n">
        <v>85.09999999999999</v>
      </c>
      <c r="AH100" s="641" t="n">
        <v>115.6</v>
      </c>
      <c r="AI100" s="106" t="n">
        <v>300</v>
      </c>
      <c r="AJ100" s="639" t="n">
        <v>85.5</v>
      </c>
      <c r="AK100" s="640" t="n">
        <v>86.59999999999999</v>
      </c>
      <c r="AL100" s="641" t="n">
        <v>118</v>
      </c>
      <c r="AM100" s="106" t="n">
        <v>300</v>
      </c>
      <c r="AN100" s="639" t="n">
        <v>83.5</v>
      </c>
      <c r="AO100" s="640" t="n">
        <v>83.40000000000001</v>
      </c>
      <c r="AP100" s="641" t="n">
        <v>106</v>
      </c>
      <c r="AQ100" s="111">
        <f t="array" ref="AQ100">IF(AND((O100)&lt;85,N100&lt;137),"NO","SI")</f>
        <v/>
      </c>
      <c r="AR100" s="112">
        <f t="array" ref="AR100">IF((480*(10^(7.95-(O100/10))))&lt;480,480*(10^(7.95-(O100/10))),480)</f>
        <v/>
      </c>
      <c r="AS100" s="113">
        <f t="array" ref="AS100">IF((480*(10^(8.45-(O100/10))))&lt;480,480*(10^(8.45-(O100/10))),480)</f>
        <v/>
      </c>
      <c r="AT100" s="114">
        <f t="array" ref="AT100">IF((480*(10^(8.65-(O100/10))))&lt;480,480*(10^(8.65-(O100/10))),480)</f>
        <v/>
      </c>
      <c r="AU100" s="644">
        <f t="array" ref="AU100">IF(O100&lt;80,"0",IF((P100-O100)&lt;=2,('DPI art.191'!$G$3-(('DPI art.191'!$F$3-'DPI art.191'!$G$3)/4)*(P100-O100-2)),('DPI art.191'!$G$3-(('DPI art.191'!$G$3-'DPI art.191'!$H$3)/8)*(P100-O100-2))))</f>
        <v/>
      </c>
      <c r="AV100" s="644">
        <f t="array" ref="AV100">O100-AU100</f>
        <v/>
      </c>
      <c r="AW100" s="644">
        <f t="array" ref="AW100">IF(N100&lt;135,N100,N100-'DPI art.191'!$I$3)</f>
        <v/>
      </c>
      <c r="AX100" s="644">
        <f t="array" ref="AX100">IF(O100&lt;80,"0",IF((P100-O100)&lt;=2,('DPI art.191'!$G$5-(('DPI art.191'!$F$5-'DPI art.191'!$G$5)/4)*(P100-O100-2)),('DPI art.191'!$G$5-(('DPI art.191'!$G$5-'DPI art.191'!$H$5)/8)*(P100-O100-2))))</f>
        <v/>
      </c>
      <c r="AY100" s="644">
        <f t="array" ref="AY100">I100-AX100</f>
        <v/>
      </c>
      <c r="AZ100" s="644">
        <f t="array" ref="AZ100">IF(N100&lt;135,N100,N100-'DPI art.191'!$I$5)</f>
        <v/>
      </c>
      <c r="BA100" s="644">
        <f t="array" ref="BA100">IF(O100&lt;80,"0",IF((P100-O100)&lt;=2,('DPI art.191'!$G$7-(('DPI art.191'!$F$7-'DPI art.191'!$G$7)/4)*(P100-O100-2)),('DPI art.191'!$G$7-(('DPI art.191'!$G$7-'DPI art.191'!$H$7)/8)*(P100-O100-2))))</f>
        <v/>
      </c>
      <c r="BB100" s="644">
        <f t="array" ref="BB100">R100-BA100</f>
        <v/>
      </c>
      <c r="BC100" s="644">
        <f t="array" ref="BC100">IF(N100&lt;135,N100,N100-'DPI art.191'!$I$5)</f>
        <v/>
      </c>
      <c r="BD100" s="644">
        <f t="array" ref="BD100">IF(O100&lt;80,"0",IF((P100-O100)&lt;=2,('DPI art.191'!$G$7-(('DPI art.191'!$F$7-'DPI art.191'!$G$7)/4)*(O100-P100-2)),('DPI art.191'!$G$7-(('DPI art.191'!$G$7-'DPI art.191'!$H$7)/8)*(P100-O100-2))))</f>
        <v/>
      </c>
      <c r="BE100" s="644">
        <f t="array" ref="BE100">O100-BD100</f>
        <v/>
      </c>
      <c r="BF100" s="644">
        <f t="array" ref="BF100">IF(N100&lt;135,N100,N100-'DPI art.191'!$I$7)</f>
        <v/>
      </c>
      <c r="BG100" s="644">
        <f t="array" ref="BG100">IF(AA100&lt;80,"0",IF((AB100-AA100)&lt;=2,('DPI art.191'!$G$3-(('DPI art.191'!$F$3-'DPI art.191'!$G$3)/4)*(AB100-AA100-2)),('DPI art.191'!$G$3-(('DPI art.191'!$G$3-'DPI art.191'!$H$3)/8)*(AB100-AA100-2))))</f>
        <v/>
      </c>
      <c r="BH100" s="644">
        <f t="array" ref="BH100">AA100-BG100</f>
        <v/>
      </c>
      <c r="BI100" s="644">
        <f t="array" ref="BI100">IF(Z100&lt;135,Z100,Z100-'DPI art.191'!$I$3)</f>
        <v/>
      </c>
      <c r="BJ100" s="137">
        <f t="array" ref="BJ100">IF(U100&lt;80,"0",IF((V100-U100)&lt;=2,('DPI art.191'!$G$7-(('DPI art.191'!$F$7-'DPI art.191'!$G$7)/4)*(U100-V100-2)),('DPI art.191'!$G$7-(('DPI art.191'!$G$7-'DPI art.191'!$H$7)/8)*(V100-U100-2))))</f>
        <v/>
      </c>
      <c r="BK100" s="644">
        <f t="array" ref="BK100">U100-BJ100</f>
        <v/>
      </c>
      <c r="BL100" s="644">
        <f t="array" ref="BL100">IF(T100&lt;135,T100,T100-'DPI art.191'!$I$7)</f>
        <v/>
      </c>
      <c r="BM100" s="644">
        <f t="array" ref="BM100">IF(AA100&lt;80,"0",IF((AB100-AA100)&lt;=2,('DPI art.191'!$G$5-(('DPI art.191'!$F$5-'DPI art.191'!$G$5)/4)*(AB100-AA100-2)),('DPI art.191'!$G$5-(('DPI art.191'!$G$5-'DPI art.191'!$H$5)/8)*(AB100-AA100-2))))</f>
        <v/>
      </c>
      <c r="BN100" s="644">
        <f t="array" ref="BN100">AD100-BM100</f>
        <v/>
      </c>
      <c r="BO100" s="644">
        <f t="array" ref="BO100">IF(Z100&lt;135,Z100,Z100-'DPI art.191'!$I$5)</f>
        <v/>
      </c>
      <c r="BP100" s="645">
        <f t="array" ref="BP100">10^(0.1*R100)</f>
        <v/>
      </c>
      <c r="BQ100" s="645">
        <f t="array" ref="BQ100">10^(0.1*X100)</f>
        <v/>
      </c>
      <c r="BR100" s="645">
        <f t="array" ref="BR100">10^(0.1*AB100)</f>
        <v/>
      </c>
      <c r="BS100" s="645">
        <f t="array" ref="BS100">10^(0.1*AF100)</f>
        <v/>
      </c>
      <c r="BT100" s="645">
        <f t="array" ref="BT100">10^(0.1*AJ100)</f>
        <v/>
      </c>
      <c r="BU100" s="645">
        <f t="array" ref="BU100">10^(0.1*AN100)</f>
        <v/>
      </c>
      <c r="BV100" s="134">
        <f t="array" ref="BV100">IF(R100&gt;0,(O100-R100),"")</f>
        <v/>
      </c>
      <c r="BW100" s="134">
        <f t="array" ref="BW100">IF(X100&gt;0,(O100-X100),"")</f>
        <v/>
      </c>
      <c r="BX100" s="134">
        <f t="array" ref="BX100">IF(AB100&gt;0,(O100-AB100),"")</f>
        <v/>
      </c>
      <c r="BY100" s="134">
        <f t="array" ref="BY100">IF(AF100&gt;0,(O100-AF100),"")</f>
        <v/>
      </c>
      <c r="BZ100" s="134">
        <f t="array" ref="BZ100">IF(AJ100&gt;0,(O100-AJ100),"")</f>
        <v/>
      </c>
      <c r="CA100" s="134">
        <f t="array" ref="CA100">IF(AN100&gt;0,(O100-AN100),"")</f>
        <v/>
      </c>
      <c r="CB100" s="645">
        <f t="array" ref="CB100">COUNT(BV100:CA100)</f>
        <v/>
      </c>
      <c r="CC100" s="646">
        <f t="array" ref="CC100">IF(CB100=0,0,IF(CB100=1,0,1/(CB100*(CB100-1))))</f>
        <v/>
      </c>
      <c r="CD100" s="135">
        <f t="array" ref="CD100">IF(R100&gt;0,(BV100^2),"")</f>
        <v/>
      </c>
      <c r="CE100" s="135">
        <f t="array" ref="CE100">IF(X100&gt;0,(BW100^2),"")</f>
        <v/>
      </c>
      <c r="CF100" s="135">
        <f t="array" ref="CF100">IF(AB100&gt;0,(BX100^2),"")</f>
        <v/>
      </c>
      <c r="CG100" s="135">
        <f t="array" ref="CG100">IF(AF100&gt;0,(BY100^2),"")</f>
        <v/>
      </c>
      <c r="CH100" s="135">
        <f t="array" ref="CH100">IF(AJ100&gt;0,(BZ100^2),"")</f>
        <v/>
      </c>
      <c r="CI100" s="135">
        <f t="array" ref="CI100">IF(AN100&gt;0,(CA100^2),"")</f>
        <v/>
      </c>
      <c r="CJ100" s="121" t="n"/>
    </row>
    <row r="101" hidden="1" ht="18.75" customHeight="1" s="621">
      <c r="A101" s="123" t="n"/>
      <c r="B101" s="47" t="inlineStr">
        <is>
          <t>D4_3</t>
        </is>
      </c>
      <c r="C101" s="101" t="n"/>
      <c r="D101" s="101" t="n"/>
      <c r="E101" s="101" t="n"/>
      <c r="F101" s="101" t="n"/>
      <c r="G101" s="100" t="n">
        <v>46163</v>
      </c>
      <c r="H101" s="99" t="inlineStr">
        <is>
          <t>Compito</t>
        </is>
      </c>
      <c r="I101" s="101" t="n"/>
      <c r="J101" s="101" t="n"/>
      <c r="K101" s="100" t="n"/>
      <c r="L101" s="100" t="n"/>
      <c r="M101" s="635">
        <f t="array" ref="M101">IF(R101&gt;0,(SQRT(CC101*(SUM(CD101:CI101)))),"")</f>
        <v/>
      </c>
      <c r="N101" s="636">
        <f t="array" ref="N101">IF(T101&gt;0,(MAX(T101,Z101,AD101,AH101,AL101,AP101))+SQRT(1.2^2+1^2),"")</f>
        <v/>
      </c>
      <c r="O101" s="637">
        <f t="array" ref="O101">IF(R101="",0,10*LOG10(SUM(BP101:BU101)/(COUNT(R101,X101,AB101,AF101,AJ101,AN101))))</f>
        <v/>
      </c>
      <c r="P101" s="638">
        <f t="array" ref="P101">IF(AND(Y101="",AC101="",AG101="",AK101="",AO101=""),S101,AVERAGE(S101,Y101,AC101,AG101,AK101,AO101)+STDEV(S101,Y101,AC101,AG101,AK101,AO101))</f>
        <v/>
      </c>
      <c r="Q101" s="106" t="n">
        <v>300</v>
      </c>
      <c r="R101" s="639" t="n">
        <v>104.9</v>
      </c>
      <c r="S101" s="640" t="n">
        <v>103.4</v>
      </c>
      <c r="T101" s="641" t="n">
        <v>122</v>
      </c>
      <c r="U101" s="642" t="n"/>
      <c r="V101" s="642" t="n"/>
      <c r="W101" s="106" t="n">
        <v>300</v>
      </c>
      <c r="X101" s="639" t="n">
        <v>103.2</v>
      </c>
      <c r="Y101" s="640" t="n">
        <v>101.8</v>
      </c>
      <c r="Z101" s="641" t="n">
        <v>118.8</v>
      </c>
      <c r="AA101" s="106" t="n">
        <v>300</v>
      </c>
      <c r="AB101" s="639" t="n">
        <v>100.1</v>
      </c>
      <c r="AC101" s="640" t="n">
        <v>98.7</v>
      </c>
      <c r="AD101" s="641" t="n">
        <v>119.8</v>
      </c>
      <c r="AE101" s="106" t="n">
        <v>300</v>
      </c>
      <c r="AF101" s="639" t="n">
        <v>105.9</v>
      </c>
      <c r="AG101" s="640" t="n">
        <v>104.7</v>
      </c>
      <c r="AH101" s="641" t="n">
        <v>123.3</v>
      </c>
      <c r="AI101" s="106" t="n">
        <v>300</v>
      </c>
      <c r="AJ101" s="639" t="n">
        <v>107</v>
      </c>
      <c r="AK101" s="640" t="n">
        <v>105.5</v>
      </c>
      <c r="AL101" s="641" t="n">
        <v>124</v>
      </c>
      <c r="AM101" s="106" t="n">
        <v>300</v>
      </c>
      <c r="AN101" s="639" t="n">
        <v>105</v>
      </c>
      <c r="AO101" s="640" t="n">
        <v>103.4</v>
      </c>
      <c r="AP101" s="641" t="n">
        <v>124.8</v>
      </c>
      <c r="AQ101" s="111">
        <f t="array" ref="AQ101">IF(AND((O101)&lt;85,N101&lt;137),"NO","SI")</f>
        <v/>
      </c>
      <c r="AR101" s="112">
        <f t="array" ref="AR101">IF((480*(10^(7.95-(O101/10))))&lt;480,480*(10^(7.95-(O101/10))),480)</f>
        <v/>
      </c>
      <c r="AS101" s="113">
        <f t="array" ref="AS101">IF((480*(10^(8.45-(O101/10))))&lt;480,480*(10^(8.45-(O101/10))),480)</f>
        <v/>
      </c>
      <c r="AT101" s="114">
        <f t="array" ref="AT101">IF((480*(10^(8.65-(O101/10))))&lt;480,480*(10^(8.65-(O101/10))),480)</f>
        <v/>
      </c>
      <c r="AU101" s="644">
        <f t="array" ref="AU101">IF(O101&lt;80,"0",IF((P101-O101)&lt;=2,('DPI art.191'!$G$3-(('DPI art.191'!$F$3-'DPI art.191'!$G$3)/4)*(P101-O101-2)),('DPI art.191'!$G$3-(('DPI art.191'!$G$3-'DPI art.191'!$H$3)/8)*(P101-O101-2))))</f>
        <v/>
      </c>
      <c r="AV101" s="644">
        <f t="array" ref="AV101">O101-AU101</f>
        <v/>
      </c>
      <c r="AW101" s="644">
        <f t="array" ref="AW101">IF(N101&lt;135,N101,N101-'DPI art.191'!$I$3)</f>
        <v/>
      </c>
      <c r="AX101" s="644">
        <f t="array" ref="AX101">IF(O101&lt;80,"0",IF((P101-O101)&lt;=2,('DPI art.191'!$G$5-(('DPI art.191'!$F$5-'DPI art.191'!$G$5)/4)*(P101-O101-2)),('DPI art.191'!$G$5-(('DPI art.191'!$G$5-'DPI art.191'!$H$5)/8)*(P101-O101-2))))</f>
        <v/>
      </c>
      <c r="AY101" s="644">
        <f t="array" ref="AY101">I101-AX101</f>
        <v/>
      </c>
      <c r="AZ101" s="644">
        <f t="array" ref="AZ101">IF(N101&lt;135,N101,N101-'DPI art.191'!$I$5)</f>
        <v/>
      </c>
      <c r="BA101" s="644">
        <f t="array" ref="BA101">IF(O101&lt;80,"0",IF((P101-O101)&lt;=2,('DPI art.191'!$G$7-(('DPI art.191'!$F$7-'DPI art.191'!$G$7)/4)*(P101-O101-2)),('DPI art.191'!$G$7-(('DPI art.191'!$G$7-'DPI art.191'!$H$7)/8)*(P101-O101-2))))</f>
        <v/>
      </c>
      <c r="BB101" s="644">
        <f t="array" ref="BB101">R101-BA101</f>
        <v/>
      </c>
      <c r="BC101" s="644">
        <f t="array" ref="BC101">IF(N101&lt;135,N101,N101-'DPI art.191'!$I$5)</f>
        <v/>
      </c>
      <c r="BD101" s="644">
        <f t="array" ref="BD101">IF(O101&lt;80,"0",IF((P101-O101)&lt;=2,('DPI art.191'!$G$7-(('DPI art.191'!$F$7-'DPI art.191'!$G$7)/4)*(O101-P101-2)),('DPI art.191'!$G$7-(('DPI art.191'!$G$7-'DPI art.191'!$H$7)/8)*(P101-O101-2))))</f>
        <v/>
      </c>
      <c r="BE101" s="644">
        <f t="array" ref="BE101">O101-BD101</f>
        <v/>
      </c>
      <c r="BF101" s="644">
        <f t="array" ref="BF101">IF(N101&lt;135,N101,N101-'DPI art.191'!$I$7)</f>
        <v/>
      </c>
      <c r="BG101" s="644">
        <f t="array" ref="BG101">IF(AA101&lt;80,"0",IF((AB101-AA101)&lt;=2,('DPI art.191'!$G$3-(('DPI art.191'!$F$3-'DPI art.191'!$G$3)/4)*(AB101-AA101-2)),('DPI art.191'!$G$3-(('DPI art.191'!$G$3-'DPI art.191'!$H$3)/8)*(AB101-AA101-2))))</f>
        <v/>
      </c>
      <c r="BH101" s="644">
        <f t="array" ref="BH101">AA101-BG101</f>
        <v/>
      </c>
      <c r="BI101" s="644">
        <f t="array" ref="BI101">IF(Z101&lt;135,Z101,Z101-'DPI art.191'!$I$3)</f>
        <v/>
      </c>
      <c r="BJ101" s="137">
        <f t="array" ref="BJ101">IF(U101&lt;80,"0",IF((V101-U101)&lt;=2,('DPI art.191'!$G$7-(('DPI art.191'!$F$7-'DPI art.191'!$G$7)/4)*(U101-V101-2)),('DPI art.191'!$G$7-(('DPI art.191'!$G$7-'DPI art.191'!$H$7)/8)*(V101-U101-2))))</f>
        <v/>
      </c>
      <c r="BK101" s="644">
        <f t="array" ref="BK101">U101-BJ101</f>
        <v/>
      </c>
      <c r="BL101" s="644">
        <f t="array" ref="BL101">IF(T101&lt;135,T101,T101-'DPI art.191'!$I$7)</f>
        <v/>
      </c>
      <c r="BM101" s="644">
        <f t="array" ref="BM101">IF(AA101&lt;80,"0",IF((AB101-AA101)&lt;=2,('DPI art.191'!$G$5-(('DPI art.191'!$F$5-'DPI art.191'!$G$5)/4)*(AB101-AA101-2)),('DPI art.191'!$G$5-(('DPI art.191'!$G$5-'DPI art.191'!$H$5)/8)*(AB101-AA101-2))))</f>
        <v/>
      </c>
      <c r="BN101" s="644">
        <f t="array" ref="BN101">AD101-BM101</f>
        <v/>
      </c>
      <c r="BO101" s="644">
        <f t="array" ref="BO101">IF(Z101&lt;135,Z101,Z101-'DPI art.191'!$I$5)</f>
        <v/>
      </c>
      <c r="BP101" s="645">
        <f t="array" ref="BP101">10^(0.1*R101)</f>
        <v/>
      </c>
      <c r="BQ101" s="645">
        <f t="array" ref="BQ101">10^(0.1*X101)</f>
        <v/>
      </c>
      <c r="BR101" s="645">
        <f t="array" ref="BR101">10^(0.1*AB101)</f>
        <v/>
      </c>
      <c r="BS101" s="645">
        <f t="array" ref="BS101">10^(0.1*AF101)</f>
        <v/>
      </c>
      <c r="BT101" s="645">
        <f t="array" ref="BT101">10^(0.1*AJ101)</f>
        <v/>
      </c>
      <c r="BU101" s="645">
        <f t="array" ref="BU101">10^(0.1*AN101)</f>
        <v/>
      </c>
      <c r="BV101" s="134">
        <f t="array" ref="BV101">IF(R101&gt;0,(O101-R101),"")</f>
        <v/>
      </c>
      <c r="BW101" s="134">
        <f t="array" ref="BW101">IF(X101&gt;0,(O101-X101),"")</f>
        <v/>
      </c>
      <c r="BX101" s="134">
        <f t="array" ref="BX101">IF(AB101&gt;0,(O101-AB101),"")</f>
        <v/>
      </c>
      <c r="BY101" s="134">
        <f t="array" ref="BY101">IF(AF101&gt;0,(O101-AF101),"")</f>
        <v/>
      </c>
      <c r="BZ101" s="134">
        <f t="array" ref="BZ101">IF(AJ101&gt;0,(O101-AJ101),"")</f>
        <v/>
      </c>
      <c r="CA101" s="134">
        <f t="array" ref="CA101">IF(AN101&gt;0,(O101-AN101),"")</f>
        <v/>
      </c>
      <c r="CB101" s="645">
        <f t="array" ref="CB101">COUNT(BV101:CA101)</f>
        <v/>
      </c>
      <c r="CC101" s="646">
        <f t="array" ref="CC101">IF(CB101=0,0,IF(CB101=1,0,1/(CB101*(CB101-1))))</f>
        <v/>
      </c>
      <c r="CD101" s="135">
        <f t="array" ref="CD101">IF(R101&gt;0,(BV101^2),"")</f>
        <v/>
      </c>
      <c r="CE101" s="135">
        <f t="array" ref="CE101">IF(X101&gt;0,(BW101^2),"")</f>
        <v/>
      </c>
      <c r="CF101" s="135">
        <f t="array" ref="CF101">IF(AB101&gt;0,(BX101^2),"")</f>
        <v/>
      </c>
      <c r="CG101" s="135">
        <f t="array" ref="CG101">IF(AF101&gt;0,(BY101^2),"")</f>
        <v/>
      </c>
      <c r="CH101" s="135">
        <f t="array" ref="CH101">IF(AJ101&gt;0,(BZ101^2),"")</f>
        <v/>
      </c>
      <c r="CI101" s="135">
        <f t="array" ref="CI101">IF(AN101&gt;0,(CA101^2),"")</f>
        <v/>
      </c>
      <c r="CJ101" s="121" t="n"/>
    </row>
    <row r="102" hidden="1" ht="18.75" customHeight="1" s="621">
      <c r="A102" s="123" t="n"/>
      <c r="B102" s="47" t="inlineStr">
        <is>
          <t>D5_3</t>
        </is>
      </c>
      <c r="C102" s="101" t="n"/>
      <c r="D102" s="101" t="n"/>
      <c r="E102" s="101" t="n"/>
      <c r="F102" s="101" t="n"/>
      <c r="G102" s="100" t="n">
        <v>46163</v>
      </c>
      <c r="H102" s="99" t="inlineStr">
        <is>
          <t>Compito</t>
        </is>
      </c>
      <c r="I102" s="101" t="n"/>
      <c r="J102" s="101" t="n"/>
      <c r="K102" s="100" t="n"/>
      <c r="L102" s="100" t="n"/>
      <c r="M102" s="635">
        <f t="array" ref="M102">IF(R102&gt;0,(SQRT(CC102*(SUM(CD102:CI102)))),"")</f>
        <v/>
      </c>
      <c r="N102" s="636">
        <f t="array" ref="N102">IF(T102&gt;0,(MAX(T102,Z102,AD102,AH102,AL102,AP102))+SQRT(1.2^2+1^2),"")</f>
        <v/>
      </c>
      <c r="O102" s="637">
        <f t="array" ref="O102">IF(R102="",0,10*LOG10(SUM(BP102:BU102)/(COUNT(R102,X102,AB102,AF102,AJ102,AN102))))</f>
        <v/>
      </c>
      <c r="P102" s="638">
        <f t="array" ref="P102">IF(AND(Y102="",AC102="",AG102="",AK102="",AO102=""),S102,AVERAGE(S102,Y102,AC102,AG102,AK102,AO102)+STDEV(S102,Y102,AC102,AG102,AK102,AO102))</f>
        <v/>
      </c>
      <c r="Q102" s="106" t="n">
        <v>300</v>
      </c>
      <c r="R102" s="639" t="n">
        <v>102.2</v>
      </c>
      <c r="S102" s="640" t="n">
        <v>100.5</v>
      </c>
      <c r="T102" s="641" t="n">
        <v>118.3</v>
      </c>
      <c r="U102" s="642" t="n"/>
      <c r="V102" s="642" t="n"/>
      <c r="W102" s="106" t="n">
        <v>300</v>
      </c>
      <c r="X102" s="639" t="n">
        <v>90.3</v>
      </c>
      <c r="Y102" s="640" t="n">
        <v>89.3</v>
      </c>
      <c r="Z102" s="641" t="n">
        <v>112.3</v>
      </c>
      <c r="AA102" s="106" t="n">
        <v>300</v>
      </c>
      <c r="AB102" s="639" t="n">
        <v>84.2</v>
      </c>
      <c r="AC102" s="640" t="n">
        <v>84.3</v>
      </c>
      <c r="AD102" s="641" t="n">
        <v>99.09999999999999</v>
      </c>
      <c r="AE102" s="106" t="n">
        <v>300</v>
      </c>
      <c r="AF102" s="639" t="n">
        <v>95.90000000000001</v>
      </c>
      <c r="AG102" s="640" t="n">
        <v>94.40000000000001</v>
      </c>
      <c r="AH102" s="641" t="n">
        <v>113.4</v>
      </c>
      <c r="AI102" s="106" t="n">
        <v>300</v>
      </c>
      <c r="AJ102" s="639" t="n">
        <v>101.9</v>
      </c>
      <c r="AK102" s="640" t="n">
        <v>100.3</v>
      </c>
      <c r="AL102" s="641" t="n">
        <v>116.2</v>
      </c>
      <c r="AM102" s="106" t="n">
        <v>300</v>
      </c>
      <c r="AN102" s="639" t="n">
        <v>87.8</v>
      </c>
      <c r="AO102" s="640" t="n">
        <v>87.2</v>
      </c>
      <c r="AP102" s="641" t="n">
        <v>107.9</v>
      </c>
      <c r="AQ102" s="111">
        <f t="array" ref="AQ102">IF(AND((O102)&lt;85,N102&lt;137),"NO","SI")</f>
        <v/>
      </c>
      <c r="AR102" s="112">
        <f t="array" ref="AR102">IF((480*(10^(7.95-(O102/10))))&lt;480,480*(10^(7.95-(O102/10))),480)</f>
        <v/>
      </c>
      <c r="AS102" s="113">
        <f t="array" ref="AS102">IF((480*(10^(8.45-(O102/10))))&lt;480,480*(10^(8.45-(O102/10))),480)</f>
        <v/>
      </c>
      <c r="AT102" s="114">
        <f t="array" ref="AT102">IF((480*(10^(8.65-(O102/10))))&lt;480,480*(10^(8.65-(O102/10))),480)</f>
        <v/>
      </c>
      <c r="AU102" s="644">
        <f t="array" ref="AU102">IF(O102&lt;80,"0",IF((P102-O102)&lt;=2,('DPI art.191'!$G$3-(('DPI art.191'!$F$3-'DPI art.191'!$G$3)/4)*(P102-O102-2)),('DPI art.191'!$G$3-(('DPI art.191'!$G$3-'DPI art.191'!$H$3)/8)*(P102-O102-2))))</f>
        <v/>
      </c>
      <c r="AV102" s="644">
        <f t="array" ref="AV102">O102-AU102</f>
        <v/>
      </c>
      <c r="AW102" s="644">
        <f t="array" ref="AW102">IF(N102&lt;135,N102,N102-'DPI art.191'!$I$3)</f>
        <v/>
      </c>
      <c r="AX102" s="644">
        <f t="array" ref="AX102">IF(O102&lt;80,"0",IF((P102-O102)&lt;=2,('DPI art.191'!$G$5-(('DPI art.191'!$F$5-'DPI art.191'!$G$5)/4)*(P102-O102-2)),('DPI art.191'!$G$5-(('DPI art.191'!$G$5-'DPI art.191'!$H$5)/8)*(P102-O102-2))))</f>
        <v/>
      </c>
      <c r="AY102" s="644">
        <f t="array" ref="AY102">I102-AX102</f>
        <v/>
      </c>
      <c r="AZ102" s="644">
        <f t="array" ref="AZ102">IF(N102&lt;135,N102,N102-'DPI art.191'!$I$5)</f>
        <v/>
      </c>
      <c r="BA102" s="644">
        <f t="array" ref="BA102">IF(O102&lt;80,"0",IF((P102-O102)&lt;=2,('DPI art.191'!$G$7-(('DPI art.191'!$F$7-'DPI art.191'!$G$7)/4)*(P102-O102-2)),('DPI art.191'!$G$7-(('DPI art.191'!$G$7-'DPI art.191'!$H$7)/8)*(P102-O102-2))))</f>
        <v/>
      </c>
      <c r="BB102" s="644">
        <f t="array" ref="BB102">R102-BA102</f>
        <v/>
      </c>
      <c r="BC102" s="644">
        <f t="array" ref="BC102">IF(N102&lt;135,N102,N102-'DPI art.191'!$I$5)</f>
        <v/>
      </c>
      <c r="BD102" s="644">
        <f t="array" ref="BD102">IF(O102&lt;80,"0",IF((P102-O102)&lt;=2,('DPI art.191'!$G$7-(('DPI art.191'!$F$7-'DPI art.191'!$G$7)/4)*(O102-P102-2)),('DPI art.191'!$G$7-(('DPI art.191'!$G$7-'DPI art.191'!$H$7)/8)*(P102-O102-2))))</f>
        <v/>
      </c>
      <c r="BE102" s="644">
        <f t="array" ref="BE102">O102-BD102</f>
        <v/>
      </c>
      <c r="BF102" s="644">
        <f t="array" ref="BF102">IF(N102&lt;135,N102,N102-'DPI art.191'!$I$7)</f>
        <v/>
      </c>
      <c r="BG102" s="644">
        <f t="array" ref="BG102">IF(AA102&lt;80,"0",IF((AB102-AA102)&lt;=2,('DPI art.191'!$G$3-(('DPI art.191'!$F$3-'DPI art.191'!$G$3)/4)*(AB102-AA102-2)),('DPI art.191'!$G$3-(('DPI art.191'!$G$3-'DPI art.191'!$H$3)/8)*(AB102-AA102-2))))</f>
        <v/>
      </c>
      <c r="BH102" s="644">
        <f t="array" ref="BH102">AA102-BG102</f>
        <v/>
      </c>
      <c r="BI102" s="644">
        <f t="array" ref="BI102">IF(Z102&lt;135,Z102,Z102-'DPI art.191'!$I$3)</f>
        <v/>
      </c>
      <c r="BJ102" s="137">
        <f t="array" ref="BJ102">IF(U102&lt;80,"0",IF((V102-U102)&lt;=2,('DPI art.191'!$G$7-(('DPI art.191'!$F$7-'DPI art.191'!$G$7)/4)*(U102-V102-2)),('DPI art.191'!$G$7-(('DPI art.191'!$G$7-'DPI art.191'!$H$7)/8)*(V102-U102-2))))</f>
        <v/>
      </c>
      <c r="BK102" s="644">
        <f t="array" ref="BK102">U102-BJ102</f>
        <v/>
      </c>
      <c r="BL102" s="644">
        <f t="array" ref="BL102">IF(T102&lt;135,T102,T102-'DPI art.191'!$I$7)</f>
        <v/>
      </c>
      <c r="BM102" s="644">
        <f t="array" ref="BM102">IF(AA102&lt;80,"0",IF((AB102-AA102)&lt;=2,('DPI art.191'!$G$5-(('DPI art.191'!$F$5-'DPI art.191'!$G$5)/4)*(AB102-AA102-2)),('DPI art.191'!$G$5-(('DPI art.191'!$G$5-'DPI art.191'!$H$5)/8)*(AB102-AA102-2))))</f>
        <v/>
      </c>
      <c r="BN102" s="644">
        <f t="array" ref="BN102">AD102-BM102</f>
        <v/>
      </c>
      <c r="BO102" s="644">
        <f t="array" ref="BO102">IF(Z102&lt;135,Z102,Z102-'DPI art.191'!$I$5)</f>
        <v/>
      </c>
      <c r="BP102" s="645">
        <f t="array" ref="BP102">10^(0.1*R102)</f>
        <v/>
      </c>
      <c r="BQ102" s="645">
        <f t="array" ref="BQ102">10^(0.1*X102)</f>
        <v/>
      </c>
      <c r="BR102" s="645">
        <f t="array" ref="BR102">10^(0.1*AB102)</f>
        <v/>
      </c>
      <c r="BS102" s="645">
        <f t="array" ref="BS102">10^(0.1*AF102)</f>
        <v/>
      </c>
      <c r="BT102" s="645">
        <f t="array" ref="BT102">10^(0.1*AJ102)</f>
        <v/>
      </c>
      <c r="BU102" s="645">
        <f t="array" ref="BU102">10^(0.1*AN102)</f>
        <v/>
      </c>
      <c r="BV102" s="134">
        <f t="array" ref="BV102">IF(R102&gt;0,(O102-R102),"")</f>
        <v/>
      </c>
      <c r="BW102" s="134">
        <f t="array" ref="BW102">IF(X102&gt;0,(O102-X102),"")</f>
        <v/>
      </c>
      <c r="BX102" s="134">
        <f t="array" ref="BX102">IF(AB102&gt;0,(O102-AB102),"")</f>
        <v/>
      </c>
      <c r="BY102" s="134">
        <f t="array" ref="BY102">IF(AF102&gt;0,(O102-AF102),"")</f>
        <v/>
      </c>
      <c r="BZ102" s="134">
        <f t="array" ref="BZ102">IF(AJ102&gt;0,(O102-AJ102),"")</f>
        <v/>
      </c>
      <c r="CA102" s="134">
        <f t="array" ref="CA102">IF(AN102&gt;0,(O102-AN102),"")</f>
        <v/>
      </c>
      <c r="CB102" s="645">
        <f t="array" ref="CB102">COUNT(BV102:CA102)</f>
        <v/>
      </c>
      <c r="CC102" s="646">
        <f t="array" ref="CC102">IF(CB102=0,0,IF(CB102=1,0,1/(CB102*(CB102-1))))</f>
        <v/>
      </c>
      <c r="CD102" s="135">
        <f t="array" ref="CD102">IF(R102&gt;0,(BV102^2),"")</f>
        <v/>
      </c>
      <c r="CE102" s="135">
        <f t="array" ref="CE102">IF(X102&gt;0,(BW102^2),"")</f>
        <v/>
      </c>
      <c r="CF102" s="135">
        <f t="array" ref="CF102">IF(AB102&gt;0,(BX102^2),"")</f>
        <v/>
      </c>
      <c r="CG102" s="135">
        <f t="array" ref="CG102">IF(AF102&gt;0,(BY102^2),"")</f>
        <v/>
      </c>
      <c r="CH102" s="135">
        <f t="array" ref="CH102">IF(AJ102&gt;0,(BZ102^2),"")</f>
        <v/>
      </c>
      <c r="CI102" s="135">
        <f t="array" ref="CI102">IF(AN102&gt;0,(CA102^2),"")</f>
        <v/>
      </c>
      <c r="CJ102" s="121" t="n"/>
    </row>
    <row r="103" hidden="1" ht="18.75" customHeight="1" s="621">
      <c r="A103" s="123" t="n"/>
      <c r="B103" s="47" t="inlineStr">
        <is>
          <t>D6_3</t>
        </is>
      </c>
      <c r="C103" s="101" t="n"/>
      <c r="D103" s="101" t="n"/>
      <c r="E103" s="101" t="n"/>
      <c r="F103" s="101" t="n"/>
      <c r="G103" s="100" t="n">
        <v>46163</v>
      </c>
      <c r="H103" s="99" t="inlineStr">
        <is>
          <t>Compito</t>
        </is>
      </c>
      <c r="I103" s="101" t="n"/>
      <c r="J103" s="101" t="n"/>
      <c r="K103" s="100" t="n"/>
      <c r="L103" s="100" t="n"/>
      <c r="M103" s="635">
        <f t="array" ref="M103">IF(R103&gt;0,(SQRT(CC103*(SUM(CD103:CI103)))),"")</f>
        <v/>
      </c>
      <c r="N103" s="636">
        <f t="array" ref="N103">IF(T103&gt;0,(MAX(T103,Z103,AD103,AH103,AL103,AP103))+SQRT(1.2^2+1^2),"")</f>
        <v/>
      </c>
      <c r="O103" s="637">
        <f t="array" ref="O103">IF(R103="",0,10*LOG10(SUM(BP103:BU103)/(COUNT(R103,X103,AB103,AF103,AJ103,AN103))))</f>
        <v/>
      </c>
      <c r="P103" s="638">
        <f t="array" ref="P103">IF(AND(Y103="",AC103="",AG103="",AK103="",AO103=""),S103,AVERAGE(S103,Y103,AC103,AG103,AK103,AO103)+STDEV(S103,Y103,AC103,AG103,AK103,AO103))</f>
        <v/>
      </c>
      <c r="Q103" s="106" t="n">
        <v>300</v>
      </c>
      <c r="R103" s="639" t="n">
        <v>83.5</v>
      </c>
      <c r="S103" s="640" t="n">
        <v>84.90000000000001</v>
      </c>
      <c r="T103" s="641" t="n">
        <v>106.8</v>
      </c>
      <c r="U103" s="642" t="n"/>
      <c r="V103" s="642" t="n"/>
      <c r="W103" s="106" t="n">
        <v>300</v>
      </c>
      <c r="X103" s="639" t="n">
        <v>82.2</v>
      </c>
      <c r="Y103" s="640" t="n">
        <v>82.59999999999999</v>
      </c>
      <c r="Z103" s="641" t="n">
        <v>106.6</v>
      </c>
      <c r="AA103" s="106" t="n">
        <v>300</v>
      </c>
      <c r="AB103" s="639" t="n">
        <v>85.8</v>
      </c>
      <c r="AC103" s="640" t="n">
        <v>85.5</v>
      </c>
      <c r="AD103" s="641" t="n">
        <v>125.3</v>
      </c>
      <c r="AE103" s="106" t="n">
        <v>300</v>
      </c>
      <c r="AF103" s="639" t="n">
        <v>80.90000000000001</v>
      </c>
      <c r="AG103" s="640" t="n">
        <v>81.3</v>
      </c>
      <c r="AH103" s="641" t="n">
        <v>108.8</v>
      </c>
      <c r="AI103" s="106" t="n">
        <v>300</v>
      </c>
      <c r="AJ103" s="639" t="n">
        <v>77.7</v>
      </c>
      <c r="AK103" s="640" t="n">
        <v>78.59999999999999</v>
      </c>
      <c r="AL103" s="641" t="n">
        <v>103.3</v>
      </c>
      <c r="AM103" s="106" t="n">
        <v>300</v>
      </c>
      <c r="AN103" s="639" t="n">
        <v>74.90000000000001</v>
      </c>
      <c r="AO103" s="640" t="n">
        <v>77.7</v>
      </c>
      <c r="AP103" s="641" t="n">
        <v>98.2</v>
      </c>
      <c r="AQ103" s="111">
        <f t="array" ref="AQ103">IF(AND((O103)&lt;85,N103&lt;137),"NO","SI")</f>
        <v/>
      </c>
      <c r="AR103" s="112">
        <f t="array" ref="AR103">IF((480*(10^(7.95-(O103/10))))&lt;480,480*(10^(7.95-(O103/10))),480)</f>
        <v/>
      </c>
      <c r="AS103" s="113">
        <f t="array" ref="AS103">IF((480*(10^(8.45-(O103/10))))&lt;480,480*(10^(8.45-(O103/10))),480)</f>
        <v/>
      </c>
      <c r="AT103" s="114">
        <f t="array" ref="AT103">IF((480*(10^(8.65-(O103/10))))&lt;480,480*(10^(8.65-(O103/10))),480)</f>
        <v/>
      </c>
      <c r="AU103" s="644">
        <f t="array" ref="AU103">IF(O103&lt;80,"0",IF((P103-O103)&lt;=2,('DPI art.191'!$G$3-(('DPI art.191'!$F$3-'DPI art.191'!$G$3)/4)*(P103-O103-2)),('DPI art.191'!$G$3-(('DPI art.191'!$G$3-'DPI art.191'!$H$3)/8)*(P103-O103-2))))</f>
        <v/>
      </c>
      <c r="AV103" s="644">
        <f t="array" ref="AV103">O103-AU103</f>
        <v/>
      </c>
      <c r="AW103" s="644">
        <f t="array" ref="AW103">IF(N103&lt;135,N103,N103-'DPI art.191'!$I$3)</f>
        <v/>
      </c>
      <c r="AX103" s="644">
        <f t="array" ref="AX103">IF(O103&lt;80,"0",IF((P103-O103)&lt;=2,('DPI art.191'!$G$5-(('DPI art.191'!$F$5-'DPI art.191'!$G$5)/4)*(P103-O103-2)),('DPI art.191'!$G$5-(('DPI art.191'!$G$5-'DPI art.191'!$H$5)/8)*(P103-O103-2))))</f>
        <v/>
      </c>
      <c r="AY103" s="644">
        <f t="array" ref="AY103">I103-AX103</f>
        <v/>
      </c>
      <c r="AZ103" s="644">
        <f t="array" ref="AZ103">IF(N103&lt;135,N103,N103-'DPI art.191'!$I$5)</f>
        <v/>
      </c>
      <c r="BA103" s="644">
        <f t="array" ref="BA103">IF(O103&lt;80,"0",IF((P103-O103)&lt;=2,('DPI art.191'!$G$7-(('DPI art.191'!$F$7-'DPI art.191'!$G$7)/4)*(P103-O103-2)),('DPI art.191'!$G$7-(('DPI art.191'!$G$7-'DPI art.191'!$H$7)/8)*(P103-O103-2))))</f>
        <v/>
      </c>
      <c r="BB103" s="644">
        <f t="array" ref="BB103">R103-BA103</f>
        <v/>
      </c>
      <c r="BC103" s="644">
        <f t="array" ref="BC103">IF(N103&lt;135,N103,N103-'DPI art.191'!$I$5)</f>
        <v/>
      </c>
      <c r="BD103" s="644">
        <f t="array" ref="BD103">IF(O103&lt;80,"0",IF((P103-O103)&lt;=2,('DPI art.191'!$G$7-(('DPI art.191'!$F$7-'DPI art.191'!$G$7)/4)*(O103-P103-2)),('DPI art.191'!$G$7-(('DPI art.191'!$G$7-'DPI art.191'!$H$7)/8)*(P103-O103-2))))</f>
        <v/>
      </c>
      <c r="BE103" s="644">
        <f t="array" ref="BE103">O103-BD103</f>
        <v/>
      </c>
      <c r="BF103" s="644">
        <f t="array" ref="BF103">IF(N103&lt;135,N103,N103-'DPI art.191'!$I$7)</f>
        <v/>
      </c>
      <c r="BG103" s="644">
        <f t="array" ref="BG103">IF(AA103&lt;80,"0",IF((AB103-AA103)&lt;=2,('DPI art.191'!$G$3-(('DPI art.191'!$F$3-'DPI art.191'!$G$3)/4)*(AB103-AA103-2)),('DPI art.191'!$G$3-(('DPI art.191'!$G$3-'DPI art.191'!$H$3)/8)*(AB103-AA103-2))))</f>
        <v/>
      </c>
      <c r="BH103" s="644">
        <f t="array" ref="BH103">AA103-BG103</f>
        <v/>
      </c>
      <c r="BI103" s="644">
        <f t="array" ref="BI103">IF(Z103&lt;135,Z103,Z103-'DPI art.191'!$I$3)</f>
        <v/>
      </c>
      <c r="BJ103" s="137">
        <f t="array" ref="BJ103">IF(U103&lt;80,"0",IF((V103-U103)&lt;=2,('DPI art.191'!$G$7-(('DPI art.191'!$F$7-'DPI art.191'!$G$7)/4)*(U103-V103-2)),('DPI art.191'!$G$7-(('DPI art.191'!$G$7-'DPI art.191'!$H$7)/8)*(V103-U103-2))))</f>
        <v/>
      </c>
      <c r="BK103" s="644">
        <f t="array" ref="BK103">U103-BJ103</f>
        <v/>
      </c>
      <c r="BL103" s="644">
        <f t="array" ref="BL103">IF(T103&lt;135,T103,T103-'DPI art.191'!$I$7)</f>
        <v/>
      </c>
      <c r="BM103" s="644">
        <f t="array" ref="BM103">IF(AA103&lt;80,"0",IF((AB103-AA103)&lt;=2,('DPI art.191'!$G$5-(('DPI art.191'!$F$5-'DPI art.191'!$G$5)/4)*(AB103-AA103-2)),('DPI art.191'!$G$5-(('DPI art.191'!$G$5-'DPI art.191'!$H$5)/8)*(AB103-AA103-2))))</f>
        <v/>
      </c>
      <c r="BN103" s="644">
        <f t="array" ref="BN103">AD103-BM103</f>
        <v/>
      </c>
      <c r="BO103" s="644">
        <f t="array" ref="BO103">IF(Z103&lt;135,Z103,Z103-'DPI art.191'!$I$5)</f>
        <v/>
      </c>
      <c r="BP103" s="645">
        <f t="array" ref="BP103">10^(0.1*R103)</f>
        <v/>
      </c>
      <c r="BQ103" s="645">
        <f t="array" ref="BQ103">10^(0.1*X103)</f>
        <v/>
      </c>
      <c r="BR103" s="645">
        <f t="array" ref="BR103">10^(0.1*AB103)</f>
        <v/>
      </c>
      <c r="BS103" s="645">
        <f t="array" ref="BS103">10^(0.1*AF103)</f>
        <v/>
      </c>
      <c r="BT103" s="645">
        <f t="array" ref="BT103">10^(0.1*AJ103)</f>
        <v/>
      </c>
      <c r="BU103" s="645">
        <f t="array" ref="BU103">10^(0.1*AN103)</f>
        <v/>
      </c>
      <c r="BV103" s="134">
        <f t="array" ref="BV103">IF(R103&gt;0,(O103-R103),"")</f>
        <v/>
      </c>
      <c r="BW103" s="134">
        <f t="array" ref="BW103">IF(X103&gt;0,(O103-X103),"")</f>
        <v/>
      </c>
      <c r="BX103" s="134">
        <f t="array" ref="BX103">IF(AB103&gt;0,(O103-AB103),"")</f>
        <v/>
      </c>
      <c r="BY103" s="134">
        <f t="array" ref="BY103">IF(AF103&gt;0,(O103-AF103),"")</f>
        <v/>
      </c>
      <c r="BZ103" s="134">
        <f t="array" ref="BZ103">IF(AJ103&gt;0,(O103-AJ103),"")</f>
        <v/>
      </c>
      <c r="CA103" s="134">
        <f t="array" ref="CA103">IF(AN103&gt;0,(O103-AN103),"")</f>
        <v/>
      </c>
      <c r="CB103" s="645">
        <f t="array" ref="CB103">COUNT(BV103:CA103)</f>
        <v/>
      </c>
      <c r="CC103" s="646">
        <f t="array" ref="CC103">IF(CB103=0,0,IF(CB103=1,0,1/(CB103*(CB103-1))))</f>
        <v/>
      </c>
      <c r="CD103" s="135">
        <f t="array" ref="CD103">IF(R103&gt;0,(BV103^2),"")</f>
        <v/>
      </c>
      <c r="CE103" s="135">
        <f t="array" ref="CE103">IF(X103&gt;0,(BW103^2),"")</f>
        <v/>
      </c>
      <c r="CF103" s="135">
        <f t="array" ref="CF103">IF(AB103&gt;0,(BX103^2),"")</f>
        <v/>
      </c>
      <c r="CG103" s="135">
        <f t="array" ref="CG103">IF(AF103&gt;0,(BY103^2),"")</f>
        <v/>
      </c>
      <c r="CH103" s="135">
        <f t="array" ref="CH103">IF(AJ103&gt;0,(BZ103^2),"")</f>
        <v/>
      </c>
      <c r="CI103" s="135">
        <f t="array" ref="CI103">IF(AN103&gt;0,(CA103^2),"")</f>
        <v/>
      </c>
      <c r="CJ103" s="121" t="n"/>
    </row>
    <row r="104" hidden="1" ht="18.75" customHeight="1" s="621">
      <c r="A104" s="123" t="n"/>
      <c r="B104" s="47" t="inlineStr">
        <is>
          <t>D7_3</t>
        </is>
      </c>
      <c r="C104" s="101" t="n"/>
      <c r="D104" s="101" t="n"/>
      <c r="E104" s="101" t="n"/>
      <c r="F104" s="101" t="n"/>
      <c r="G104" s="100" t="n">
        <v>46163</v>
      </c>
      <c r="H104" s="99" t="inlineStr">
        <is>
          <t>Compito</t>
        </is>
      </c>
      <c r="I104" s="101" t="n"/>
      <c r="J104" s="101" t="n"/>
      <c r="K104" s="100" t="n"/>
      <c r="L104" s="100" t="n"/>
      <c r="M104" s="635">
        <f t="array" ref="M104">IF(R104&gt;0,(SQRT(CC104*(SUM(CD104:CI104)))),"")</f>
        <v/>
      </c>
      <c r="N104" s="636">
        <f t="array" ref="N104">IF(T104&gt;0,(MAX(T104,Z104,AD104,AH104,AL104,AP104))+SQRT(1.2^2+1^2),"")</f>
        <v/>
      </c>
      <c r="O104" s="637">
        <f t="array" ref="O104">IF(R104="",0,10*LOG10(SUM(BP104:BU104)/(COUNT(R104,X104,AB104,AF104,AJ104,AN104))))</f>
        <v/>
      </c>
      <c r="P104" s="638">
        <f t="array" ref="P104">IF(AND(Y104="",AC104="",AG104="",AK104="",AO104=""),S104,AVERAGE(S104,Y104,AC104,AG104,AK104,AO104)+STDEV(S104,Y104,AC104,AG104,AK104,AO104))</f>
        <v/>
      </c>
      <c r="Q104" s="106" t="n">
        <v>300</v>
      </c>
      <c r="R104" s="639" t="n">
        <v>83.5</v>
      </c>
      <c r="S104" s="640" t="n">
        <v>83.7</v>
      </c>
      <c r="T104" s="641" t="n">
        <v>107.3</v>
      </c>
      <c r="U104" s="642" t="n"/>
      <c r="V104" s="642" t="n"/>
      <c r="W104" s="106" t="n">
        <v>300</v>
      </c>
      <c r="X104" s="639" t="n">
        <v>84.59999999999999</v>
      </c>
      <c r="Y104" s="640" t="n">
        <v>84.7</v>
      </c>
      <c r="Z104" s="641" t="n">
        <v>104.1</v>
      </c>
      <c r="AA104" s="106" t="n">
        <v>300</v>
      </c>
      <c r="AB104" s="639" t="n">
        <v>88.59999999999999</v>
      </c>
      <c r="AC104" s="640" t="n">
        <v>88.40000000000001</v>
      </c>
      <c r="AD104" s="641" t="n">
        <v>125.7</v>
      </c>
      <c r="AE104" s="106" t="n">
        <v>300</v>
      </c>
      <c r="AF104" s="639" t="n">
        <v>90.90000000000001</v>
      </c>
      <c r="AG104" s="640" t="n">
        <v>91.2</v>
      </c>
      <c r="AH104" s="641" t="n">
        <v>122.8</v>
      </c>
      <c r="AI104" s="106" t="n">
        <v>300</v>
      </c>
      <c r="AJ104" s="639" t="n">
        <v>88.5</v>
      </c>
      <c r="AK104" s="640" t="n">
        <v>88.7</v>
      </c>
      <c r="AL104" s="641" t="n">
        <v>124.6</v>
      </c>
      <c r="AM104" s="106" t="n">
        <v>300</v>
      </c>
      <c r="AN104" s="639" t="n">
        <v>85.5</v>
      </c>
      <c r="AO104" s="640" t="n">
        <v>84.8</v>
      </c>
      <c r="AP104" s="641" t="n">
        <v>107.2</v>
      </c>
      <c r="AQ104" s="111">
        <f t="array" ref="AQ104">IF(AND((O104)&lt;85,N104&lt;137),"NO","SI")</f>
        <v/>
      </c>
      <c r="AR104" s="112">
        <f t="array" ref="AR104">IF((480*(10^(7.95-(O104/10))))&lt;480,480*(10^(7.95-(O104/10))),480)</f>
        <v/>
      </c>
      <c r="AS104" s="113">
        <f t="array" ref="AS104">IF((480*(10^(8.45-(O104/10))))&lt;480,480*(10^(8.45-(O104/10))),480)</f>
        <v/>
      </c>
      <c r="AT104" s="114">
        <f t="array" ref="AT104">IF((480*(10^(8.65-(O104/10))))&lt;480,480*(10^(8.65-(O104/10))),480)</f>
        <v/>
      </c>
      <c r="AU104" s="644">
        <f t="array" ref="AU104">IF(O104&lt;80,"0",IF((P104-O104)&lt;=2,('DPI art.191'!$G$3-(('DPI art.191'!$F$3-'DPI art.191'!$G$3)/4)*(P104-O104-2)),('DPI art.191'!$G$3-(('DPI art.191'!$G$3-'DPI art.191'!$H$3)/8)*(P104-O104-2))))</f>
        <v/>
      </c>
      <c r="AV104" s="644">
        <f t="array" ref="AV104">O104-AU104</f>
        <v/>
      </c>
      <c r="AW104" s="644">
        <f t="array" ref="AW104">IF(N104&lt;135,N104,N104-'DPI art.191'!$I$3)</f>
        <v/>
      </c>
      <c r="AX104" s="644">
        <f t="array" ref="AX104">IF(O104&lt;80,"0",IF((P104-O104)&lt;=2,('DPI art.191'!$G$5-(('DPI art.191'!$F$5-'DPI art.191'!$G$5)/4)*(P104-O104-2)),('DPI art.191'!$G$5-(('DPI art.191'!$G$5-'DPI art.191'!$H$5)/8)*(P104-O104-2))))</f>
        <v/>
      </c>
      <c r="AY104" s="644">
        <f t="array" ref="AY104">I104-AX104</f>
        <v/>
      </c>
      <c r="AZ104" s="644">
        <f t="array" ref="AZ104">IF(N104&lt;135,N104,N104-'DPI art.191'!$I$5)</f>
        <v/>
      </c>
      <c r="BA104" s="644">
        <f t="array" ref="BA104">IF(O104&lt;80,"0",IF((P104-O104)&lt;=2,('DPI art.191'!$G$7-(('DPI art.191'!$F$7-'DPI art.191'!$G$7)/4)*(P104-O104-2)),('DPI art.191'!$G$7-(('DPI art.191'!$G$7-'DPI art.191'!$H$7)/8)*(P104-O104-2))))</f>
        <v/>
      </c>
      <c r="BB104" s="644">
        <f t="array" ref="BB104">R104-BA104</f>
        <v/>
      </c>
      <c r="BC104" s="644">
        <f t="array" ref="BC104">IF(N104&lt;135,N104,N104-'DPI art.191'!$I$5)</f>
        <v/>
      </c>
      <c r="BD104" s="644">
        <f t="array" ref="BD104">IF(O104&lt;80,"0",IF((P104-O104)&lt;=2,('DPI art.191'!$G$7-(('DPI art.191'!$F$7-'DPI art.191'!$G$7)/4)*(O104-P104-2)),('DPI art.191'!$G$7-(('DPI art.191'!$G$7-'DPI art.191'!$H$7)/8)*(P104-O104-2))))</f>
        <v/>
      </c>
      <c r="BE104" s="644">
        <f t="array" ref="BE104">O104-BD104</f>
        <v/>
      </c>
      <c r="BF104" s="644">
        <f t="array" ref="BF104">IF(N104&lt;135,N104,N104-'DPI art.191'!$I$7)</f>
        <v/>
      </c>
      <c r="BG104" s="644">
        <f t="array" ref="BG104">IF(AA104&lt;80,"0",IF((AB104-AA104)&lt;=2,('DPI art.191'!$G$3-(('DPI art.191'!$F$3-'DPI art.191'!$G$3)/4)*(AB104-AA104-2)),('DPI art.191'!$G$3-(('DPI art.191'!$G$3-'DPI art.191'!$H$3)/8)*(AB104-AA104-2))))</f>
        <v/>
      </c>
      <c r="BH104" s="644">
        <f t="array" ref="BH104">AA104-BG104</f>
        <v/>
      </c>
      <c r="BI104" s="644">
        <f t="array" ref="BI104">IF(Z104&lt;135,Z104,Z104-'DPI art.191'!$I$3)</f>
        <v/>
      </c>
      <c r="BJ104" s="137">
        <f t="array" ref="BJ104">IF(U104&lt;80,"0",IF((V104-U104)&lt;=2,('DPI art.191'!$G$7-(('DPI art.191'!$F$7-'DPI art.191'!$G$7)/4)*(U104-V104-2)),('DPI art.191'!$G$7-(('DPI art.191'!$G$7-'DPI art.191'!$H$7)/8)*(V104-U104-2))))</f>
        <v/>
      </c>
      <c r="BK104" s="644">
        <f t="array" ref="BK104">U104-BJ104</f>
        <v/>
      </c>
      <c r="BL104" s="644">
        <f t="array" ref="BL104">IF(T104&lt;135,T104,T104-'DPI art.191'!$I$7)</f>
        <v/>
      </c>
      <c r="BM104" s="644">
        <f t="array" ref="BM104">IF(AA104&lt;80,"0",IF((AB104-AA104)&lt;=2,('DPI art.191'!$G$5-(('DPI art.191'!$F$5-'DPI art.191'!$G$5)/4)*(AB104-AA104-2)),('DPI art.191'!$G$5-(('DPI art.191'!$G$5-'DPI art.191'!$H$5)/8)*(AB104-AA104-2))))</f>
        <v/>
      </c>
      <c r="BN104" s="644">
        <f t="array" ref="BN104">AD104-BM104</f>
        <v/>
      </c>
      <c r="BO104" s="644">
        <f t="array" ref="BO104">IF(Z104&lt;135,Z104,Z104-'DPI art.191'!$I$5)</f>
        <v/>
      </c>
      <c r="BP104" s="645">
        <f t="array" ref="BP104">10^(0.1*R104)</f>
        <v/>
      </c>
      <c r="BQ104" s="645">
        <f t="array" ref="BQ104">10^(0.1*X104)</f>
        <v/>
      </c>
      <c r="BR104" s="645">
        <f t="array" ref="BR104">10^(0.1*AB104)</f>
        <v/>
      </c>
      <c r="BS104" s="645">
        <f t="array" ref="BS104">10^(0.1*AF104)</f>
        <v/>
      </c>
      <c r="BT104" s="645">
        <f t="array" ref="BT104">10^(0.1*AJ104)</f>
        <v/>
      </c>
      <c r="BU104" s="645">
        <f t="array" ref="BU104">10^(0.1*AN104)</f>
        <v/>
      </c>
      <c r="BV104" s="134">
        <f t="array" ref="BV104">IF(R104&gt;0,(O104-R104),"")</f>
        <v/>
      </c>
      <c r="BW104" s="134">
        <f t="array" ref="BW104">IF(X104&gt;0,(O104-X104),"")</f>
        <v/>
      </c>
      <c r="BX104" s="134">
        <f t="array" ref="BX104">IF(AB104&gt;0,(O104-AB104),"")</f>
        <v/>
      </c>
      <c r="BY104" s="134">
        <f t="array" ref="BY104">IF(AF104&gt;0,(O104-AF104),"")</f>
        <v/>
      </c>
      <c r="BZ104" s="134">
        <f t="array" ref="BZ104">IF(AJ104&gt;0,(O104-AJ104),"")</f>
        <v/>
      </c>
      <c r="CA104" s="134">
        <f t="array" ref="CA104">IF(AN104&gt;0,(O104-AN104),"")</f>
        <v/>
      </c>
      <c r="CB104" s="645">
        <f t="array" ref="CB104">COUNT(BV104:CA104)</f>
        <v/>
      </c>
      <c r="CC104" s="646">
        <f t="array" ref="CC104">IF(CB104=0,0,IF(CB104=1,0,1/(CB104*(CB104-1))))</f>
        <v/>
      </c>
      <c r="CD104" s="135">
        <f t="array" ref="CD104">IF(R104&gt;0,(BV104^2),"")</f>
        <v/>
      </c>
      <c r="CE104" s="135">
        <f t="array" ref="CE104">IF(X104&gt;0,(BW104^2),"")</f>
        <v/>
      </c>
      <c r="CF104" s="135">
        <f t="array" ref="CF104">IF(AB104&gt;0,(BX104^2),"")</f>
        <v/>
      </c>
      <c r="CG104" s="135">
        <f t="array" ref="CG104">IF(AF104&gt;0,(BY104^2),"")</f>
        <v/>
      </c>
      <c r="CH104" s="135">
        <f t="array" ref="CH104">IF(AJ104&gt;0,(BZ104^2),"")</f>
        <v/>
      </c>
      <c r="CI104" s="135">
        <f t="array" ref="CI104">IF(AN104&gt;0,(CA104^2),"")</f>
        <v/>
      </c>
      <c r="CJ104" s="121" t="n"/>
    </row>
    <row r="105" hidden="1" ht="18.75" customHeight="1" s="621">
      <c r="A105" s="123" t="n"/>
      <c r="B105" s="47" t="inlineStr">
        <is>
          <t>D8_3</t>
        </is>
      </c>
      <c r="C105" s="101" t="n"/>
      <c r="D105" s="101" t="n"/>
      <c r="E105" s="101" t="n"/>
      <c r="F105" s="101" t="n"/>
      <c r="G105" s="100" t="n">
        <v>46163</v>
      </c>
      <c r="H105" s="99" t="inlineStr">
        <is>
          <t>Compito</t>
        </is>
      </c>
      <c r="I105" s="101" t="n"/>
      <c r="J105" s="101" t="n"/>
      <c r="K105" s="100" t="n"/>
      <c r="L105" s="100" t="n"/>
      <c r="M105" s="635">
        <f t="array" ref="M105">IF(R105&gt;0,(SQRT(CC105*(SUM(CD105:CI105)))),"")</f>
        <v/>
      </c>
      <c r="N105" s="636">
        <f t="array" ref="N105">IF(T105&gt;0,(MAX(T105,Z105,AD105,AH105,AL105,AP105))+SQRT(1.2^2+1^2),"")</f>
        <v/>
      </c>
      <c r="O105" s="637">
        <f t="array" ref="O105">IF(R105="",0,10*LOG10(SUM(BP105:BU105)/(COUNT(R105,X105,AB105,AF105,AJ105,AN105))))</f>
        <v/>
      </c>
      <c r="P105" s="638">
        <f t="array" ref="P105">IF(AND(Y105="",AC105="",AG105="",AK105="",AO105=""),S105,AVERAGE(S105,Y105,AC105,AG105,AK105,AO105)+STDEV(S105,Y105,AC105,AG105,AK105,AO105))</f>
        <v/>
      </c>
      <c r="Q105" s="106" t="n">
        <v>300</v>
      </c>
      <c r="R105" s="639" t="n">
        <v>83.5</v>
      </c>
      <c r="S105" s="640" t="n">
        <v>83.90000000000001</v>
      </c>
      <c r="T105" s="641" t="n">
        <v>110.4</v>
      </c>
      <c r="U105" s="642" t="n"/>
      <c r="V105" s="642" t="n"/>
      <c r="W105" s="106" t="n">
        <v>300</v>
      </c>
      <c r="X105" s="639" t="n">
        <v>84</v>
      </c>
      <c r="Y105" s="640" t="n">
        <v>84.3</v>
      </c>
      <c r="Z105" s="641" t="n">
        <v>103.7</v>
      </c>
      <c r="AA105" s="106" t="n">
        <v>300</v>
      </c>
      <c r="AB105" s="639" t="n">
        <v>85</v>
      </c>
      <c r="AC105" s="640" t="n">
        <v>85.09999999999999</v>
      </c>
      <c r="AD105" s="641" t="n">
        <v>116.6</v>
      </c>
      <c r="AE105" s="106" t="n">
        <v>300</v>
      </c>
      <c r="AF105" s="639" t="n">
        <v>82.59999999999999</v>
      </c>
      <c r="AG105" s="640" t="n">
        <v>82.90000000000001</v>
      </c>
      <c r="AH105" s="641" t="n">
        <v>109.2</v>
      </c>
      <c r="AI105" s="106" t="n">
        <v>300</v>
      </c>
      <c r="AJ105" s="639" t="n">
        <v>84.7</v>
      </c>
      <c r="AK105" s="640" t="n">
        <v>84.3</v>
      </c>
      <c r="AL105" s="641" t="n">
        <v>108.9</v>
      </c>
      <c r="AM105" s="106" t="n">
        <v>300</v>
      </c>
      <c r="AN105" s="639" t="n">
        <v>84.59999999999999</v>
      </c>
      <c r="AO105" s="640" t="n">
        <v>84.3</v>
      </c>
      <c r="AP105" s="641" t="n">
        <v>108.2</v>
      </c>
      <c r="AQ105" s="111">
        <f t="array" ref="AQ105">IF(AND((O105)&lt;85,N105&lt;137),"NO","SI")</f>
        <v/>
      </c>
      <c r="AR105" s="112">
        <f t="array" ref="AR105">IF((480*(10^(7.95-(O105/10))))&lt;480,480*(10^(7.95-(O105/10))),480)</f>
        <v/>
      </c>
      <c r="AS105" s="113">
        <f t="array" ref="AS105">IF((480*(10^(8.45-(O105/10))))&lt;480,480*(10^(8.45-(O105/10))),480)</f>
        <v/>
      </c>
      <c r="AT105" s="114">
        <f t="array" ref="AT105">IF((480*(10^(8.65-(O105/10))))&lt;480,480*(10^(8.65-(O105/10))),480)</f>
        <v/>
      </c>
      <c r="AU105" s="644">
        <f t="array" ref="AU105">IF(O105&lt;80,"0",IF((P105-O105)&lt;=2,('DPI art.191'!$G$3-(('DPI art.191'!$F$3-'DPI art.191'!$G$3)/4)*(P105-O105-2)),('DPI art.191'!$G$3-(('DPI art.191'!$G$3-'DPI art.191'!$H$3)/8)*(P105-O105-2))))</f>
        <v/>
      </c>
      <c r="AV105" s="644">
        <f t="array" ref="AV105">O105-AU105</f>
        <v/>
      </c>
      <c r="AW105" s="644">
        <f t="array" ref="AW105">IF(N105&lt;135,N105,N105-'DPI art.191'!$I$3)</f>
        <v/>
      </c>
      <c r="AX105" s="644">
        <f t="array" ref="AX105">IF(O105&lt;80,"0",IF((P105-O105)&lt;=2,('DPI art.191'!$G$5-(('DPI art.191'!$F$5-'DPI art.191'!$G$5)/4)*(P105-O105-2)),('DPI art.191'!$G$5-(('DPI art.191'!$G$5-'DPI art.191'!$H$5)/8)*(P105-O105-2))))</f>
        <v/>
      </c>
      <c r="AY105" s="644">
        <f t="array" ref="AY105">I105-AX105</f>
        <v/>
      </c>
      <c r="AZ105" s="644">
        <f t="array" ref="AZ105">IF(N105&lt;135,N105,N105-'DPI art.191'!$I$5)</f>
        <v/>
      </c>
      <c r="BA105" s="644">
        <f t="array" ref="BA105">IF(O105&lt;80,"0",IF((P105-O105)&lt;=2,('DPI art.191'!$G$7-(('DPI art.191'!$F$7-'DPI art.191'!$G$7)/4)*(P105-O105-2)),('DPI art.191'!$G$7-(('DPI art.191'!$G$7-'DPI art.191'!$H$7)/8)*(P105-O105-2))))</f>
        <v/>
      </c>
      <c r="BB105" s="644">
        <f t="array" ref="BB105">R105-BA105</f>
        <v/>
      </c>
      <c r="BC105" s="644">
        <f t="array" ref="BC105">IF(N105&lt;135,N105,N105-'DPI art.191'!$I$5)</f>
        <v/>
      </c>
      <c r="BD105" s="644">
        <f t="array" ref="BD105">IF(O105&lt;80,"0",IF((P105-O105)&lt;=2,('DPI art.191'!$G$7-(('DPI art.191'!$F$7-'DPI art.191'!$G$7)/4)*(O105-P105-2)),('DPI art.191'!$G$7-(('DPI art.191'!$G$7-'DPI art.191'!$H$7)/8)*(P105-O105-2))))</f>
        <v/>
      </c>
      <c r="BE105" s="644">
        <f t="array" ref="BE105">O105-BD105</f>
        <v/>
      </c>
      <c r="BF105" s="644">
        <f t="array" ref="BF105">IF(N105&lt;135,N105,N105-'DPI art.191'!$I$7)</f>
        <v/>
      </c>
      <c r="BG105" s="644">
        <f t="array" ref="BG105">IF(AA105&lt;80,"0",IF((AB105-AA105)&lt;=2,('DPI art.191'!$G$3-(('DPI art.191'!$F$3-'DPI art.191'!$G$3)/4)*(AB105-AA105-2)),('DPI art.191'!$G$3-(('DPI art.191'!$G$3-'DPI art.191'!$H$3)/8)*(AB105-AA105-2))))</f>
        <v/>
      </c>
      <c r="BH105" s="644">
        <f t="array" ref="BH105">AA105-BG105</f>
        <v/>
      </c>
      <c r="BI105" s="644">
        <f t="array" ref="BI105">IF(Z105&lt;135,Z105,Z105-'DPI art.191'!$I$3)</f>
        <v/>
      </c>
      <c r="BJ105" s="137">
        <f t="array" ref="BJ105">IF(U105&lt;80,"0",IF((V105-U105)&lt;=2,('DPI art.191'!$G$7-(('DPI art.191'!$F$7-'DPI art.191'!$G$7)/4)*(U105-V105-2)),('DPI art.191'!$G$7-(('DPI art.191'!$G$7-'DPI art.191'!$H$7)/8)*(V105-U105-2))))</f>
        <v/>
      </c>
      <c r="BK105" s="644">
        <f t="array" ref="BK105">U105-BJ105</f>
        <v/>
      </c>
      <c r="BL105" s="644">
        <f t="array" ref="BL105">IF(T105&lt;135,T105,T105-'DPI art.191'!$I$7)</f>
        <v/>
      </c>
      <c r="BM105" s="644">
        <f t="array" ref="BM105">IF(AA105&lt;80,"0",IF((AB105-AA105)&lt;=2,('DPI art.191'!$G$5-(('DPI art.191'!$F$5-'DPI art.191'!$G$5)/4)*(AB105-AA105-2)),('DPI art.191'!$G$5-(('DPI art.191'!$G$5-'DPI art.191'!$H$5)/8)*(AB105-AA105-2))))</f>
        <v/>
      </c>
      <c r="BN105" s="644">
        <f t="array" ref="BN105">AD105-BM105</f>
        <v/>
      </c>
      <c r="BO105" s="644">
        <f t="array" ref="BO105">IF(Z105&lt;135,Z105,Z105-'DPI art.191'!$I$5)</f>
        <v/>
      </c>
      <c r="BP105" s="645">
        <f t="array" ref="BP105">10^(0.1*R105)</f>
        <v/>
      </c>
      <c r="BQ105" s="645">
        <f t="array" ref="BQ105">10^(0.1*X105)</f>
        <v/>
      </c>
      <c r="BR105" s="645">
        <f t="array" ref="BR105">10^(0.1*AB105)</f>
        <v/>
      </c>
      <c r="BS105" s="645">
        <f t="array" ref="BS105">10^(0.1*AF105)</f>
        <v/>
      </c>
      <c r="BT105" s="645">
        <f t="array" ref="BT105">10^(0.1*AJ105)</f>
        <v/>
      </c>
      <c r="BU105" s="645">
        <f t="array" ref="BU105">10^(0.1*AN105)</f>
        <v/>
      </c>
      <c r="BV105" s="134">
        <f t="array" ref="BV105">IF(R105&gt;0,(O105-R105),"")</f>
        <v/>
      </c>
      <c r="BW105" s="134">
        <f t="array" ref="BW105">IF(X105&gt;0,(O105-X105),"")</f>
        <v/>
      </c>
      <c r="BX105" s="134">
        <f t="array" ref="BX105">IF(AB105&gt;0,(O105-AB105),"")</f>
        <v/>
      </c>
      <c r="BY105" s="134">
        <f t="array" ref="BY105">IF(AF105&gt;0,(O105-AF105),"")</f>
        <v/>
      </c>
      <c r="BZ105" s="134">
        <f t="array" ref="BZ105">IF(AJ105&gt;0,(O105-AJ105),"")</f>
        <v/>
      </c>
      <c r="CA105" s="134">
        <f t="array" ref="CA105">IF(AN105&gt;0,(O105-AN105),"")</f>
        <v/>
      </c>
      <c r="CB105" s="645">
        <f t="array" ref="CB105">COUNT(BV105:CA105)</f>
        <v/>
      </c>
      <c r="CC105" s="646">
        <f t="array" ref="CC105">IF(CB105=0,0,IF(CB105=1,0,1/(CB105*(CB105-1))))</f>
        <v/>
      </c>
      <c r="CD105" s="135">
        <f t="array" ref="CD105">IF(R105&gt;0,(BV105^2),"")</f>
        <v/>
      </c>
      <c r="CE105" s="135">
        <f t="array" ref="CE105">IF(X105&gt;0,(BW105^2),"")</f>
        <v/>
      </c>
      <c r="CF105" s="135">
        <f t="array" ref="CF105">IF(AB105&gt;0,(BX105^2),"")</f>
        <v/>
      </c>
      <c r="CG105" s="135">
        <f t="array" ref="CG105">IF(AF105&gt;0,(BY105^2),"")</f>
        <v/>
      </c>
      <c r="CH105" s="135">
        <f t="array" ref="CH105">IF(AJ105&gt;0,(BZ105^2),"")</f>
        <v/>
      </c>
      <c r="CI105" s="135">
        <f t="array" ref="CI105">IF(AN105&gt;0,(CA105^2),"")</f>
        <v/>
      </c>
      <c r="CJ105" s="121" t="n"/>
    </row>
    <row r="106" hidden="1" ht="18.75" customHeight="1" s="621">
      <c r="A106" s="123" t="n"/>
      <c r="B106" s="47" t="inlineStr">
        <is>
          <t>D9_3</t>
        </is>
      </c>
      <c r="C106" s="101" t="n"/>
      <c r="D106" s="101" t="n"/>
      <c r="E106" s="101" t="n"/>
      <c r="F106" s="101" t="n"/>
      <c r="G106" s="100" t="n">
        <v>46163</v>
      </c>
      <c r="H106" s="99" t="inlineStr">
        <is>
          <t>Compito</t>
        </is>
      </c>
      <c r="I106" s="101" t="n"/>
      <c r="J106" s="101" t="n"/>
      <c r="K106" s="100" t="n"/>
      <c r="L106" s="100" t="n"/>
      <c r="M106" s="635">
        <f t="array" ref="M106">IF(R106&gt;0,(SQRT(CC106*(SUM(CD106:CI106)))),"")</f>
        <v/>
      </c>
      <c r="N106" s="636">
        <f t="array" ref="N106">IF(T106&gt;0,(MAX(T106,Z106,AD106,AH106,AL106,AP106))+SQRT(1.2^2+1^2),"")</f>
        <v/>
      </c>
      <c r="O106" s="637">
        <f t="array" ref="O106">IF(R106="",0,10*LOG10(SUM(BP106:BU106)/(COUNT(R106,X106,AB106,AF106,AJ106,AN106))))</f>
        <v/>
      </c>
      <c r="P106" s="638">
        <f t="array" ref="P106">IF(AND(Y106="",AC106="",AG106="",AK106="",AO106=""),S106,AVERAGE(S106,Y106,AC106,AG106,AK106,AO106)+STDEV(S106,Y106,AC106,AG106,AK106,AO106))</f>
        <v/>
      </c>
      <c r="Q106" s="106" t="n">
        <v>300</v>
      </c>
      <c r="R106" s="639" t="n">
        <v>68.5</v>
      </c>
      <c r="S106" s="640" t="n">
        <v>81.3</v>
      </c>
      <c r="T106" s="641" t="n">
        <v>98.09999999999999</v>
      </c>
      <c r="U106" s="642" t="n"/>
      <c r="V106" s="642" t="n"/>
      <c r="W106" s="106" t="n">
        <v>300</v>
      </c>
      <c r="X106" s="639" t="n">
        <v>71</v>
      </c>
      <c r="Y106" s="640" t="n">
        <v>82.09999999999999</v>
      </c>
      <c r="Z106" s="641" t="n">
        <v>111.1</v>
      </c>
      <c r="AA106" s="106" t="n">
        <v>300</v>
      </c>
      <c r="AB106" s="639" t="n">
        <v>69.40000000000001</v>
      </c>
      <c r="AC106" s="640" t="n">
        <v>81.09999999999999</v>
      </c>
      <c r="AD106" s="641" t="n">
        <v>104.1</v>
      </c>
      <c r="AE106" s="106" t="n">
        <v>300</v>
      </c>
      <c r="AF106" s="639" t="n">
        <v>66.7</v>
      </c>
      <c r="AG106" s="640" t="n">
        <v>76.90000000000001</v>
      </c>
      <c r="AH106" s="641" t="n">
        <v>99.2</v>
      </c>
      <c r="AI106" s="106" t="n">
        <v>300</v>
      </c>
      <c r="AJ106" s="639" t="n">
        <v>64.3</v>
      </c>
      <c r="AK106" s="640" t="n">
        <v>77.40000000000001</v>
      </c>
      <c r="AL106" s="641" t="n">
        <v>93.7</v>
      </c>
      <c r="AM106" s="106" t="n">
        <v>300</v>
      </c>
      <c r="AN106" s="639" t="n">
        <v>63.9</v>
      </c>
      <c r="AO106" s="640" t="n">
        <v>78.09999999999999</v>
      </c>
      <c r="AP106" s="641" t="n">
        <v>99.59999999999999</v>
      </c>
      <c r="AQ106" s="111">
        <f t="array" ref="AQ106">IF(AND((O106)&lt;85,N106&lt;137),"NO","SI")</f>
        <v/>
      </c>
      <c r="AR106" s="112">
        <f t="array" ref="AR106">IF((480*(10^(7.95-(O106/10))))&lt;480,480*(10^(7.95-(O106/10))),480)</f>
        <v/>
      </c>
      <c r="AS106" s="113">
        <f t="array" ref="AS106">IF((480*(10^(8.45-(O106/10))))&lt;480,480*(10^(8.45-(O106/10))),480)</f>
        <v/>
      </c>
      <c r="AT106" s="114">
        <f t="array" ref="AT106">IF((480*(10^(8.65-(O106/10))))&lt;480,480*(10^(8.65-(O106/10))),480)</f>
        <v/>
      </c>
      <c r="AU106" s="137">
        <f t="array" ref="AU106">IF(O106&lt;80,"0",IF((P106-O106)&lt;=2,('DPI art.191'!$G$3-(('DPI art.191'!$F$3-'DPI art.191'!$G$3)/4)*(P106-O106-2)),('DPI art.191'!$G$3-(('DPI art.191'!$G$3-'DPI art.191'!$H$3)/8)*(P106-O106-2))))</f>
        <v/>
      </c>
      <c r="AV106" s="644">
        <f t="array" ref="AV106">O106-AU106</f>
        <v/>
      </c>
      <c r="AW106" s="644">
        <f t="array" ref="AW106">IF(N106&lt;135,N106,N106-'DPI art.191'!$I$3)</f>
        <v/>
      </c>
      <c r="AX106" s="137">
        <f t="array" ref="AX106">IF(O106&lt;80,"0",IF((P106-O106)&lt;=2,('DPI art.191'!$G$5-(('DPI art.191'!$F$5-'DPI art.191'!$G$5)/4)*(P106-O106-2)),('DPI art.191'!$G$5-(('DPI art.191'!$G$5-'DPI art.191'!$H$5)/8)*(P106-O106-2))))</f>
        <v/>
      </c>
      <c r="AY106" s="644">
        <f t="array" ref="AY106">I106-AX106</f>
        <v/>
      </c>
      <c r="AZ106" s="644">
        <f t="array" ref="AZ106">IF(N106&lt;135,N106,N106-'DPI art.191'!$I$5)</f>
        <v/>
      </c>
      <c r="BA106" s="137">
        <f t="array" ref="BA106">IF(O106&lt;80,"0",IF((P106-O106)&lt;=2,('DPI art.191'!$G$7-(('DPI art.191'!$F$7-'DPI art.191'!$G$7)/4)*(P106-O106-2)),('DPI art.191'!$G$7-(('DPI art.191'!$G$7-'DPI art.191'!$H$7)/8)*(P106-O106-2))))</f>
        <v/>
      </c>
      <c r="BB106" s="644">
        <f t="array" ref="BB106">R106-BA106</f>
        <v/>
      </c>
      <c r="BC106" s="644">
        <f t="array" ref="BC106">IF(N106&lt;135,N106,N106-'DPI art.191'!$I$5)</f>
        <v/>
      </c>
      <c r="BD106" s="137">
        <f t="array" ref="BD106">IF(O106&lt;80,"0",IF((P106-O106)&lt;=2,('DPI art.191'!$G$7-(('DPI art.191'!$F$7-'DPI art.191'!$G$7)/4)*(O106-P106-2)),('DPI art.191'!$G$7-(('DPI art.191'!$G$7-'DPI art.191'!$H$7)/8)*(P106-O106-2))))</f>
        <v/>
      </c>
      <c r="BE106" s="644">
        <f t="array" ref="BE106">O106-BD106</f>
        <v/>
      </c>
      <c r="BF106" s="644">
        <f t="array" ref="BF106">IF(N106&lt;135,N106,N106-'DPI art.191'!$I$7)</f>
        <v/>
      </c>
      <c r="BG106" s="644">
        <f t="array" ref="BG106">IF(AA106&lt;80,"0",IF((AB106-AA106)&lt;=2,('DPI art.191'!$G$3-(('DPI art.191'!$F$3-'DPI art.191'!$G$3)/4)*(AB106-AA106-2)),('DPI art.191'!$G$3-(('DPI art.191'!$G$3-'DPI art.191'!$H$3)/8)*(AB106-AA106-2))))</f>
        <v/>
      </c>
      <c r="BH106" s="644">
        <f t="array" ref="BH106">AA106-BG106</f>
        <v/>
      </c>
      <c r="BI106" s="644">
        <f t="array" ref="BI106">IF(Z106&lt;135,Z106,Z106-'DPI art.191'!$I$3)</f>
        <v/>
      </c>
      <c r="BJ106" s="137">
        <f t="array" ref="BJ106">IF(U106&lt;80,"0",IF((V106-U106)&lt;=2,('DPI art.191'!$G$7-(('DPI art.191'!$F$7-'DPI art.191'!$G$7)/4)*(U106-V106-2)),('DPI art.191'!$G$7-(('DPI art.191'!$G$7-'DPI art.191'!$H$7)/8)*(V106-U106-2))))</f>
        <v/>
      </c>
      <c r="BK106" s="644">
        <f t="array" ref="BK106">U106-BJ106</f>
        <v/>
      </c>
      <c r="BL106" s="644">
        <f t="array" ref="BL106">IF(T106&lt;135,T106,T106-'DPI art.191'!$I$7)</f>
        <v/>
      </c>
      <c r="BM106" s="644">
        <f t="array" ref="BM106">IF(AA106&lt;80,"0",IF((AB106-AA106)&lt;=2,('DPI art.191'!$G$5-(('DPI art.191'!$F$5-'DPI art.191'!$G$5)/4)*(AB106-AA106-2)),('DPI art.191'!$G$5-(('DPI art.191'!$G$5-'DPI art.191'!$H$5)/8)*(AB106-AA106-2))))</f>
        <v/>
      </c>
      <c r="BN106" s="644">
        <f t="array" ref="BN106">AD106-BM106</f>
        <v/>
      </c>
      <c r="BO106" s="644">
        <f t="array" ref="BO106">IF(Z106&lt;135,Z106,Z106-'DPI art.191'!$I$5)</f>
        <v/>
      </c>
      <c r="BP106" s="645">
        <f t="array" ref="BP106">10^(0.1*R106)</f>
        <v/>
      </c>
      <c r="BQ106" s="645">
        <f t="array" ref="BQ106">10^(0.1*X106)</f>
        <v/>
      </c>
      <c r="BR106" s="645">
        <f t="array" ref="BR106">10^(0.1*AB106)</f>
        <v/>
      </c>
      <c r="BS106" s="645">
        <f t="array" ref="BS106">10^(0.1*AF106)</f>
        <v/>
      </c>
      <c r="BT106" s="645">
        <f t="array" ref="BT106">10^(0.1*AJ106)</f>
        <v/>
      </c>
      <c r="BU106" s="645">
        <f t="array" ref="BU106">10^(0.1*AN106)</f>
        <v/>
      </c>
      <c r="BV106" s="134">
        <f t="array" ref="BV106">IF(R106&gt;0,(O106-R106),"")</f>
        <v/>
      </c>
      <c r="BW106" s="134">
        <f t="array" ref="BW106">IF(X106&gt;0,(O106-X106),"")</f>
        <v/>
      </c>
      <c r="BX106" s="134">
        <f t="array" ref="BX106">IF(AB106&gt;0,(O106-AB106),"")</f>
        <v/>
      </c>
      <c r="BY106" s="134">
        <f t="array" ref="BY106">IF(AF106&gt;0,(O106-AF106),"")</f>
        <v/>
      </c>
      <c r="BZ106" s="134">
        <f t="array" ref="BZ106">IF(AJ106&gt;0,(O106-AJ106),"")</f>
        <v/>
      </c>
      <c r="CA106" s="134">
        <f t="array" ref="CA106">IF(AN106&gt;0,(O106-AN106),"")</f>
        <v/>
      </c>
      <c r="CB106" s="645">
        <f t="array" ref="CB106">COUNT(BV106:CA106)</f>
        <v/>
      </c>
      <c r="CC106" s="646">
        <f t="array" ref="CC106">IF(CB106=0,0,IF(CB106=1,0,1/(CB106*(CB106-1))))</f>
        <v/>
      </c>
      <c r="CD106" s="135">
        <f t="array" ref="CD106">IF(R106&gt;0,(BV106^2),"")</f>
        <v/>
      </c>
      <c r="CE106" s="135">
        <f t="array" ref="CE106">IF(X106&gt;0,(BW106^2),"")</f>
        <v/>
      </c>
      <c r="CF106" s="135">
        <f t="array" ref="CF106">IF(AB106&gt;0,(BX106^2),"")</f>
        <v/>
      </c>
      <c r="CG106" s="135">
        <f t="array" ref="CG106">IF(AF106&gt;0,(BY106^2),"")</f>
        <v/>
      </c>
      <c r="CH106" s="135">
        <f t="array" ref="CH106">IF(AJ106&gt;0,(BZ106^2),"")</f>
        <v/>
      </c>
      <c r="CI106" s="135">
        <f t="array" ref="CI106">IF(AN106&gt;0,(CA106^2),"")</f>
        <v/>
      </c>
      <c r="CJ106" s="121" t="n"/>
    </row>
    <row r="107" hidden="1" ht="18.75" customHeight="1" s="621">
      <c r="A107" s="123" t="n"/>
      <c r="B107" s="47" t="inlineStr">
        <is>
          <t>D10_3</t>
        </is>
      </c>
      <c r="C107" s="101" t="n"/>
      <c r="D107" s="101" t="n"/>
      <c r="E107" s="101" t="n"/>
      <c r="F107" s="101" t="n"/>
      <c r="G107" s="100" t="n">
        <v>46163</v>
      </c>
      <c r="H107" s="99" t="inlineStr">
        <is>
          <t>Compito</t>
        </is>
      </c>
      <c r="I107" s="101" t="n"/>
      <c r="J107" s="101" t="n"/>
      <c r="K107" s="100" t="n"/>
      <c r="L107" s="100" t="n"/>
      <c r="M107" s="635">
        <f t="array" ref="M107">IF(R107&gt;0,(SQRT(CC107*(SUM(CD107:CI107)))),"")</f>
        <v/>
      </c>
      <c r="N107" s="636">
        <f t="array" ref="N107">IF(T107&gt;0,(MAX(T107,Z107,AD107,AH107,AL107,AP107))+SQRT(1.2^2+1^2),"")</f>
        <v/>
      </c>
      <c r="O107" s="637">
        <f t="array" ref="O107">IF(R107="",0,10*LOG10(SUM(BP107:BU107)/(COUNT(R107,X107,AB107,AF107,AJ107,AN107))))</f>
        <v/>
      </c>
      <c r="P107" s="638">
        <f t="array" ref="P107">IF(AND(Y107="",AC107="",AG107="",AK107="",AO107=""),S107,AVERAGE(S107,Y107,AC107,AG107,AK107,AO107)+STDEV(S107,Y107,AC107,AG107,AK107,AO107))</f>
        <v/>
      </c>
      <c r="Q107" s="106" t="n">
        <v>300</v>
      </c>
      <c r="R107" s="639" t="n">
        <v>59.4</v>
      </c>
      <c r="S107" s="640" t="n">
        <v>65.59999999999999</v>
      </c>
      <c r="T107" s="641" t="n">
        <v>98.59999999999999</v>
      </c>
      <c r="U107" s="642" t="n"/>
      <c r="V107" s="642" t="n"/>
      <c r="W107" s="106" t="n">
        <v>300</v>
      </c>
      <c r="X107" s="639" t="n">
        <v>49.7</v>
      </c>
      <c r="Y107" s="640" t="n">
        <v>60.1</v>
      </c>
      <c r="Z107" s="641" t="n">
        <v>89.40000000000001</v>
      </c>
      <c r="AA107" s="106" t="n">
        <v>300</v>
      </c>
      <c r="AB107" s="639" t="n">
        <v>54.6</v>
      </c>
      <c r="AC107" s="640" t="n">
        <v>61.7</v>
      </c>
      <c r="AD107" s="641" t="n">
        <v>97.09999999999999</v>
      </c>
      <c r="AE107" s="106" t="n">
        <v>300</v>
      </c>
      <c r="AF107" s="639" t="n">
        <v>54.4</v>
      </c>
      <c r="AG107" s="640" t="n">
        <v>59.3</v>
      </c>
      <c r="AH107" s="641" t="n">
        <v>82.5</v>
      </c>
      <c r="AI107" s="106" t="n">
        <v>300</v>
      </c>
      <c r="AJ107" s="639" t="n">
        <v>49.1</v>
      </c>
      <c r="AK107" s="640" t="n">
        <v>62.9</v>
      </c>
      <c r="AL107" s="641" t="n">
        <v>89.8</v>
      </c>
      <c r="AM107" s="106" t="n">
        <v>300</v>
      </c>
      <c r="AN107" s="639" t="n">
        <v>57.5</v>
      </c>
      <c r="AO107" s="640" t="n">
        <v>63.9</v>
      </c>
      <c r="AP107" s="641" t="n">
        <v>95.09999999999999</v>
      </c>
      <c r="AQ107" s="111">
        <f t="array" ref="AQ107">IF(AND((O107)&lt;85,N107&lt;137),"NO","SI")</f>
        <v/>
      </c>
      <c r="AR107" s="112">
        <f t="array" ref="AR107">IF((480*(10^(7.95-(O107/10))))&lt;480,480*(10^(7.95-(O107/10))),480)</f>
        <v/>
      </c>
      <c r="AS107" s="113">
        <f t="array" ref="AS107">IF((480*(10^(8.45-(O107/10))))&lt;480,480*(10^(8.45-(O107/10))),480)</f>
        <v/>
      </c>
      <c r="AT107" s="114">
        <f t="array" ref="AT107">IF((480*(10^(8.65-(O107/10))))&lt;480,480*(10^(8.65-(O107/10))),480)</f>
        <v/>
      </c>
      <c r="AU107" s="137">
        <f t="array" ref="AU107">IF(O107&lt;80,"0",IF((P107-O107)&lt;=2,('DPI art.191'!$G$3-(('DPI art.191'!$F$3-'DPI art.191'!$G$3)/4)*(P107-O107-2)),('DPI art.191'!$G$3-(('DPI art.191'!$G$3-'DPI art.191'!$H$3)/8)*(P107-O107-2))))</f>
        <v/>
      </c>
      <c r="AV107" s="644">
        <f t="array" ref="AV107">O107-AU107</f>
        <v/>
      </c>
      <c r="AW107" s="644">
        <f t="array" ref="AW107">IF(N107&lt;135,N107,N107-'DPI art.191'!$I$3)</f>
        <v/>
      </c>
      <c r="AX107" s="137">
        <f t="array" ref="AX107">IF(O107&lt;80,"0",IF((P107-O107)&lt;=2,('DPI art.191'!$G$5-(('DPI art.191'!$F$5-'DPI art.191'!$G$5)/4)*(P107-O107-2)),('DPI art.191'!$G$5-(('DPI art.191'!$G$5-'DPI art.191'!$H$5)/8)*(P107-O107-2))))</f>
        <v/>
      </c>
      <c r="AY107" s="644">
        <f t="array" ref="AY107">I107-AX107</f>
        <v/>
      </c>
      <c r="AZ107" s="644">
        <f t="array" ref="AZ107">IF(N107&lt;135,N107,N107-'DPI art.191'!$I$5)</f>
        <v/>
      </c>
      <c r="BA107" s="137">
        <f t="array" ref="BA107">IF(O107&lt;80,"0",IF((P107-O107)&lt;=2,('DPI art.191'!$G$7-(('DPI art.191'!$F$7-'DPI art.191'!$G$7)/4)*(P107-O107-2)),('DPI art.191'!$G$7-(('DPI art.191'!$G$7-'DPI art.191'!$H$7)/8)*(P107-O107-2))))</f>
        <v/>
      </c>
      <c r="BB107" s="644">
        <f t="array" ref="BB107">R107-BA107</f>
        <v/>
      </c>
      <c r="BC107" s="644">
        <f t="array" ref="BC107">IF(N107&lt;135,N107,N107-'DPI art.191'!$I$5)</f>
        <v/>
      </c>
      <c r="BD107" s="137">
        <f t="array" ref="BD107">IF(O107&lt;80,"0",IF((P107-O107)&lt;=2,('DPI art.191'!$G$7-(('DPI art.191'!$F$7-'DPI art.191'!$G$7)/4)*(O107-P107-2)),('DPI art.191'!$G$7-(('DPI art.191'!$G$7-'DPI art.191'!$H$7)/8)*(P107-O107-2))))</f>
        <v/>
      </c>
      <c r="BE107" s="644">
        <f t="array" ref="BE107">O107-BD107</f>
        <v/>
      </c>
      <c r="BF107" s="644">
        <f t="array" ref="BF107">IF(N107&lt;135,N107,N107-'DPI art.191'!$I$7)</f>
        <v/>
      </c>
      <c r="BG107" s="644">
        <f t="array" ref="BG107">IF(AA107&lt;80,"0",IF((AB107-AA107)&lt;=2,('DPI art.191'!$G$3-(('DPI art.191'!$F$3-'DPI art.191'!$G$3)/4)*(AB107-AA107-2)),('DPI art.191'!$G$3-(('DPI art.191'!$G$3-'DPI art.191'!$H$3)/8)*(AB107-AA107-2))))</f>
        <v/>
      </c>
      <c r="BH107" s="644">
        <f t="array" ref="BH107">AA107-BG107</f>
        <v/>
      </c>
      <c r="BI107" s="644">
        <f t="array" ref="BI107">IF(Z107&lt;135,Z107,Z107-'DPI art.191'!$I$3)</f>
        <v/>
      </c>
      <c r="BJ107" s="137">
        <f t="array" ref="BJ107">IF(U107&lt;80,"0",IF((V107-U107)&lt;=2,('DPI art.191'!$G$7-(('DPI art.191'!$F$7-'DPI art.191'!$G$7)/4)*(U107-V107-2)),('DPI art.191'!$G$7-(('DPI art.191'!$G$7-'DPI art.191'!$H$7)/8)*(V107-U107-2))))</f>
        <v/>
      </c>
      <c r="BK107" s="644">
        <f t="array" ref="BK107">U107-BJ107</f>
        <v/>
      </c>
      <c r="BL107" s="644">
        <f t="array" ref="BL107">IF(T107&lt;135,T107,T107-'DPI art.191'!$I$7)</f>
        <v/>
      </c>
      <c r="BM107" s="644">
        <f t="array" ref="BM107">IF(AA107&lt;80,"0",IF((AB107-AA107)&lt;=2,('DPI art.191'!$G$5-(('DPI art.191'!$F$5-'DPI art.191'!$G$5)/4)*(AB107-AA107-2)),('DPI art.191'!$G$5-(('DPI art.191'!$G$5-'DPI art.191'!$H$5)/8)*(AB107-AA107-2))))</f>
        <v/>
      </c>
      <c r="BN107" s="644">
        <f t="array" ref="BN107">AD107-BM107</f>
        <v/>
      </c>
      <c r="BO107" s="644">
        <f t="array" ref="BO107">IF(Z107&lt;135,Z107,Z107-'DPI art.191'!$I$5)</f>
        <v/>
      </c>
      <c r="BP107" s="645">
        <f t="array" ref="BP107">10^(0.1*R107)</f>
        <v/>
      </c>
      <c r="BQ107" s="645">
        <f t="array" ref="BQ107">10^(0.1*X107)</f>
        <v/>
      </c>
      <c r="BR107" s="645">
        <f t="array" ref="BR107">10^(0.1*AB107)</f>
        <v/>
      </c>
      <c r="BS107" s="645">
        <f t="array" ref="BS107">10^(0.1*AF107)</f>
        <v/>
      </c>
      <c r="BT107" s="645">
        <f t="array" ref="BT107">10^(0.1*AJ107)</f>
        <v/>
      </c>
      <c r="BU107" s="645">
        <f t="array" ref="BU107">10^(0.1*AN107)</f>
        <v/>
      </c>
      <c r="BV107" s="134">
        <f t="array" ref="BV107">IF(R107&gt;0,(O107-R107),"")</f>
        <v/>
      </c>
      <c r="BW107" s="134">
        <f t="array" ref="BW107">IF(X107&gt;0,(O107-X107),"")</f>
        <v/>
      </c>
      <c r="BX107" s="134">
        <f t="array" ref="BX107">IF(AB107&gt;0,(O107-AB107),"")</f>
        <v/>
      </c>
      <c r="BY107" s="134">
        <f t="array" ref="BY107">IF(AF107&gt;0,(O107-AF107),"")</f>
        <v/>
      </c>
      <c r="BZ107" s="134">
        <f t="array" ref="BZ107">IF(AJ107&gt;0,(O107-AJ107),"")</f>
        <v/>
      </c>
      <c r="CA107" s="134">
        <f t="array" ref="CA107">IF(AN107&gt;0,(O107-AN107),"")</f>
        <v/>
      </c>
      <c r="CB107" s="645">
        <f t="array" ref="CB107">COUNT(BV107:CA107)</f>
        <v/>
      </c>
      <c r="CC107" s="646">
        <f t="array" ref="CC107">IF(CB107=0,0,IF(CB107=1,0,1/(CB107*(CB107-1))))</f>
        <v/>
      </c>
      <c r="CD107" s="135">
        <f t="array" ref="CD107">IF(R107&gt;0,(BV107^2),"")</f>
        <v/>
      </c>
      <c r="CE107" s="135">
        <f t="array" ref="CE107">IF(X107&gt;0,(BW107^2),"")</f>
        <v/>
      </c>
      <c r="CF107" s="135">
        <f t="array" ref="CF107">IF(AB107&gt;0,(BX107^2),"")</f>
        <v/>
      </c>
      <c r="CG107" s="135">
        <f t="array" ref="CG107">IF(AF107&gt;0,(BY107^2),"")</f>
        <v/>
      </c>
      <c r="CH107" s="135">
        <f t="array" ref="CH107">IF(AJ107&gt;0,(BZ107^2),"")</f>
        <v/>
      </c>
      <c r="CI107" s="135">
        <f t="array" ref="CI107">IF(AN107&gt;0,(CA107^2),"")</f>
        <v/>
      </c>
      <c r="CJ107" s="121" t="n"/>
    </row>
    <row r="108" hidden="1" ht="18.75" customHeight="1" s="621">
      <c r="A108" s="123" t="n"/>
      <c r="B108" s="47" t="inlineStr">
        <is>
          <t>D11_3</t>
        </is>
      </c>
      <c r="C108" s="101" t="n"/>
      <c r="D108" s="101" t="n"/>
      <c r="E108" s="101" t="n"/>
      <c r="F108" s="101" t="n"/>
      <c r="G108" s="100" t="n">
        <v>46163</v>
      </c>
      <c r="H108" s="99" t="inlineStr">
        <is>
          <t>Compito</t>
        </is>
      </c>
      <c r="I108" s="101" t="n"/>
      <c r="J108" s="101" t="n"/>
      <c r="K108" s="100" t="n"/>
      <c r="L108" s="100" t="n"/>
      <c r="M108" s="635">
        <f t="array" ref="M108">IF(R108&gt;0,(SQRT(CC108*(SUM(CD108:CI108)))),"")</f>
        <v/>
      </c>
      <c r="N108" s="636">
        <f t="array" ref="N108">IF(T108&gt;0,(MAX(T108,Z108,AD108,AH108,AL108,AP108))+SQRT(1.2^2+1^2),"")</f>
        <v/>
      </c>
      <c r="O108" s="637">
        <f t="array" ref="O108">IF(R108="",0,10*LOG10(SUM(BP108:BU108)/(COUNT(R108,X108,AB108,AF108,AJ108,AN108))))</f>
        <v/>
      </c>
      <c r="P108" s="638">
        <f t="array" ref="P108">IF(AND(Y108="",AC108="",AG108="",AK108="",AO108=""),S108,AVERAGE(S108,Y108,AC108,AG108,AK108,AO108)+STDEV(S108,Y108,AC108,AG108,AK108,AO108))</f>
        <v/>
      </c>
      <c r="Q108" s="106" t="n">
        <v>300</v>
      </c>
      <c r="R108" s="639" t="n">
        <v>73.40000000000001</v>
      </c>
      <c r="S108" s="640" t="n">
        <v>75.5</v>
      </c>
      <c r="T108" s="641" t="n">
        <v>94.5</v>
      </c>
      <c r="U108" s="642" t="n"/>
      <c r="V108" s="642" t="n"/>
      <c r="W108" s="106" t="n">
        <v>300</v>
      </c>
      <c r="X108" s="639" t="n">
        <v>70.3</v>
      </c>
      <c r="Y108" s="640" t="n">
        <v>72.90000000000001</v>
      </c>
      <c r="Z108" s="641" t="n">
        <v>89.09999999999999</v>
      </c>
      <c r="AA108" s="106" t="n">
        <v>300</v>
      </c>
      <c r="AB108" s="639" t="n">
        <v>73.2</v>
      </c>
      <c r="AC108" s="640" t="n">
        <v>74.59999999999999</v>
      </c>
      <c r="AD108" s="641" t="n">
        <v>95.5</v>
      </c>
      <c r="AE108" s="106" t="n">
        <v>300</v>
      </c>
      <c r="AF108" s="639" t="n">
        <v>70.3</v>
      </c>
      <c r="AG108" s="640" t="n">
        <v>74.8</v>
      </c>
      <c r="AH108" s="641" t="n">
        <v>96.90000000000001</v>
      </c>
      <c r="AI108" s="106" t="n">
        <v>300</v>
      </c>
      <c r="AJ108" s="639" t="n">
        <v>73.2</v>
      </c>
      <c r="AK108" s="640" t="n">
        <v>75.3</v>
      </c>
      <c r="AL108" s="641" t="n">
        <v>94.3</v>
      </c>
      <c r="AM108" s="106" t="n">
        <v>300</v>
      </c>
      <c r="AN108" s="639" t="n">
        <v>71.90000000000001</v>
      </c>
      <c r="AO108" s="640" t="n">
        <v>74.59999999999999</v>
      </c>
      <c r="AP108" s="641" t="n">
        <v>104.1</v>
      </c>
      <c r="AQ108" s="111">
        <f t="array" ref="AQ108">IF(AND((O108)&lt;85,N108&lt;137),"NO","SI")</f>
        <v/>
      </c>
      <c r="AR108" s="112">
        <f t="array" ref="AR108">IF((480*(10^(7.95-(O108/10))))&lt;480,480*(10^(7.95-(O108/10))),480)</f>
        <v/>
      </c>
      <c r="AS108" s="113">
        <f t="array" ref="AS108">IF((480*(10^(8.45-(O108/10))))&lt;480,480*(10^(8.45-(O108/10))),480)</f>
        <v/>
      </c>
      <c r="AT108" s="114">
        <f t="array" ref="AT108">IF((480*(10^(8.65-(O108/10))))&lt;480,480*(10^(8.65-(O108/10))),480)</f>
        <v/>
      </c>
      <c r="AU108" s="137">
        <f t="array" ref="AU108">IF(O108&lt;80,"0",IF((P108-O108)&lt;=2,('DPI art.191'!$G$3-(('DPI art.191'!$F$3-'DPI art.191'!$G$3)/4)*(P108-O108-2)),('DPI art.191'!$G$3-(('DPI art.191'!$G$3-'DPI art.191'!$H$3)/8)*(P108-O108-2))))</f>
        <v/>
      </c>
      <c r="AV108" s="644">
        <f t="array" ref="AV108">O108-AU108</f>
        <v/>
      </c>
      <c r="AW108" s="644">
        <f t="array" ref="AW108">IF(N108&lt;135,N108,N108-'DPI art.191'!$I$3)</f>
        <v/>
      </c>
      <c r="AX108" s="137">
        <f t="array" ref="AX108">IF(O108&lt;80,"0",IF((P108-O108)&lt;=2,('DPI art.191'!$G$5-(('DPI art.191'!$F$5-'DPI art.191'!$G$5)/4)*(P108-O108-2)),('DPI art.191'!$G$5-(('DPI art.191'!$G$5-'DPI art.191'!$H$5)/8)*(P108-O108-2))))</f>
        <v/>
      </c>
      <c r="AY108" s="644">
        <f t="array" ref="AY108">I108-AX108</f>
        <v/>
      </c>
      <c r="AZ108" s="644">
        <f t="array" ref="AZ108">IF(N108&lt;135,N108,N108-'DPI art.191'!$I$5)</f>
        <v/>
      </c>
      <c r="BA108" s="137">
        <f t="array" ref="BA108">IF(O108&lt;80,"0",IF((P108-O108)&lt;=2,('DPI art.191'!$G$7-(('DPI art.191'!$F$7-'DPI art.191'!$G$7)/4)*(P108-O108-2)),('DPI art.191'!$G$7-(('DPI art.191'!$G$7-'DPI art.191'!$H$7)/8)*(P108-O108-2))))</f>
        <v/>
      </c>
      <c r="BB108" s="644">
        <f t="array" ref="BB108">R108-BA108</f>
        <v/>
      </c>
      <c r="BC108" s="644">
        <f t="array" ref="BC108">IF(N108&lt;135,N108,N108-'DPI art.191'!$I$5)</f>
        <v/>
      </c>
      <c r="BD108" s="137">
        <f t="array" ref="BD108">IF(O108&lt;80,"0",IF((P108-O108)&lt;=2,('DPI art.191'!$G$7-(('DPI art.191'!$F$7-'DPI art.191'!$G$7)/4)*(O108-P108-2)),('DPI art.191'!$G$7-(('DPI art.191'!$G$7-'DPI art.191'!$H$7)/8)*(P108-O108-2))))</f>
        <v/>
      </c>
      <c r="BE108" s="644">
        <f t="array" ref="BE108">O108-BD108</f>
        <v/>
      </c>
      <c r="BF108" s="644">
        <f t="array" ref="BF108">IF(N108&lt;135,N108,N108-'DPI art.191'!$I$7)</f>
        <v/>
      </c>
      <c r="BG108" s="644">
        <f t="array" ref="BG108">IF(AA108&lt;80,"0",IF((AB108-AA108)&lt;=2,('DPI art.191'!$G$3-(('DPI art.191'!$F$3-'DPI art.191'!$G$3)/4)*(AB108-AA108-2)),('DPI art.191'!$G$3-(('DPI art.191'!$G$3-'DPI art.191'!$H$3)/8)*(AB108-AA108-2))))</f>
        <v/>
      </c>
      <c r="BH108" s="644">
        <f t="array" ref="BH108">AA108-BG108</f>
        <v/>
      </c>
      <c r="BI108" s="644">
        <f t="array" ref="BI108">IF(Z108&lt;135,Z108,Z108-'DPI art.191'!$I$3)</f>
        <v/>
      </c>
      <c r="BJ108" s="137">
        <f t="array" ref="BJ108">IF(U108&lt;80,"0",IF((V108-U108)&lt;=2,('DPI art.191'!$G$7-(('DPI art.191'!$F$7-'DPI art.191'!$G$7)/4)*(U108-V108-2)),('DPI art.191'!$G$7-(('DPI art.191'!$G$7-'DPI art.191'!$H$7)/8)*(V108-U108-2))))</f>
        <v/>
      </c>
      <c r="BK108" s="644">
        <f t="array" ref="BK108">U108-BJ108</f>
        <v/>
      </c>
      <c r="BL108" s="644">
        <f t="array" ref="BL108">IF(T108&lt;135,T108,T108-'DPI art.191'!$I$7)</f>
        <v/>
      </c>
      <c r="BM108" s="644">
        <f t="array" ref="BM108">IF(AA108&lt;80,"0",IF((AB108-AA108)&lt;=2,('DPI art.191'!$G$5-(('DPI art.191'!$F$5-'DPI art.191'!$G$5)/4)*(AB108-AA108-2)),('DPI art.191'!$G$5-(('DPI art.191'!$G$5-'DPI art.191'!$H$5)/8)*(AB108-AA108-2))))</f>
        <v/>
      </c>
      <c r="BN108" s="644">
        <f t="array" ref="BN108">AD108-BM108</f>
        <v/>
      </c>
      <c r="BO108" s="644">
        <f t="array" ref="BO108">IF(Z108&lt;135,Z108,Z108-'DPI art.191'!$I$5)</f>
        <v/>
      </c>
      <c r="BP108" s="645">
        <f t="array" ref="BP108">10^(0.1*R108)</f>
        <v/>
      </c>
      <c r="BQ108" s="645">
        <f t="array" ref="BQ108">10^(0.1*X108)</f>
        <v/>
      </c>
      <c r="BR108" s="645">
        <f t="array" ref="BR108">10^(0.1*AB108)</f>
        <v/>
      </c>
      <c r="BS108" s="645">
        <f t="array" ref="BS108">10^(0.1*AF108)</f>
        <v/>
      </c>
      <c r="BT108" s="645">
        <f t="array" ref="BT108">10^(0.1*AJ108)</f>
        <v/>
      </c>
      <c r="BU108" s="645">
        <f t="array" ref="BU108">10^(0.1*AN108)</f>
        <v/>
      </c>
      <c r="BV108" s="134">
        <f t="array" ref="BV108">IF(R108&gt;0,(O108-R108),"")</f>
        <v/>
      </c>
      <c r="BW108" s="134">
        <f t="array" ref="BW108">IF(X108&gt;0,(O108-X108),"")</f>
        <v/>
      </c>
      <c r="BX108" s="134">
        <f t="array" ref="BX108">IF(AB108&gt;0,(O108-AB108),"")</f>
        <v/>
      </c>
      <c r="BY108" s="134">
        <f t="array" ref="BY108">IF(AF108&gt;0,(O108-AF108),"")</f>
        <v/>
      </c>
      <c r="BZ108" s="134">
        <f t="array" ref="BZ108">IF(AJ108&gt;0,(O108-AJ108),"")</f>
        <v/>
      </c>
      <c r="CA108" s="134">
        <f t="array" ref="CA108">IF(AN108&gt;0,(O108-AN108),"")</f>
        <v/>
      </c>
      <c r="CB108" s="645">
        <f t="array" ref="CB108">COUNT(BV108:CA108)</f>
        <v/>
      </c>
      <c r="CC108" s="646">
        <f t="array" ref="CC108">IF(CB108=0,0,IF(CB108=1,0,1/(CB108*(CB108-1))))</f>
        <v/>
      </c>
      <c r="CD108" s="135">
        <f t="array" ref="CD108">IF(R108&gt;0,(BV108^2),"")</f>
        <v/>
      </c>
      <c r="CE108" s="135">
        <f t="array" ref="CE108">IF(X108&gt;0,(BW108^2),"")</f>
        <v/>
      </c>
      <c r="CF108" s="135">
        <f t="array" ref="CF108">IF(AB108&gt;0,(BX108^2),"")</f>
        <v/>
      </c>
      <c r="CG108" s="135">
        <f t="array" ref="CG108">IF(AF108&gt;0,(BY108^2),"")</f>
        <v/>
      </c>
      <c r="CH108" s="135">
        <f t="array" ref="CH108">IF(AJ108&gt;0,(BZ108^2),"")</f>
        <v/>
      </c>
      <c r="CI108" s="135">
        <f t="array" ref="CI108">IF(AN108&gt;0,(CA108^2),"")</f>
        <v/>
      </c>
      <c r="CJ108" s="121" t="n"/>
    </row>
    <row r="109" hidden="1" ht="18.75" customHeight="1" s="621">
      <c r="A109" s="123" t="n"/>
      <c r="B109" s="47" t="inlineStr">
        <is>
          <t>D12_3</t>
        </is>
      </c>
      <c r="C109" s="101" t="n"/>
      <c r="D109" s="101" t="n"/>
      <c r="E109" s="101" t="n"/>
      <c r="F109" s="101" t="n"/>
      <c r="G109" s="100" t="n">
        <v>46163</v>
      </c>
      <c r="H109" s="99" t="inlineStr">
        <is>
          <t>Compito</t>
        </is>
      </c>
      <c r="I109" s="101" t="n"/>
      <c r="J109" s="101" t="n"/>
      <c r="K109" s="100" t="n"/>
      <c r="L109" s="100" t="n"/>
      <c r="M109" s="635">
        <f t="array" ref="M109">IF(R109&gt;0,(SQRT(CC109*(SUM(CD109:CI109)))),"")</f>
        <v/>
      </c>
      <c r="N109" s="636">
        <f t="array" ref="N109">IF(T109&gt;0,(MAX(T109,Z109,AD109,AH109,AL109,AP109))+SQRT(1.2^2+1^2),"")</f>
        <v/>
      </c>
      <c r="O109" s="637">
        <f t="array" ref="O109">IF(R109="",0,10*LOG10(SUM(BP109:BU109)/(COUNT(R109,X109,AB109,AF109,AJ109,AN109))))</f>
        <v/>
      </c>
      <c r="P109" s="638">
        <f t="array" ref="P109">IF(AND(Y109="",AC109="",AG109="",AK109="",AO109=""),S109,AVERAGE(S109,Y109,AC109,AG109,AK109,AO109)+STDEV(S109,Y109,AC109,AG109,AK109,AO109))</f>
        <v/>
      </c>
      <c r="Q109" s="106" t="n">
        <v>300</v>
      </c>
      <c r="R109" s="639" t="n">
        <v>59.2</v>
      </c>
      <c r="S109" s="640" t="n">
        <v>58.7</v>
      </c>
      <c r="T109" s="641" t="n">
        <v>85.7</v>
      </c>
      <c r="U109" s="642" t="n"/>
      <c r="V109" s="642" t="n"/>
      <c r="W109" s="106" t="n">
        <v>300</v>
      </c>
      <c r="X109" s="639" t="n">
        <v>62.2</v>
      </c>
      <c r="Y109" s="640" t="n">
        <v>62</v>
      </c>
      <c r="Z109" s="641" t="n">
        <v>98.3</v>
      </c>
      <c r="AA109" s="106" t="n">
        <v>300</v>
      </c>
      <c r="AB109" s="639" t="n">
        <v>61.2</v>
      </c>
      <c r="AC109" s="640" t="n">
        <v>62</v>
      </c>
      <c r="AD109" s="641" t="n">
        <v>96.59999999999999</v>
      </c>
      <c r="AE109" s="106" t="n">
        <v>300</v>
      </c>
      <c r="AF109" s="639" t="n">
        <v>59.2</v>
      </c>
      <c r="AG109" s="640" t="n">
        <v>60.4</v>
      </c>
      <c r="AH109" s="641" t="n">
        <v>93.59999999999999</v>
      </c>
      <c r="AI109" s="106" t="n">
        <v>300</v>
      </c>
      <c r="AJ109" s="639" t="n">
        <v>60.2</v>
      </c>
      <c r="AK109" s="640" t="n">
        <v>61.1</v>
      </c>
      <c r="AL109" s="641" t="n">
        <v>89.40000000000001</v>
      </c>
      <c r="AM109" s="106" t="n">
        <v>300</v>
      </c>
      <c r="AN109" s="639" t="n">
        <v>50</v>
      </c>
      <c r="AO109" s="640" t="n">
        <v>57.2</v>
      </c>
      <c r="AP109" s="641" t="n">
        <v>94.90000000000001</v>
      </c>
      <c r="AQ109" s="111">
        <f t="array" ref="AQ109">IF(AND((O109)&lt;85,N109&lt;137),"NO","SI")</f>
        <v/>
      </c>
      <c r="AR109" s="112">
        <f t="array" ref="AR109">IF((480*(10^(7.95-(O109/10))))&lt;480,480*(10^(7.95-(O109/10))),480)</f>
        <v/>
      </c>
      <c r="AS109" s="113">
        <f t="array" ref="AS109">IF((480*(10^(8.45-(O109/10))))&lt;480,480*(10^(8.45-(O109/10))),480)</f>
        <v/>
      </c>
      <c r="AT109" s="114">
        <f t="array" ref="AT109">IF((480*(10^(8.65-(O109/10))))&lt;480,480*(10^(8.65-(O109/10))),480)</f>
        <v/>
      </c>
      <c r="AU109" s="137">
        <f t="array" ref="AU109">IF(O109&lt;80,"0",IF((P109-O109)&lt;=2,('DPI art.191'!$G$3-(('DPI art.191'!$F$3-'DPI art.191'!$G$3)/4)*(P109-O109-2)),('DPI art.191'!$G$3-(('DPI art.191'!$G$3-'DPI art.191'!$H$3)/8)*(P109-O109-2))))</f>
        <v/>
      </c>
      <c r="AV109" s="644">
        <f t="array" ref="AV109">O109-AU109</f>
        <v/>
      </c>
      <c r="AW109" s="644">
        <f t="array" ref="AW109">IF(N109&lt;135,N109,N109-'DPI art.191'!$I$3)</f>
        <v/>
      </c>
      <c r="AX109" s="137">
        <f t="array" ref="AX109">IF(O109&lt;80,"0",IF((P109-O109)&lt;=2,('DPI art.191'!$G$5-(('DPI art.191'!$F$5-'DPI art.191'!$G$5)/4)*(P109-O109-2)),('DPI art.191'!$G$5-(('DPI art.191'!$G$5-'DPI art.191'!$H$5)/8)*(P109-O109-2))))</f>
        <v/>
      </c>
      <c r="AY109" s="644">
        <f t="array" ref="AY109">I109-AX109</f>
        <v/>
      </c>
      <c r="AZ109" s="644">
        <f t="array" ref="AZ109">IF(N109&lt;135,N109,N109-'DPI art.191'!$I$5)</f>
        <v/>
      </c>
      <c r="BA109" s="137">
        <f t="array" ref="BA109">IF(O109&lt;80,"0",IF((P109-O109)&lt;=2,('DPI art.191'!$G$7-(('DPI art.191'!$F$7-'DPI art.191'!$G$7)/4)*(P109-O109-2)),('DPI art.191'!$G$7-(('DPI art.191'!$G$7-'DPI art.191'!$H$7)/8)*(P109-O109-2))))</f>
        <v/>
      </c>
      <c r="BB109" s="644">
        <f t="array" ref="BB109">R109-BA109</f>
        <v/>
      </c>
      <c r="BC109" s="644">
        <f t="array" ref="BC109">IF(N109&lt;135,N109,N109-'DPI art.191'!$I$5)</f>
        <v/>
      </c>
      <c r="BD109" s="137">
        <f t="array" ref="BD109">IF(O109&lt;80,"0",IF((P109-O109)&lt;=2,('DPI art.191'!$G$7-(('DPI art.191'!$F$7-'DPI art.191'!$G$7)/4)*(O109-P109-2)),('DPI art.191'!$G$7-(('DPI art.191'!$G$7-'DPI art.191'!$H$7)/8)*(P109-O109-2))))</f>
        <v/>
      </c>
      <c r="BE109" s="644">
        <f t="array" ref="BE109">O109-BD109</f>
        <v/>
      </c>
      <c r="BF109" s="644">
        <f t="array" ref="BF109">IF(N109&lt;135,N109,N109-'DPI art.191'!$I$7)</f>
        <v/>
      </c>
      <c r="BG109" s="644">
        <f t="array" ref="BG109">IF(AA109&lt;80,"0",IF((AB109-AA109)&lt;=2,('DPI art.191'!$G$3-(('DPI art.191'!$F$3-'DPI art.191'!$G$3)/4)*(AB109-AA109-2)),('DPI art.191'!$G$3-(('DPI art.191'!$G$3-'DPI art.191'!$H$3)/8)*(AB109-AA109-2))))</f>
        <v/>
      </c>
      <c r="BH109" s="644">
        <f t="array" ref="BH109">AA109-BG109</f>
        <v/>
      </c>
      <c r="BI109" s="644">
        <f t="array" ref="BI109">IF(Z109&lt;135,Z109,Z109-'DPI art.191'!$I$3)</f>
        <v/>
      </c>
      <c r="BJ109" s="137">
        <f t="array" ref="BJ109">IF(U109&lt;80,"0",IF((V109-U109)&lt;=2,('DPI art.191'!$G$7-(('DPI art.191'!$F$7-'DPI art.191'!$G$7)/4)*(U109-V109-2)),('DPI art.191'!$G$7-(('DPI art.191'!$G$7-'DPI art.191'!$H$7)/8)*(V109-U109-2))))</f>
        <v/>
      </c>
      <c r="BK109" s="644">
        <f t="array" ref="BK109">U109-BJ109</f>
        <v/>
      </c>
      <c r="BL109" s="644">
        <f t="array" ref="BL109">IF(T109&lt;135,T109,T109-'DPI art.191'!$I$7)</f>
        <v/>
      </c>
      <c r="BM109" s="644">
        <f t="array" ref="BM109">IF(AA109&lt;80,"0",IF((AB109-AA109)&lt;=2,('DPI art.191'!$G$5-(('DPI art.191'!$F$5-'DPI art.191'!$G$5)/4)*(AB109-AA109-2)),('DPI art.191'!$G$5-(('DPI art.191'!$G$5-'DPI art.191'!$H$5)/8)*(AB109-AA109-2))))</f>
        <v/>
      </c>
      <c r="BN109" s="644">
        <f t="array" ref="BN109">AD109-BM109</f>
        <v/>
      </c>
      <c r="BO109" s="644">
        <f t="array" ref="BO109">IF(Z109&lt;135,Z109,Z109-'DPI art.191'!$I$5)</f>
        <v/>
      </c>
      <c r="BP109" s="645">
        <f t="array" ref="BP109">10^(0.1*R109)</f>
        <v/>
      </c>
      <c r="BQ109" s="645">
        <f t="array" ref="BQ109">10^(0.1*X109)</f>
        <v/>
      </c>
      <c r="BR109" s="645">
        <f t="array" ref="BR109">10^(0.1*AB109)</f>
        <v/>
      </c>
      <c r="BS109" s="645">
        <f t="array" ref="BS109">10^(0.1*AF109)</f>
        <v/>
      </c>
      <c r="BT109" s="645">
        <f t="array" ref="BT109">10^(0.1*AJ109)</f>
        <v/>
      </c>
      <c r="BU109" s="645">
        <f t="array" ref="BU109">10^(0.1*AN109)</f>
        <v/>
      </c>
      <c r="BV109" s="134">
        <f t="array" ref="BV109">IF(R109&gt;0,(O109-R109),"")</f>
        <v/>
      </c>
      <c r="BW109" s="134">
        <f t="array" ref="BW109">IF(X109&gt;0,(O109-X109),"")</f>
        <v/>
      </c>
      <c r="BX109" s="134">
        <f t="array" ref="BX109">IF(AB109&gt;0,(O109-AB109),"")</f>
        <v/>
      </c>
      <c r="BY109" s="134">
        <f t="array" ref="BY109">IF(AF109&gt;0,(O109-AF109),"")</f>
        <v/>
      </c>
      <c r="BZ109" s="134">
        <f t="array" ref="BZ109">IF(AJ109&gt;0,(O109-AJ109),"")</f>
        <v/>
      </c>
      <c r="CA109" s="134">
        <f t="array" ref="CA109">IF(AN109&gt;0,(O109-AN109),"")</f>
        <v/>
      </c>
      <c r="CB109" s="645">
        <f t="array" ref="CB109">COUNT(BV109:CA109)</f>
        <v/>
      </c>
      <c r="CC109" s="646">
        <f t="array" ref="CC109">IF(CB109=0,0,IF(CB109=1,0,1/(CB109*(CB109-1))))</f>
        <v/>
      </c>
      <c r="CD109" s="135">
        <f t="array" ref="CD109">IF(R109&gt;0,(BV109^2),"")</f>
        <v/>
      </c>
      <c r="CE109" s="135">
        <f t="array" ref="CE109">IF(X109&gt;0,(BW109^2),"")</f>
        <v/>
      </c>
      <c r="CF109" s="135">
        <f t="array" ref="CF109">IF(AB109&gt;0,(BX109^2),"")</f>
        <v/>
      </c>
      <c r="CG109" s="135">
        <f t="array" ref="CG109">IF(AF109&gt;0,(BY109^2),"")</f>
        <v/>
      </c>
      <c r="CH109" s="135">
        <f t="array" ref="CH109">IF(AJ109&gt;0,(BZ109^2),"")</f>
        <v/>
      </c>
      <c r="CI109" s="135">
        <f t="array" ref="CI109">IF(AN109&gt;0,(CA109^2),"")</f>
        <v/>
      </c>
      <c r="CJ109" s="121" t="n"/>
    </row>
    <row r="110" hidden="1" ht="18.75" customHeight="1" s="621">
      <c r="A110" s="123" t="n"/>
      <c r="B110" s="47" t="inlineStr">
        <is>
          <t>D13_3</t>
        </is>
      </c>
      <c r="C110" s="101" t="n"/>
      <c r="D110" s="101" t="n"/>
      <c r="E110" s="101" t="n"/>
      <c r="F110" s="101" t="n"/>
      <c r="G110" s="100" t="n">
        <v>46163</v>
      </c>
      <c r="H110" s="99" t="inlineStr">
        <is>
          <t>Compito</t>
        </is>
      </c>
      <c r="I110" s="101" t="n"/>
      <c r="J110" s="101" t="n"/>
      <c r="K110" s="100" t="n"/>
      <c r="L110" s="100" t="n"/>
      <c r="M110" s="635">
        <f t="array" ref="M110">IF(R110&gt;0,(SQRT(CC110*(SUM(CD110:CI110)))),"")</f>
        <v/>
      </c>
      <c r="N110" s="636">
        <f t="array" ref="N110">IF(T110&gt;0,(MAX(T110,Z110,AD110,AH110,AL110,AP110))+SQRT(1.2^2+1^2),"")</f>
        <v/>
      </c>
      <c r="O110" s="637">
        <f t="array" ref="O110">IF(R110="",0,10*LOG10(SUM(BP110:BU110)/(COUNT(R110,X110,AB110,AF110,AJ110,AN110))))</f>
        <v/>
      </c>
      <c r="P110" s="638">
        <f t="array" ref="P110">IF(AND(Y110="",AC110="",AG110="",AK110="",AO110=""),S110,AVERAGE(S110,Y110,AC110,AG110,AK110,AO110)+STDEV(S110,Y110,AC110,AG110,AK110,AO110))</f>
        <v/>
      </c>
      <c r="Q110" s="106" t="n">
        <v>300</v>
      </c>
      <c r="R110" s="639" t="n">
        <v>47</v>
      </c>
      <c r="S110" s="640" t="n">
        <v>61.3</v>
      </c>
      <c r="T110" s="641" t="n">
        <v>93.09999999999999</v>
      </c>
      <c r="U110" s="642" t="n"/>
      <c r="V110" s="642" t="n"/>
      <c r="W110" s="106" t="n">
        <v>300</v>
      </c>
      <c r="X110" s="639" t="n">
        <v>47</v>
      </c>
      <c r="Y110" s="640" t="n">
        <v>54.8</v>
      </c>
      <c r="Z110" s="641" t="n">
        <v>88.09999999999999</v>
      </c>
      <c r="AA110" s="106" t="n">
        <v>300</v>
      </c>
      <c r="AB110" s="639" t="n">
        <v>50.7</v>
      </c>
      <c r="AC110" s="640" t="n">
        <v>54.9</v>
      </c>
      <c r="AD110" s="641" t="n">
        <v>86.2</v>
      </c>
      <c r="AE110" s="106" t="n">
        <v>300</v>
      </c>
      <c r="AF110" s="639" t="n">
        <v>47.9</v>
      </c>
      <c r="AG110" s="640" t="n">
        <v>58.6</v>
      </c>
      <c r="AH110" s="641" t="n">
        <v>85.3</v>
      </c>
      <c r="AI110" s="106" t="n">
        <v>300</v>
      </c>
      <c r="AJ110" s="639" t="n">
        <v>45.1</v>
      </c>
      <c r="AK110" s="640" t="n">
        <v>55.8</v>
      </c>
      <c r="AL110" s="641" t="n">
        <v>82.7</v>
      </c>
      <c r="AM110" s="106" t="n">
        <v>300</v>
      </c>
      <c r="AN110" s="639" t="n">
        <v>39.5</v>
      </c>
      <c r="AO110" s="640" t="n">
        <v>50.3</v>
      </c>
      <c r="AP110" s="641" t="n">
        <v>68.90000000000001</v>
      </c>
      <c r="AQ110" s="111">
        <f t="array" ref="AQ110">IF(AND((O110)&lt;85,N110&lt;137),"NO","SI")</f>
        <v/>
      </c>
      <c r="AR110" s="112">
        <f t="array" ref="AR110">IF((480*(10^(7.95-(O110/10))))&lt;480,480*(10^(7.95-(O110/10))),480)</f>
        <v/>
      </c>
      <c r="AS110" s="113">
        <f t="array" ref="AS110">IF((480*(10^(8.45-(O110/10))))&lt;480,480*(10^(8.45-(O110/10))),480)</f>
        <v/>
      </c>
      <c r="AT110" s="114">
        <f t="array" ref="AT110">IF((480*(10^(8.65-(O110/10))))&lt;480,480*(10^(8.65-(O110/10))),480)</f>
        <v/>
      </c>
      <c r="AU110" s="137">
        <f t="array" ref="AU110">IF(O110&lt;80,"0",IF((P110-O110)&lt;=2,('DPI art.191'!$G$3-(('DPI art.191'!$F$3-'DPI art.191'!$G$3)/4)*(P110-O110-2)),('DPI art.191'!$G$3-(('DPI art.191'!$G$3-'DPI art.191'!$H$3)/8)*(P110-O110-2))))</f>
        <v/>
      </c>
      <c r="AV110" s="644">
        <f t="array" ref="AV110">O110-AU110</f>
        <v/>
      </c>
      <c r="AW110" s="644">
        <f t="array" ref="AW110">IF(N110&lt;135,N110,N110-'DPI art.191'!$I$3)</f>
        <v/>
      </c>
      <c r="AX110" s="137">
        <f t="array" ref="AX110">IF(O110&lt;80,"0",IF((P110-O110)&lt;=2,('DPI art.191'!$G$5-(('DPI art.191'!$F$5-'DPI art.191'!$G$5)/4)*(P110-O110-2)),('DPI art.191'!$G$5-(('DPI art.191'!$G$5-'DPI art.191'!$H$5)/8)*(P110-O110-2))))</f>
        <v/>
      </c>
      <c r="AY110" s="644">
        <f t="array" ref="AY110">I110-AX110</f>
        <v/>
      </c>
      <c r="AZ110" s="644">
        <f t="array" ref="AZ110">IF(N110&lt;135,N110,N110-'DPI art.191'!$I$5)</f>
        <v/>
      </c>
      <c r="BA110" s="137">
        <f t="array" ref="BA110">IF(O110&lt;80,"0",IF((P110-O110)&lt;=2,('DPI art.191'!$G$7-(('DPI art.191'!$F$7-'DPI art.191'!$G$7)/4)*(P110-O110-2)),('DPI art.191'!$G$7-(('DPI art.191'!$G$7-'DPI art.191'!$H$7)/8)*(P110-O110-2))))</f>
        <v/>
      </c>
      <c r="BB110" s="644">
        <f t="array" ref="BB110">R110-BA110</f>
        <v/>
      </c>
      <c r="BC110" s="644">
        <f t="array" ref="BC110">IF(N110&lt;135,N110,N110-'DPI art.191'!$I$5)</f>
        <v/>
      </c>
      <c r="BD110" s="137">
        <f t="array" ref="BD110">IF(O110&lt;80,"0",IF((P110-O110)&lt;=2,('DPI art.191'!$G$7-(('DPI art.191'!$F$7-'DPI art.191'!$G$7)/4)*(O110-P110-2)),('DPI art.191'!$G$7-(('DPI art.191'!$G$7-'DPI art.191'!$H$7)/8)*(P110-O110-2))))</f>
        <v/>
      </c>
      <c r="BE110" s="644">
        <f t="array" ref="BE110">O110-BD110</f>
        <v/>
      </c>
      <c r="BF110" s="644">
        <f t="array" ref="BF110">IF(N110&lt;135,N110,N110-'DPI art.191'!$I$7)</f>
        <v/>
      </c>
      <c r="BG110" s="644">
        <f t="array" ref="BG110">IF(AA110&lt;80,"0",IF((AB110-AA110)&lt;=2,('DPI art.191'!$G$3-(('DPI art.191'!$F$3-'DPI art.191'!$G$3)/4)*(AB110-AA110-2)),('DPI art.191'!$G$3-(('DPI art.191'!$G$3-'DPI art.191'!$H$3)/8)*(AB110-AA110-2))))</f>
        <v/>
      </c>
      <c r="BH110" s="644">
        <f t="array" ref="BH110">AA110-BG110</f>
        <v/>
      </c>
      <c r="BI110" s="644">
        <f t="array" ref="BI110">IF(Z110&lt;135,Z110,Z110-'DPI art.191'!$I$3)</f>
        <v/>
      </c>
      <c r="BJ110" s="137">
        <f t="array" ref="BJ110">IF(U110&lt;80,"0",IF((V110-U110)&lt;=2,('DPI art.191'!$G$7-(('DPI art.191'!$F$7-'DPI art.191'!$G$7)/4)*(U110-V110-2)),('DPI art.191'!$G$7-(('DPI art.191'!$G$7-'DPI art.191'!$H$7)/8)*(V110-U110-2))))</f>
        <v/>
      </c>
      <c r="BK110" s="644">
        <f t="array" ref="BK110">U110-BJ110</f>
        <v/>
      </c>
      <c r="BL110" s="644">
        <f t="array" ref="BL110">IF(T110&lt;135,T110,T110-'DPI art.191'!$I$7)</f>
        <v/>
      </c>
      <c r="BM110" s="644">
        <f t="array" ref="BM110">IF(AA110&lt;80,"0",IF((AB110-AA110)&lt;=2,('DPI art.191'!$G$5-(('DPI art.191'!$F$5-'DPI art.191'!$G$5)/4)*(AB110-AA110-2)),('DPI art.191'!$G$5-(('DPI art.191'!$G$5-'DPI art.191'!$H$5)/8)*(AB110-AA110-2))))</f>
        <v/>
      </c>
      <c r="BN110" s="644">
        <f t="array" ref="BN110">AD110-BM110</f>
        <v/>
      </c>
      <c r="BO110" s="644">
        <f t="array" ref="BO110">IF(Z110&lt;135,Z110,Z110-'DPI art.191'!$I$5)</f>
        <v/>
      </c>
      <c r="BP110" s="645">
        <f t="array" ref="BP110">10^(0.1*R110)</f>
        <v/>
      </c>
      <c r="BQ110" s="645">
        <f t="array" ref="BQ110">10^(0.1*X110)</f>
        <v/>
      </c>
      <c r="BR110" s="645">
        <f t="array" ref="BR110">10^(0.1*AB110)</f>
        <v/>
      </c>
      <c r="BS110" s="645">
        <f t="array" ref="BS110">10^(0.1*AF110)</f>
        <v/>
      </c>
      <c r="BT110" s="645">
        <f t="array" ref="BT110">10^(0.1*AJ110)</f>
        <v/>
      </c>
      <c r="BU110" s="645">
        <f t="array" ref="BU110">10^(0.1*AN110)</f>
        <v/>
      </c>
      <c r="BV110" s="134">
        <f t="array" ref="BV110">IF(R110&gt;0,(O110-R110),"")</f>
        <v/>
      </c>
      <c r="BW110" s="134">
        <f t="array" ref="BW110">IF(X110&gt;0,(O110-X110),"")</f>
        <v/>
      </c>
      <c r="BX110" s="134">
        <f t="array" ref="BX110">IF(AB110&gt;0,(O110-AB110),"")</f>
        <v/>
      </c>
      <c r="BY110" s="134">
        <f t="array" ref="BY110">IF(AF110&gt;0,(O110-AF110),"")</f>
        <v/>
      </c>
      <c r="BZ110" s="134">
        <f t="array" ref="BZ110">IF(AJ110&gt;0,(O110-AJ110),"")</f>
        <v/>
      </c>
      <c r="CA110" s="134">
        <f t="array" ref="CA110">IF(AN110&gt;0,(O110-AN110),"")</f>
        <v/>
      </c>
      <c r="CB110" s="645">
        <f t="array" ref="CB110">COUNT(BV110:CA110)</f>
        <v/>
      </c>
      <c r="CC110" s="646">
        <f t="array" ref="CC110">IF(CB110=0,0,IF(CB110=1,0,1/(CB110*(CB110-1))))</f>
        <v/>
      </c>
      <c r="CD110" s="135">
        <f t="array" ref="CD110">IF(R110&gt;0,(BV110^2),"")</f>
        <v/>
      </c>
      <c r="CE110" s="135">
        <f t="array" ref="CE110">IF(X110&gt;0,(BW110^2),"")</f>
        <v/>
      </c>
      <c r="CF110" s="135">
        <f t="array" ref="CF110">IF(AB110&gt;0,(BX110^2),"")</f>
        <v/>
      </c>
      <c r="CG110" s="135">
        <f t="array" ref="CG110">IF(AF110&gt;0,(BY110^2),"")</f>
        <v/>
      </c>
      <c r="CH110" s="135">
        <f t="array" ref="CH110">IF(AJ110&gt;0,(BZ110^2),"")</f>
        <v/>
      </c>
      <c r="CI110" s="135">
        <f t="array" ref="CI110">IF(AN110&gt;0,(CA110^2),"")</f>
        <v/>
      </c>
      <c r="CJ110" s="121" t="n"/>
    </row>
    <row r="111" hidden="1" ht="18.75" customHeight="1" s="621">
      <c r="A111" s="123" t="n"/>
      <c r="B111" s="47" t="inlineStr">
        <is>
          <t>D14_3</t>
        </is>
      </c>
      <c r="C111" s="101" t="n"/>
      <c r="D111" s="101" t="n"/>
      <c r="E111" s="101" t="n"/>
      <c r="F111" s="101" t="n"/>
      <c r="G111" s="100" t="n">
        <v>46163</v>
      </c>
      <c r="H111" s="99" t="inlineStr">
        <is>
          <t>Compito</t>
        </is>
      </c>
      <c r="I111" s="101" t="n"/>
      <c r="J111" s="101" t="n"/>
      <c r="K111" s="100" t="n"/>
      <c r="L111" s="100" t="n"/>
      <c r="M111" s="635">
        <f t="array" ref="M111">IF(R111&gt;0,(SQRT(CC111*(SUM(CD111:CI111)))),"")</f>
        <v/>
      </c>
      <c r="N111" s="636">
        <f t="array" ref="N111">IF(T111&gt;0,(MAX(T111,Z111,AD111,AH111,AL111,AP111))+SQRT(1.2^2+1^2),"")</f>
        <v/>
      </c>
      <c r="O111" s="637">
        <f t="array" ref="O111">IF(R111="",0,10*LOG10(SUM(BP111:BU111)/(COUNT(R111,X111,AB111,AF111,AJ111,AN111))))</f>
        <v/>
      </c>
      <c r="P111" s="638">
        <f t="array" ref="P111">IF(AND(Y111="",AC111="",AG111="",AK111="",AO111=""),S111,AVERAGE(S111,Y111,AC111,AG111,AK111,AO111)+STDEV(S111,Y111,AC111,AG111,AK111,AO111))</f>
        <v/>
      </c>
      <c r="Q111" s="106" t="n">
        <v>300</v>
      </c>
      <c r="R111" s="639" t="n">
        <v>41.4</v>
      </c>
      <c r="S111" s="640" t="n">
        <v>52.3</v>
      </c>
      <c r="T111" s="641" t="n">
        <v>83.2</v>
      </c>
      <c r="U111" s="642" t="n"/>
      <c r="V111" s="642" t="n"/>
      <c r="W111" s="106" t="n">
        <v>300</v>
      </c>
      <c r="X111" s="639" t="n">
        <v>39</v>
      </c>
      <c r="Y111" s="640" t="n">
        <v>53.2</v>
      </c>
      <c r="Z111" s="641" t="n">
        <v>88</v>
      </c>
      <c r="AA111" s="106" t="n">
        <v>300</v>
      </c>
      <c r="AB111" s="639" t="n">
        <v>40.2</v>
      </c>
      <c r="AC111" s="640" t="n">
        <v>50.8</v>
      </c>
      <c r="AD111" s="641" t="n">
        <v>79.3</v>
      </c>
      <c r="AE111" s="106" t="n">
        <v>300</v>
      </c>
      <c r="AF111" s="639" t="n">
        <v>57</v>
      </c>
      <c r="AG111" s="640" t="n">
        <v>59.9</v>
      </c>
      <c r="AH111" s="641" t="n">
        <v>91</v>
      </c>
      <c r="AI111" s="106" t="n">
        <v>300</v>
      </c>
      <c r="AJ111" s="639" t="n">
        <v>55.3</v>
      </c>
      <c r="AK111" s="640" t="n">
        <v>58.2</v>
      </c>
      <c r="AL111" s="641" t="n">
        <v>92.40000000000001</v>
      </c>
      <c r="AM111" s="106" t="n">
        <v>300</v>
      </c>
      <c r="AN111" s="639" t="n">
        <v>61.8</v>
      </c>
      <c r="AO111" s="640" t="n">
        <v>62.7</v>
      </c>
      <c r="AP111" s="641" t="n">
        <v>91.90000000000001</v>
      </c>
      <c r="AQ111" s="111">
        <f t="array" ref="AQ111">IF(AND((O111)&lt;85,N111&lt;137),"NO","SI")</f>
        <v/>
      </c>
      <c r="AR111" s="112">
        <f t="array" ref="AR111">IF((480*(10^(7.95-(O111/10))))&lt;480,480*(10^(7.95-(O111/10))),480)</f>
        <v/>
      </c>
      <c r="AS111" s="113">
        <f t="array" ref="AS111">IF((480*(10^(8.45-(O111/10))))&lt;480,480*(10^(8.45-(O111/10))),480)</f>
        <v/>
      </c>
      <c r="AT111" s="114">
        <f t="array" ref="AT111">IF((480*(10^(8.65-(O111/10))))&lt;480,480*(10^(8.65-(O111/10))),480)</f>
        <v/>
      </c>
      <c r="AU111" s="137">
        <f t="array" ref="AU111">IF(O111&lt;80,"0",IF((P111-O111)&lt;=2,('DPI art.191'!$G$3-(('DPI art.191'!$F$3-'DPI art.191'!$G$3)/4)*(P111-O111-2)),('DPI art.191'!$G$3-(('DPI art.191'!$G$3-'DPI art.191'!$H$3)/8)*(P111-O111-2))))</f>
        <v/>
      </c>
      <c r="AV111" s="644">
        <f t="array" ref="AV111">O111-AU111</f>
        <v/>
      </c>
      <c r="AW111" s="644">
        <f t="array" ref="AW111">IF(N111&lt;135,N111,N111-'DPI art.191'!$I$3)</f>
        <v/>
      </c>
      <c r="AX111" s="137">
        <f t="array" ref="AX111">IF(O111&lt;80,"0",IF((P111-O111)&lt;=2,('DPI art.191'!$G$5-(('DPI art.191'!$F$5-'DPI art.191'!$G$5)/4)*(P111-O111-2)),('DPI art.191'!$G$5-(('DPI art.191'!$G$5-'DPI art.191'!$H$5)/8)*(P111-O111-2))))</f>
        <v/>
      </c>
      <c r="AY111" s="644">
        <f t="array" ref="AY111">I111-AX111</f>
        <v/>
      </c>
      <c r="AZ111" s="644">
        <f t="array" ref="AZ111">IF(N111&lt;135,N111,N111-'DPI art.191'!$I$5)</f>
        <v/>
      </c>
      <c r="BA111" s="137">
        <f t="array" ref="BA111">IF(O111&lt;80,"0",IF((P111-O111)&lt;=2,('DPI art.191'!$G$7-(('DPI art.191'!$F$7-'DPI art.191'!$G$7)/4)*(P111-O111-2)),('DPI art.191'!$G$7-(('DPI art.191'!$G$7-'DPI art.191'!$H$7)/8)*(P111-O111-2))))</f>
        <v/>
      </c>
      <c r="BB111" s="644">
        <f t="array" ref="BB111">R111-BA111</f>
        <v/>
      </c>
      <c r="BC111" s="644">
        <f t="array" ref="BC111">IF(N111&lt;135,N111,N111-'DPI art.191'!$I$5)</f>
        <v/>
      </c>
      <c r="BD111" s="137">
        <f t="array" ref="BD111">IF(O111&lt;80,"0",IF((P111-O111)&lt;=2,('DPI art.191'!$G$7-(('DPI art.191'!$F$7-'DPI art.191'!$G$7)/4)*(O111-P111-2)),('DPI art.191'!$G$7-(('DPI art.191'!$G$7-'DPI art.191'!$H$7)/8)*(P111-O111-2))))</f>
        <v/>
      </c>
      <c r="BE111" s="644">
        <f t="array" ref="BE111">O111-BD111</f>
        <v/>
      </c>
      <c r="BF111" s="644">
        <f t="array" ref="BF111">IF(N111&lt;135,N111,N111-'DPI art.191'!$I$7)</f>
        <v/>
      </c>
      <c r="BG111" s="644">
        <f t="array" ref="BG111">IF(AA111&lt;80,"0",IF((AB111-AA111)&lt;=2,('DPI art.191'!$G$3-(('DPI art.191'!$F$3-'DPI art.191'!$G$3)/4)*(AB111-AA111-2)),('DPI art.191'!$G$3-(('DPI art.191'!$G$3-'DPI art.191'!$H$3)/8)*(AB111-AA111-2))))</f>
        <v/>
      </c>
      <c r="BH111" s="644">
        <f t="array" ref="BH111">AA111-BG111</f>
        <v/>
      </c>
      <c r="BI111" s="644">
        <f t="array" ref="BI111">IF(Z111&lt;135,Z111,Z111-'DPI art.191'!$I$3)</f>
        <v/>
      </c>
      <c r="BJ111" s="137">
        <f t="array" ref="BJ111">IF(U111&lt;80,"0",IF((V111-U111)&lt;=2,('DPI art.191'!$G$7-(('DPI art.191'!$F$7-'DPI art.191'!$G$7)/4)*(U111-V111-2)),('DPI art.191'!$G$7-(('DPI art.191'!$G$7-'DPI art.191'!$H$7)/8)*(V111-U111-2))))</f>
        <v/>
      </c>
      <c r="BK111" s="644">
        <f t="array" ref="BK111">U111-BJ111</f>
        <v/>
      </c>
      <c r="BL111" s="644">
        <f t="array" ref="BL111">IF(T111&lt;135,T111,T111-'DPI art.191'!$I$7)</f>
        <v/>
      </c>
      <c r="BM111" s="644">
        <f t="array" ref="BM111">IF(AA111&lt;80,"0",IF((AB111-AA111)&lt;=2,('DPI art.191'!$G$5-(('DPI art.191'!$F$5-'DPI art.191'!$G$5)/4)*(AB111-AA111-2)),('DPI art.191'!$G$5-(('DPI art.191'!$G$5-'DPI art.191'!$H$5)/8)*(AB111-AA111-2))))</f>
        <v/>
      </c>
      <c r="BN111" s="644">
        <f t="array" ref="BN111">AD111-BM111</f>
        <v/>
      </c>
      <c r="BO111" s="644">
        <f t="array" ref="BO111">IF(Z111&lt;135,Z111,Z111-'DPI art.191'!$I$5)</f>
        <v/>
      </c>
      <c r="BP111" s="645">
        <f t="array" ref="BP111">10^(0.1*R111)</f>
        <v/>
      </c>
      <c r="BQ111" s="645">
        <f t="array" ref="BQ111">10^(0.1*X111)</f>
        <v/>
      </c>
      <c r="BR111" s="645">
        <f t="array" ref="BR111">10^(0.1*AB111)</f>
        <v/>
      </c>
      <c r="BS111" s="645">
        <f t="array" ref="BS111">10^(0.1*AF111)</f>
        <v/>
      </c>
      <c r="BT111" s="645">
        <f t="array" ref="BT111">10^(0.1*AJ111)</f>
        <v/>
      </c>
      <c r="BU111" s="645">
        <f t="array" ref="BU111">10^(0.1*AN111)</f>
        <v/>
      </c>
      <c r="BV111" s="134">
        <f t="array" ref="BV111">IF(R111&gt;0,(O111-R111),"")</f>
        <v/>
      </c>
      <c r="BW111" s="134">
        <f t="array" ref="BW111">IF(X111&gt;0,(O111-X111),"")</f>
        <v/>
      </c>
      <c r="BX111" s="134">
        <f t="array" ref="BX111">IF(AB111&gt;0,(O111-AB111),"")</f>
        <v/>
      </c>
      <c r="BY111" s="134">
        <f t="array" ref="BY111">IF(AF111&gt;0,(O111-AF111),"")</f>
        <v/>
      </c>
      <c r="BZ111" s="134">
        <f t="array" ref="BZ111">IF(AJ111&gt;0,(O111-AJ111),"")</f>
        <v/>
      </c>
      <c r="CA111" s="134">
        <f t="array" ref="CA111">IF(AN111&gt;0,(O111-AN111),"")</f>
        <v/>
      </c>
      <c r="CB111" s="645">
        <f t="array" ref="CB111">COUNT(BV111:CA111)</f>
        <v/>
      </c>
      <c r="CC111" s="646">
        <f t="array" ref="CC111">IF(CB111=0,0,IF(CB111=1,0,1/(CB111*(CB111-1))))</f>
        <v/>
      </c>
      <c r="CD111" s="135">
        <f t="array" ref="CD111">IF(R111&gt;0,(BV111^2),"")</f>
        <v/>
      </c>
      <c r="CE111" s="135">
        <f t="array" ref="CE111">IF(X111&gt;0,(BW111^2),"")</f>
        <v/>
      </c>
      <c r="CF111" s="135">
        <f t="array" ref="CF111">IF(AB111&gt;0,(BX111^2),"")</f>
        <v/>
      </c>
      <c r="CG111" s="135">
        <f t="array" ref="CG111">IF(AF111&gt;0,(BY111^2),"")</f>
        <v/>
      </c>
      <c r="CH111" s="135">
        <f t="array" ref="CH111">IF(AJ111&gt;0,(BZ111^2),"")</f>
        <v/>
      </c>
      <c r="CI111" s="135">
        <f t="array" ref="CI111">IF(AN111&gt;0,(CA111^2),"")</f>
        <v/>
      </c>
      <c r="CJ111" s="121" t="n"/>
    </row>
    <row r="112" hidden="1" ht="18.75" customHeight="1" s="621">
      <c r="A112" s="123" t="n"/>
      <c r="B112" s="47" t="inlineStr">
        <is>
          <t>D15_3</t>
        </is>
      </c>
      <c r="C112" s="101" t="n"/>
      <c r="D112" s="101" t="n"/>
      <c r="E112" s="101" t="n"/>
      <c r="F112" s="101" t="n"/>
      <c r="G112" s="100" t="n">
        <v>46163</v>
      </c>
      <c r="H112" s="99" t="inlineStr">
        <is>
          <t>Compito</t>
        </is>
      </c>
      <c r="I112" s="101" t="n"/>
      <c r="J112" s="101" t="n"/>
      <c r="K112" s="100" t="n"/>
      <c r="L112" s="100" t="n"/>
      <c r="M112" s="635">
        <f t="array" ref="M112">IF(R112&gt;0,(SQRT(CC112*(SUM(CD112:CI112)))),"")</f>
        <v/>
      </c>
      <c r="N112" s="636">
        <f t="array" ref="N112">IF(T112&gt;0,(MAX(T112,Z112,AD112,AH112,AL112,AP112))+SQRT(1.2^2+1^2),"")</f>
        <v/>
      </c>
      <c r="O112" s="637">
        <f t="array" ref="O112">IF(R112="",0,10*LOG10(SUM(BP112:BU112)/(COUNT(R112,X112,AB112,AF112,AJ112,AN112))))</f>
        <v/>
      </c>
      <c r="P112" s="638">
        <f t="array" ref="P112">IF(AND(Y112="",AC112="",AG112="",AK112="",AO112=""),S112,AVERAGE(S112,Y112,AC112,AG112,AK112,AO112)+STDEV(S112,Y112,AC112,AG112,AK112,AO112))</f>
        <v/>
      </c>
      <c r="Q112" s="106" t="n">
        <v>300</v>
      </c>
      <c r="R112" s="639" t="n">
        <v>81</v>
      </c>
      <c r="S112" s="640" t="n">
        <v>82.2</v>
      </c>
      <c r="T112" s="641" t="n">
        <v>120.2</v>
      </c>
      <c r="U112" s="642" t="n"/>
      <c r="V112" s="642" t="n"/>
      <c r="W112" s="106" t="n">
        <v>300</v>
      </c>
      <c r="X112" s="639" t="n">
        <v>84.3</v>
      </c>
      <c r="Y112" s="640" t="n">
        <v>84.09999999999999</v>
      </c>
      <c r="Z112" s="641" t="n">
        <v>125.5</v>
      </c>
      <c r="AA112" s="106" t="n">
        <v>300</v>
      </c>
      <c r="AB112" s="639" t="n">
        <v>85.40000000000001</v>
      </c>
      <c r="AC112" s="640" t="n">
        <v>85</v>
      </c>
      <c r="AD112" s="641" t="n">
        <v>122.4</v>
      </c>
      <c r="AE112" s="106" t="n">
        <v>300</v>
      </c>
      <c r="AF112" s="639" t="n">
        <v>83.40000000000001</v>
      </c>
      <c r="AG112" s="640" t="n">
        <v>83.59999999999999</v>
      </c>
      <c r="AH112" s="641" t="n">
        <v>117.7</v>
      </c>
      <c r="AI112" s="106" t="n">
        <v>300</v>
      </c>
      <c r="AJ112" s="639" t="n">
        <v>82.90000000000001</v>
      </c>
      <c r="AK112" s="640" t="n">
        <v>83.09999999999999</v>
      </c>
      <c r="AL112" s="641" t="n">
        <v>118.6</v>
      </c>
      <c r="AM112" s="106" t="n">
        <v>300</v>
      </c>
      <c r="AN112" s="639" t="n">
        <v>81.40000000000001</v>
      </c>
      <c r="AO112" s="640" t="n">
        <v>81.90000000000001</v>
      </c>
      <c r="AP112" s="641" t="n">
        <v>121.9</v>
      </c>
      <c r="AQ112" s="111">
        <f t="array" ref="AQ112">IF(AND((O112)&lt;85,N112&lt;137),"NO","SI")</f>
        <v/>
      </c>
      <c r="AR112" s="112">
        <f t="array" ref="AR112">IF((480*(10^(7.95-(O112/10))))&lt;480,480*(10^(7.95-(O112/10))),480)</f>
        <v/>
      </c>
      <c r="AS112" s="113">
        <f t="array" ref="AS112">IF((480*(10^(8.45-(O112/10))))&lt;480,480*(10^(8.45-(O112/10))),480)</f>
        <v/>
      </c>
      <c r="AT112" s="114">
        <f t="array" ref="AT112">IF((480*(10^(8.65-(O112/10))))&lt;480,480*(10^(8.65-(O112/10))),480)</f>
        <v/>
      </c>
      <c r="AU112" s="644">
        <f t="array" ref="AU112">IF(O112&lt;80,"0",IF((P112-O112)&lt;=2,('DPI art.191'!$G$3-(('DPI art.191'!$F$3-'DPI art.191'!$G$3)/4)*(P112-O112-2)),('DPI art.191'!$G$3-(('DPI art.191'!$G$3-'DPI art.191'!$H$3)/8)*(P112-O112-2))))</f>
        <v/>
      </c>
      <c r="AV112" s="644">
        <f t="array" ref="AV112">O112-AU112</f>
        <v/>
      </c>
      <c r="AW112" s="644">
        <f t="array" ref="AW112">IF(N112&lt;135,N112,N112-'DPI art.191'!$I$3)</f>
        <v/>
      </c>
      <c r="AX112" s="644">
        <f t="array" ref="AX112">IF(O112&lt;80,"0",IF((P112-O112)&lt;=2,('DPI art.191'!$G$5-(('DPI art.191'!$F$5-'DPI art.191'!$G$5)/4)*(P112-O112-2)),('DPI art.191'!$G$5-(('DPI art.191'!$G$5-'DPI art.191'!$H$5)/8)*(P112-O112-2))))</f>
        <v/>
      </c>
      <c r="AY112" s="644">
        <f t="array" ref="AY112">I112-AX112</f>
        <v/>
      </c>
      <c r="AZ112" s="644">
        <f t="array" ref="AZ112">IF(N112&lt;135,N112,N112-'DPI art.191'!$I$5)</f>
        <v/>
      </c>
      <c r="BA112" s="644">
        <f t="array" ref="BA112">IF(O112&lt;80,"0",IF((P112-O112)&lt;=2,('DPI art.191'!$G$7-(('DPI art.191'!$F$7-'DPI art.191'!$G$7)/4)*(P112-O112-2)),('DPI art.191'!$G$7-(('DPI art.191'!$G$7-'DPI art.191'!$H$7)/8)*(P112-O112-2))))</f>
        <v/>
      </c>
      <c r="BB112" s="644">
        <f t="array" ref="BB112">R112-BA112</f>
        <v/>
      </c>
      <c r="BC112" s="644">
        <f t="array" ref="BC112">IF(N112&lt;135,N112,N112-'DPI art.191'!$I$5)</f>
        <v/>
      </c>
      <c r="BD112" s="644">
        <f t="array" ref="BD112">IF(O112&lt;80,"0",IF((P112-O112)&lt;=2,('DPI art.191'!$G$7-(('DPI art.191'!$F$7-'DPI art.191'!$G$7)/4)*(O112-P112-2)),('DPI art.191'!$G$7-(('DPI art.191'!$G$7-'DPI art.191'!$H$7)/8)*(P112-O112-2))))</f>
        <v/>
      </c>
      <c r="BE112" s="644">
        <f t="array" ref="BE112">O112-BD112</f>
        <v/>
      </c>
      <c r="BF112" s="644">
        <f t="array" ref="BF112">IF(N112&lt;135,N112,N112-'DPI art.191'!$I$7)</f>
        <v/>
      </c>
      <c r="BG112" s="644">
        <f t="array" ref="BG112">IF(AA112&lt;80,"0",IF((AB112-AA112)&lt;=2,('DPI art.191'!$G$3-(('DPI art.191'!$F$3-'DPI art.191'!$G$3)/4)*(AB112-AA112-2)),('DPI art.191'!$G$3-(('DPI art.191'!$G$3-'DPI art.191'!$H$3)/8)*(AB112-AA112-2))))</f>
        <v/>
      </c>
      <c r="BH112" s="644">
        <f t="array" ref="BH112">AA112-BG112</f>
        <v/>
      </c>
      <c r="BI112" s="644">
        <f t="array" ref="BI112">IF(Z112&lt;135,Z112,Z112-'DPI art.191'!$I$3)</f>
        <v/>
      </c>
      <c r="BJ112" s="137">
        <f t="array" ref="BJ112">IF(U112&lt;80,"0",IF((V112-U112)&lt;=2,('DPI art.191'!$G$7-(('DPI art.191'!$F$7-'DPI art.191'!$G$7)/4)*(U112-V112-2)),('DPI art.191'!$G$7-(('DPI art.191'!$G$7-'DPI art.191'!$H$7)/8)*(V112-U112-2))))</f>
        <v/>
      </c>
      <c r="BK112" s="644">
        <f t="array" ref="BK112">U112-BJ112</f>
        <v/>
      </c>
      <c r="BL112" s="644">
        <f t="array" ref="BL112">IF(T112&lt;135,T112,T112-'DPI art.191'!$I$7)</f>
        <v/>
      </c>
      <c r="BM112" s="644">
        <f t="array" ref="BM112">IF(AA112&lt;80,"0",IF((AB112-AA112)&lt;=2,('DPI art.191'!$G$5-(('DPI art.191'!$F$5-'DPI art.191'!$G$5)/4)*(AB112-AA112-2)),('DPI art.191'!$G$5-(('DPI art.191'!$G$5-'DPI art.191'!$H$5)/8)*(AB112-AA112-2))))</f>
        <v/>
      </c>
      <c r="BN112" s="644">
        <f t="array" ref="BN112">AD112-BM112</f>
        <v/>
      </c>
      <c r="BO112" s="644">
        <f t="array" ref="BO112">IF(Z112&lt;135,Z112,Z112-'DPI art.191'!$I$5)</f>
        <v/>
      </c>
      <c r="BP112" s="645">
        <f t="array" ref="BP112">10^(0.1*R112)</f>
        <v/>
      </c>
      <c r="BQ112" s="645">
        <f t="array" ref="BQ112">10^(0.1*X112)</f>
        <v/>
      </c>
      <c r="BR112" s="645">
        <f t="array" ref="BR112">10^(0.1*AB112)</f>
        <v/>
      </c>
      <c r="BS112" s="645">
        <f t="array" ref="BS112">10^(0.1*AF112)</f>
        <v/>
      </c>
      <c r="BT112" s="645">
        <f t="array" ref="BT112">10^(0.1*AJ112)</f>
        <v/>
      </c>
      <c r="BU112" s="645">
        <f t="array" ref="BU112">10^(0.1*AN112)</f>
        <v/>
      </c>
      <c r="BV112" s="134">
        <f t="array" ref="BV112">IF(R112&gt;0,(O112-R112),"")</f>
        <v/>
      </c>
      <c r="BW112" s="134">
        <f t="array" ref="BW112">IF(X112&gt;0,(O112-X112),"")</f>
        <v/>
      </c>
      <c r="BX112" s="134">
        <f t="array" ref="BX112">IF(AB112&gt;0,(O112-AB112),"")</f>
        <v/>
      </c>
      <c r="BY112" s="134">
        <f t="array" ref="BY112">IF(AF112&gt;0,(O112-AF112),"")</f>
        <v/>
      </c>
      <c r="BZ112" s="134">
        <f t="array" ref="BZ112">IF(AJ112&gt;0,(O112-AJ112),"")</f>
        <v/>
      </c>
      <c r="CA112" s="134">
        <f t="array" ref="CA112">IF(AN112&gt;0,(O112-AN112),"")</f>
        <v/>
      </c>
      <c r="CB112" s="645">
        <f t="array" ref="CB112">COUNT(BV112:CA112)</f>
        <v/>
      </c>
      <c r="CC112" s="646">
        <f t="array" ref="CC112">IF(CB112=0,0,IF(CB112=1,0,1/(CB112*(CB112-1))))</f>
        <v/>
      </c>
      <c r="CD112" s="135">
        <f t="array" ref="CD112">IF(R112&gt;0,(BV112^2),"")</f>
        <v/>
      </c>
      <c r="CE112" s="135">
        <f t="array" ref="CE112">IF(X112&gt;0,(BW112^2),"")</f>
        <v/>
      </c>
      <c r="CF112" s="135">
        <f t="array" ref="CF112">IF(AB112&gt;0,(BX112^2),"")</f>
        <v/>
      </c>
      <c r="CG112" s="135">
        <f t="array" ref="CG112">IF(AF112&gt;0,(BY112^2),"")</f>
        <v/>
      </c>
      <c r="CH112" s="135">
        <f t="array" ref="CH112">IF(AJ112&gt;0,(BZ112^2),"")</f>
        <v/>
      </c>
      <c r="CI112" s="135">
        <f t="array" ref="CI112">IF(AN112&gt;0,(CA112^2),"")</f>
        <v/>
      </c>
      <c r="CJ112" s="121" t="n"/>
    </row>
    <row r="113" hidden="1" ht="18.75" customHeight="1" s="621">
      <c r="A113" s="123" t="n"/>
      <c r="B113" s="47" t="inlineStr">
        <is>
          <t>D16_3</t>
        </is>
      </c>
      <c r="C113" s="101" t="n"/>
      <c r="D113" s="101" t="n"/>
      <c r="E113" s="101" t="n"/>
      <c r="F113" s="101" t="n"/>
      <c r="G113" s="100" t="n">
        <v>46163</v>
      </c>
      <c r="H113" s="99" t="inlineStr">
        <is>
          <t>Compito</t>
        </is>
      </c>
      <c r="I113" s="101" t="n"/>
      <c r="J113" s="101" t="n"/>
      <c r="K113" s="100" t="n"/>
      <c r="L113" s="100" t="n"/>
      <c r="M113" s="635">
        <f t="array" ref="M113">IF(R113&gt;0,(SQRT(CC113*(SUM(CD113:CI113)))),"")</f>
        <v/>
      </c>
      <c r="N113" s="636">
        <f t="array" ref="N113">IF(T113&gt;0,(MAX(T113,Z113,AD113,AH113,AL113,AP113))+SQRT(1.2^2+1^2),"")</f>
        <v/>
      </c>
      <c r="O113" s="637">
        <f t="array" ref="O113">IF(R113="",0,10*LOG10(SUM(BP113:BU113)/(COUNT(R113,X113,AB113,AF113,AJ113,AN113))))</f>
        <v/>
      </c>
      <c r="P113" s="638">
        <f t="array" ref="P113">IF(AND(Y113="",AC113="",AG113="",AK113="",AO113=""),S113,AVERAGE(S113,Y113,AC113,AG113,AK113,AO113)+STDEV(S113,Y113,AC113,AG113,AK113,AO113))</f>
        <v/>
      </c>
      <c r="Q113" s="106" t="n">
        <v>300</v>
      </c>
      <c r="R113" s="639" t="n">
        <v>84.3</v>
      </c>
      <c r="S113" s="640" t="n">
        <v>84.5</v>
      </c>
      <c r="T113" s="641" t="n">
        <v>112.6</v>
      </c>
      <c r="U113" s="642" t="n"/>
      <c r="V113" s="642" t="n"/>
      <c r="W113" s="106" t="n">
        <v>300</v>
      </c>
      <c r="X113" s="639" t="n">
        <v>82.2</v>
      </c>
      <c r="Y113" s="640" t="n">
        <v>83.09999999999999</v>
      </c>
      <c r="Z113" s="641" t="n">
        <v>117.7</v>
      </c>
      <c r="AA113" s="106" t="n">
        <v>300</v>
      </c>
      <c r="AB113" s="639" t="n">
        <v>82.7</v>
      </c>
      <c r="AC113" s="640" t="n">
        <v>83.59999999999999</v>
      </c>
      <c r="AD113" s="641" t="n">
        <v>113.7</v>
      </c>
      <c r="AE113" s="106" t="n">
        <v>300</v>
      </c>
      <c r="AF113" s="639" t="n">
        <v>85.40000000000001</v>
      </c>
      <c r="AG113" s="640" t="n">
        <v>85.5</v>
      </c>
      <c r="AH113" s="641" t="n">
        <v>119.2</v>
      </c>
      <c r="AI113" s="106" t="n">
        <v>300</v>
      </c>
      <c r="AJ113" s="639" t="n">
        <v>85.90000000000001</v>
      </c>
      <c r="AK113" s="640" t="n">
        <v>86</v>
      </c>
      <c r="AL113" s="641" t="n">
        <v>112</v>
      </c>
      <c r="AM113" s="106" t="n">
        <v>300</v>
      </c>
      <c r="AN113" s="639" t="n">
        <v>79.09999999999999</v>
      </c>
      <c r="AO113" s="640" t="n">
        <v>82.40000000000001</v>
      </c>
      <c r="AP113" s="641" t="n">
        <v>113.2</v>
      </c>
      <c r="AQ113" s="111">
        <f t="array" ref="AQ113">IF(AND((O113)&lt;85,N113&lt;137),"NO","SI")</f>
        <v/>
      </c>
      <c r="AR113" s="112">
        <f t="array" ref="AR113">IF((480*(10^(7.95-(O113/10))))&lt;480,480*(10^(7.95-(O113/10))),480)</f>
        <v/>
      </c>
      <c r="AS113" s="113">
        <f t="array" ref="AS113">IF((480*(10^(8.45-(O113/10))))&lt;480,480*(10^(8.45-(O113/10))),480)</f>
        <v/>
      </c>
      <c r="AT113" s="114">
        <f t="array" ref="AT113">IF((480*(10^(8.65-(O113/10))))&lt;480,480*(10^(8.65-(O113/10))),480)</f>
        <v/>
      </c>
      <c r="AU113" s="644">
        <f t="array" ref="AU113">IF(O113&lt;80,"0",IF((P113-O113)&lt;=2,('DPI art.191'!$G$3-(('DPI art.191'!$F$3-'DPI art.191'!$G$3)/4)*(P113-O113-2)),('DPI art.191'!$G$3-(('DPI art.191'!$G$3-'DPI art.191'!$H$3)/8)*(P113-O113-2))))</f>
        <v/>
      </c>
      <c r="AV113" s="644">
        <f t="array" ref="AV113">O113-AU113</f>
        <v/>
      </c>
      <c r="AW113" s="644">
        <f t="array" ref="AW113">IF(N113&lt;135,N113,N113-'DPI art.191'!$I$3)</f>
        <v/>
      </c>
      <c r="AX113" s="644">
        <f t="array" ref="AX113">IF(O113&lt;80,"0",IF((P113-O113)&lt;=2,('DPI art.191'!$G$5-(('DPI art.191'!$F$5-'DPI art.191'!$G$5)/4)*(P113-O113-2)),('DPI art.191'!$G$5-(('DPI art.191'!$G$5-'DPI art.191'!$H$5)/8)*(P113-O113-2))))</f>
        <v/>
      </c>
      <c r="AY113" s="644">
        <f t="array" ref="AY113">I113-AX113</f>
        <v/>
      </c>
      <c r="AZ113" s="644">
        <f t="array" ref="AZ113">IF(N113&lt;135,N113,N113-'DPI art.191'!$I$5)</f>
        <v/>
      </c>
      <c r="BA113" s="644">
        <f t="array" ref="BA113">IF(O113&lt;80,"0",IF((P113-O113)&lt;=2,('DPI art.191'!$G$7-(('DPI art.191'!$F$7-'DPI art.191'!$G$7)/4)*(P113-O113-2)),('DPI art.191'!$G$7-(('DPI art.191'!$G$7-'DPI art.191'!$H$7)/8)*(P113-O113-2))))</f>
        <v/>
      </c>
      <c r="BB113" s="644">
        <f t="array" ref="BB113">R113-BA113</f>
        <v/>
      </c>
      <c r="BC113" s="644">
        <f t="array" ref="BC113">IF(N113&lt;135,N113,N113-'DPI art.191'!$I$5)</f>
        <v/>
      </c>
      <c r="BD113" s="644">
        <f t="array" ref="BD113">IF(O113&lt;80,"0",IF((P113-O113)&lt;=2,('DPI art.191'!$G$7-(('DPI art.191'!$F$7-'DPI art.191'!$G$7)/4)*(O113-P113-2)),('DPI art.191'!$G$7-(('DPI art.191'!$G$7-'DPI art.191'!$H$7)/8)*(P113-O113-2))))</f>
        <v/>
      </c>
      <c r="BE113" s="644">
        <f t="array" ref="BE113">O113-BD113</f>
        <v/>
      </c>
      <c r="BF113" s="644">
        <f t="array" ref="BF113">IF(N113&lt;135,N113,N113-'DPI art.191'!$I$7)</f>
        <v/>
      </c>
      <c r="BG113" s="644">
        <f t="array" ref="BG113">IF(AA113&lt;80,"0",IF((AB113-AA113)&lt;=2,('DPI art.191'!$G$3-(('DPI art.191'!$F$3-'DPI art.191'!$G$3)/4)*(AB113-AA113-2)),('DPI art.191'!$G$3-(('DPI art.191'!$G$3-'DPI art.191'!$H$3)/8)*(AB113-AA113-2))))</f>
        <v/>
      </c>
      <c r="BH113" s="644">
        <f t="array" ref="BH113">AA113-BG113</f>
        <v/>
      </c>
      <c r="BI113" s="644">
        <f t="array" ref="BI113">IF(Z113&lt;135,Z113,Z113-'DPI art.191'!$I$3)</f>
        <v/>
      </c>
      <c r="BJ113" s="137">
        <f t="array" ref="BJ113">IF(U113&lt;80,"0",IF((V113-U113)&lt;=2,('DPI art.191'!$G$7-(('DPI art.191'!$F$7-'DPI art.191'!$G$7)/4)*(U113-V113-2)),('DPI art.191'!$G$7-(('DPI art.191'!$G$7-'DPI art.191'!$H$7)/8)*(V113-U113-2))))</f>
        <v/>
      </c>
      <c r="BK113" s="644">
        <f t="array" ref="BK113">U113-BJ113</f>
        <v/>
      </c>
      <c r="BL113" s="644">
        <f t="array" ref="BL113">IF(T113&lt;135,T113,T113-'DPI art.191'!$I$7)</f>
        <v/>
      </c>
      <c r="BM113" s="644">
        <f t="array" ref="BM113">IF(AA113&lt;80,"0",IF((AB113-AA113)&lt;=2,('DPI art.191'!$G$5-(('DPI art.191'!$F$5-'DPI art.191'!$G$5)/4)*(AB113-AA113-2)),('DPI art.191'!$G$5-(('DPI art.191'!$G$5-'DPI art.191'!$H$5)/8)*(AB113-AA113-2))))</f>
        <v/>
      </c>
      <c r="BN113" s="644">
        <f t="array" ref="BN113">AD113-BM113</f>
        <v/>
      </c>
      <c r="BO113" s="644">
        <f t="array" ref="BO113">IF(Z113&lt;135,Z113,Z113-'DPI art.191'!$I$5)</f>
        <v/>
      </c>
      <c r="BP113" s="645">
        <f t="array" ref="BP113">10^(0.1*R113)</f>
        <v/>
      </c>
      <c r="BQ113" s="645">
        <f t="array" ref="BQ113">10^(0.1*X113)</f>
        <v/>
      </c>
      <c r="BR113" s="645">
        <f t="array" ref="BR113">10^(0.1*AB113)</f>
        <v/>
      </c>
      <c r="BS113" s="645">
        <f t="array" ref="BS113">10^(0.1*AF113)</f>
        <v/>
      </c>
      <c r="BT113" s="645">
        <f t="array" ref="BT113">10^(0.1*AJ113)</f>
        <v/>
      </c>
      <c r="BU113" s="645">
        <f t="array" ref="BU113">10^(0.1*AN113)</f>
        <v/>
      </c>
      <c r="BV113" s="134">
        <f t="array" ref="BV113">IF(R113&gt;0,(O113-R113),"")</f>
        <v/>
      </c>
      <c r="BW113" s="134">
        <f t="array" ref="BW113">IF(X113&gt;0,(O113-X113),"")</f>
        <v/>
      </c>
      <c r="BX113" s="134">
        <f t="array" ref="BX113">IF(AB113&gt;0,(O113-AB113),"")</f>
        <v/>
      </c>
      <c r="BY113" s="134">
        <f t="array" ref="BY113">IF(AF113&gt;0,(O113-AF113),"")</f>
        <v/>
      </c>
      <c r="BZ113" s="134">
        <f t="array" ref="BZ113">IF(AJ113&gt;0,(O113-AJ113),"")</f>
        <v/>
      </c>
      <c r="CA113" s="134">
        <f t="array" ref="CA113">IF(AN113&gt;0,(O113-AN113),"")</f>
        <v/>
      </c>
      <c r="CB113" s="645">
        <f t="array" ref="CB113">COUNT(BV113:CA113)</f>
        <v/>
      </c>
      <c r="CC113" s="646">
        <f t="array" ref="CC113">IF(CB113=0,0,IF(CB113=1,0,1/(CB113*(CB113-1))))</f>
        <v/>
      </c>
      <c r="CD113" s="135">
        <f t="array" ref="CD113">IF(R113&gt;0,(BV113^2),"")</f>
        <v/>
      </c>
      <c r="CE113" s="135">
        <f t="array" ref="CE113">IF(X113&gt;0,(BW113^2),"")</f>
        <v/>
      </c>
      <c r="CF113" s="135">
        <f t="array" ref="CF113">IF(AB113&gt;0,(BX113^2),"")</f>
        <v/>
      </c>
      <c r="CG113" s="135">
        <f t="array" ref="CG113">IF(AF113&gt;0,(BY113^2),"")</f>
        <v/>
      </c>
      <c r="CH113" s="135">
        <f t="array" ref="CH113">IF(AJ113&gt;0,(BZ113^2),"")</f>
        <v/>
      </c>
      <c r="CI113" s="135">
        <f t="array" ref="CI113">IF(AN113&gt;0,(CA113^2),"")</f>
        <v/>
      </c>
      <c r="CJ113" s="121" t="n"/>
    </row>
    <row r="114" hidden="1" ht="18.75" customHeight="1" s="621">
      <c r="A114" s="123" t="n"/>
      <c r="B114" s="47" t="inlineStr">
        <is>
          <t>D17_3</t>
        </is>
      </c>
      <c r="C114" s="101" t="n"/>
      <c r="D114" s="101" t="n"/>
      <c r="E114" s="101" t="n"/>
      <c r="F114" s="101" t="n"/>
      <c r="G114" s="100" t="n">
        <v>46163</v>
      </c>
      <c r="H114" s="99" t="inlineStr">
        <is>
          <t>Compito</t>
        </is>
      </c>
      <c r="I114" s="101" t="n"/>
      <c r="J114" s="101" t="n"/>
      <c r="K114" s="100" t="n"/>
      <c r="L114" s="100" t="n"/>
      <c r="M114" s="635">
        <f t="array" ref="M114">IF(R114&gt;0,(SQRT(CC114*(SUM(CD114:CI114)))),"")</f>
        <v/>
      </c>
      <c r="N114" s="636">
        <f t="array" ref="N114">IF(T114&gt;0,(MAX(T114,Z114,AD114,AH114,AL114,AP114))+SQRT(1.2^2+1^2),"")</f>
        <v/>
      </c>
      <c r="O114" s="637">
        <f t="array" ref="O114">IF(R114="",0,10*LOG10(SUM(BP114:BU114)/(COUNT(R114,X114,AB114,AF114,AJ114,AN114))))</f>
        <v/>
      </c>
      <c r="P114" s="638">
        <f t="array" ref="P114">IF(AND(Y114="",AC114="",AG114="",AK114="",AO114=""),S114,AVERAGE(S114,Y114,AC114,AG114,AK114,AO114)+STDEV(S114,Y114,AC114,AG114,AK114,AO114))</f>
        <v/>
      </c>
      <c r="Q114" s="106" t="n">
        <v>300</v>
      </c>
      <c r="R114" s="639" t="n">
        <v>77.09999999999999</v>
      </c>
      <c r="S114" s="640" t="n">
        <v>77.8</v>
      </c>
      <c r="T114" s="641" t="n">
        <v>94.40000000000001</v>
      </c>
      <c r="U114" s="642" t="n"/>
      <c r="V114" s="642" t="n"/>
      <c r="W114" s="106" t="n">
        <v>300</v>
      </c>
      <c r="X114" s="639" t="n">
        <v>76.5</v>
      </c>
      <c r="Y114" s="640" t="n">
        <v>77.2</v>
      </c>
      <c r="Z114" s="641" t="n">
        <v>92.5</v>
      </c>
      <c r="AA114" s="106" t="n">
        <v>300</v>
      </c>
      <c r="AB114" s="639" t="n">
        <v>77.40000000000001</v>
      </c>
      <c r="AC114" s="640" t="n">
        <v>77.5</v>
      </c>
      <c r="AD114" s="641" t="n">
        <v>94.40000000000001</v>
      </c>
      <c r="AE114" s="106" t="n">
        <v>300</v>
      </c>
      <c r="AF114" s="639" t="n">
        <v>75.2</v>
      </c>
      <c r="AG114" s="640" t="n">
        <v>75.8</v>
      </c>
      <c r="AH114" s="641" t="n">
        <v>97.59999999999999</v>
      </c>
      <c r="AI114" s="106" t="n">
        <v>300</v>
      </c>
      <c r="AJ114" s="639" t="n">
        <v>63.4</v>
      </c>
      <c r="AK114" s="640" t="n">
        <v>71.40000000000001</v>
      </c>
      <c r="AL114" s="641" t="n">
        <v>87.59999999999999</v>
      </c>
      <c r="AM114" s="106" t="n">
        <v>300</v>
      </c>
      <c r="AN114" s="639" t="n">
        <v>65.59999999999999</v>
      </c>
      <c r="AO114" s="640" t="n">
        <v>73.8</v>
      </c>
      <c r="AP114" s="641" t="n">
        <v>96.09999999999999</v>
      </c>
      <c r="AQ114" s="111">
        <f t="array" ref="AQ114">IF(AND((O114)&lt;85,N114&lt;137),"NO","SI")</f>
        <v/>
      </c>
      <c r="AR114" s="112">
        <f t="array" ref="AR114">IF((480*(10^(7.95-(O114/10))))&lt;480,480*(10^(7.95-(O114/10))),480)</f>
        <v/>
      </c>
      <c r="AS114" s="113">
        <f t="array" ref="AS114">IF((480*(10^(8.45-(O114/10))))&lt;480,480*(10^(8.45-(O114/10))),480)</f>
        <v/>
      </c>
      <c r="AT114" s="114">
        <f t="array" ref="AT114">IF((480*(10^(8.65-(O114/10))))&lt;480,480*(10^(8.65-(O114/10))),480)</f>
        <v/>
      </c>
      <c r="AU114" s="137">
        <f t="array" ref="AU114">IF(O114&lt;80,"0",IF((P114-O114)&lt;=2,('DPI art.191'!$G$3-(('DPI art.191'!$F$3-'DPI art.191'!$G$3)/4)*(P114-O114-2)),('DPI art.191'!$G$3-(('DPI art.191'!$G$3-'DPI art.191'!$H$3)/8)*(P114-O114-2))))</f>
        <v/>
      </c>
      <c r="AV114" s="644">
        <f t="array" ref="AV114">O114-AU114</f>
        <v/>
      </c>
      <c r="AW114" s="644">
        <f t="array" ref="AW114">IF(N114&lt;135,N114,N114-'DPI art.191'!$I$3)</f>
        <v/>
      </c>
      <c r="AX114" s="137">
        <f t="array" ref="AX114">IF(O114&lt;80,"0",IF((P114-O114)&lt;=2,('DPI art.191'!$G$5-(('DPI art.191'!$F$5-'DPI art.191'!$G$5)/4)*(P114-O114-2)),('DPI art.191'!$G$5-(('DPI art.191'!$G$5-'DPI art.191'!$H$5)/8)*(P114-O114-2))))</f>
        <v/>
      </c>
      <c r="AY114" s="644">
        <f t="array" ref="AY114">I114-AX114</f>
        <v/>
      </c>
      <c r="AZ114" s="644">
        <f t="array" ref="AZ114">IF(N114&lt;135,N114,N114-'DPI art.191'!$I$5)</f>
        <v/>
      </c>
      <c r="BA114" s="137">
        <f t="array" ref="BA114">IF(O114&lt;80,"0",IF((P114-O114)&lt;=2,('DPI art.191'!$G$7-(('DPI art.191'!$F$7-'DPI art.191'!$G$7)/4)*(P114-O114-2)),('DPI art.191'!$G$7-(('DPI art.191'!$G$7-'DPI art.191'!$H$7)/8)*(P114-O114-2))))</f>
        <v/>
      </c>
      <c r="BB114" s="644">
        <f t="array" ref="BB114">R114-BA114</f>
        <v/>
      </c>
      <c r="BC114" s="644">
        <f t="array" ref="BC114">IF(N114&lt;135,N114,N114-'DPI art.191'!$I$5)</f>
        <v/>
      </c>
      <c r="BD114" s="137">
        <f t="array" ref="BD114">IF(O114&lt;80,"0",IF((P114-O114)&lt;=2,('DPI art.191'!$G$7-(('DPI art.191'!$F$7-'DPI art.191'!$G$7)/4)*(O114-P114-2)),('DPI art.191'!$G$7-(('DPI art.191'!$G$7-'DPI art.191'!$H$7)/8)*(P114-O114-2))))</f>
        <v/>
      </c>
      <c r="BE114" s="644">
        <f t="array" ref="BE114">O114-BD114</f>
        <v/>
      </c>
      <c r="BF114" s="644">
        <f t="array" ref="BF114">IF(N114&lt;135,N114,N114-'DPI art.191'!$I$7)</f>
        <v/>
      </c>
      <c r="BG114" s="644">
        <f t="array" ref="BG114">IF(AA114&lt;80,"0",IF((AB114-AA114)&lt;=2,('DPI art.191'!$G$3-(('DPI art.191'!$F$3-'DPI art.191'!$G$3)/4)*(AB114-AA114-2)),('DPI art.191'!$G$3-(('DPI art.191'!$G$3-'DPI art.191'!$H$3)/8)*(AB114-AA114-2))))</f>
        <v/>
      </c>
      <c r="BH114" s="644">
        <f t="array" ref="BH114">AA114-BG114</f>
        <v/>
      </c>
      <c r="BI114" s="644">
        <f t="array" ref="BI114">IF(Z114&lt;135,Z114,Z114-'DPI art.191'!$I$3)</f>
        <v/>
      </c>
      <c r="BJ114" s="137">
        <f t="array" ref="BJ114">IF(U114&lt;80,"0",IF((V114-U114)&lt;=2,('DPI art.191'!$G$7-(('DPI art.191'!$F$7-'DPI art.191'!$G$7)/4)*(U114-V114-2)),('DPI art.191'!$G$7-(('DPI art.191'!$G$7-'DPI art.191'!$H$7)/8)*(V114-U114-2))))</f>
        <v/>
      </c>
      <c r="BK114" s="644">
        <f t="array" ref="BK114">U114-BJ114</f>
        <v/>
      </c>
      <c r="BL114" s="644">
        <f t="array" ref="BL114">IF(T114&lt;135,T114,T114-'DPI art.191'!$I$7)</f>
        <v/>
      </c>
      <c r="BM114" s="644">
        <f t="array" ref="BM114">IF(AA114&lt;80,"0",IF((AB114-AA114)&lt;=2,('DPI art.191'!$G$5-(('DPI art.191'!$F$5-'DPI art.191'!$G$5)/4)*(AB114-AA114-2)),('DPI art.191'!$G$5-(('DPI art.191'!$G$5-'DPI art.191'!$H$5)/8)*(AB114-AA114-2))))</f>
        <v/>
      </c>
      <c r="BN114" s="644">
        <f t="array" ref="BN114">AD114-BM114</f>
        <v/>
      </c>
      <c r="BO114" s="644">
        <f t="array" ref="BO114">IF(Z114&lt;135,Z114,Z114-'DPI art.191'!$I$5)</f>
        <v/>
      </c>
      <c r="BP114" s="645">
        <f t="array" ref="BP114">10^(0.1*R114)</f>
        <v/>
      </c>
      <c r="BQ114" s="645">
        <f t="array" ref="BQ114">10^(0.1*X114)</f>
        <v/>
      </c>
      <c r="BR114" s="645">
        <f t="array" ref="BR114">10^(0.1*AB114)</f>
        <v/>
      </c>
      <c r="BS114" s="645">
        <f t="array" ref="BS114">10^(0.1*AF114)</f>
        <v/>
      </c>
      <c r="BT114" s="645">
        <f t="array" ref="BT114">10^(0.1*AJ114)</f>
        <v/>
      </c>
      <c r="BU114" s="645">
        <f t="array" ref="BU114">10^(0.1*AN114)</f>
        <v/>
      </c>
      <c r="BV114" s="134">
        <f t="array" ref="BV114">IF(R114&gt;0,(O114-R114),"")</f>
        <v/>
      </c>
      <c r="BW114" s="134">
        <f t="array" ref="BW114">IF(X114&gt;0,(O114-X114),"")</f>
        <v/>
      </c>
      <c r="BX114" s="134">
        <f t="array" ref="BX114">IF(AB114&gt;0,(O114-AB114),"")</f>
        <v/>
      </c>
      <c r="BY114" s="134">
        <f t="array" ref="BY114">IF(AF114&gt;0,(O114-AF114),"")</f>
        <v/>
      </c>
      <c r="BZ114" s="134">
        <f t="array" ref="BZ114">IF(AJ114&gt;0,(O114-AJ114),"")</f>
        <v/>
      </c>
      <c r="CA114" s="134">
        <f t="array" ref="CA114">IF(AN114&gt;0,(O114-AN114),"")</f>
        <v/>
      </c>
      <c r="CB114" s="645">
        <f t="array" ref="CB114">COUNT(BV114:CA114)</f>
        <v/>
      </c>
      <c r="CC114" s="646">
        <f t="array" ref="CC114">IF(CB114=0,0,IF(CB114=1,0,1/(CB114*(CB114-1))))</f>
        <v/>
      </c>
      <c r="CD114" s="135">
        <f t="array" ref="CD114">IF(R114&gt;0,(BV114^2),"")</f>
        <v/>
      </c>
      <c r="CE114" s="135">
        <f t="array" ref="CE114">IF(X114&gt;0,(BW114^2),"")</f>
        <v/>
      </c>
      <c r="CF114" s="135">
        <f t="array" ref="CF114">IF(AB114&gt;0,(BX114^2),"")</f>
        <v/>
      </c>
      <c r="CG114" s="135">
        <f t="array" ref="CG114">IF(AF114&gt;0,(BY114^2),"")</f>
        <v/>
      </c>
      <c r="CH114" s="135">
        <f t="array" ref="CH114">IF(AJ114&gt;0,(BZ114^2),"")</f>
        <v/>
      </c>
      <c r="CI114" s="135">
        <f t="array" ref="CI114">IF(AN114&gt;0,(CA114^2),"")</f>
        <v/>
      </c>
      <c r="CJ114" s="121" t="n"/>
    </row>
    <row r="115" hidden="1" ht="18.75" customHeight="1" s="621">
      <c r="A115" s="123" t="n"/>
      <c r="B115" s="47" t="inlineStr">
        <is>
          <t>D18_3</t>
        </is>
      </c>
      <c r="C115" s="101" t="n"/>
      <c r="D115" s="101" t="n"/>
      <c r="E115" s="101" t="n"/>
      <c r="F115" s="101" t="n"/>
      <c r="G115" s="100" t="n">
        <v>46163</v>
      </c>
      <c r="H115" s="99" t="inlineStr">
        <is>
          <t>Compito</t>
        </is>
      </c>
      <c r="I115" s="101" t="n"/>
      <c r="J115" s="101" t="n"/>
      <c r="K115" s="100" t="n"/>
      <c r="L115" s="100" t="n"/>
      <c r="M115" s="635">
        <f t="array" ref="M115">IF(R115&gt;0,(SQRT(CC115*(SUM(CD115:CI115)))),"")</f>
        <v/>
      </c>
      <c r="N115" s="636">
        <f t="array" ref="N115">IF(T115&gt;0,(MAX(T115,Z115,AD115,AH115,AL115,AP115))+SQRT(1.2^2+1^2),"")</f>
        <v/>
      </c>
      <c r="O115" s="637">
        <f t="array" ref="O115">IF(R115="",0,10*LOG10(SUM(BP115:BU115)/(COUNT(R115,X115,AB115,AF115,AJ115,AN115))))</f>
        <v/>
      </c>
      <c r="P115" s="638">
        <f t="array" ref="P115">IF(AND(Y115="",AC115="",AG115="",AK115="",AO115=""),S115,AVERAGE(S115,Y115,AC115,AG115,AK115,AO115)+STDEV(S115,Y115,AC115,AG115,AK115,AO115))</f>
        <v/>
      </c>
      <c r="Q115" s="106" t="n">
        <v>300</v>
      </c>
      <c r="R115" s="639" t="n">
        <v>81.09999999999999</v>
      </c>
      <c r="S115" s="640" t="n">
        <v>83.09999999999999</v>
      </c>
      <c r="T115" s="641" t="n">
        <v>98.7</v>
      </c>
      <c r="U115" s="642" t="n"/>
      <c r="V115" s="642" t="n"/>
      <c r="W115" s="106" t="n">
        <v>300</v>
      </c>
      <c r="X115" s="639" t="n">
        <v>83.5</v>
      </c>
      <c r="Y115" s="640" t="n">
        <v>85.7</v>
      </c>
      <c r="Z115" s="641" t="n">
        <v>100.3</v>
      </c>
      <c r="AA115" s="106" t="n">
        <v>300</v>
      </c>
      <c r="AB115" s="639" t="n">
        <v>78.90000000000001</v>
      </c>
      <c r="AC115" s="640" t="n">
        <v>80.3</v>
      </c>
      <c r="AD115" s="641" t="n">
        <v>97.7</v>
      </c>
      <c r="AE115" s="106" t="n">
        <v>300</v>
      </c>
      <c r="AF115" s="639" t="n">
        <v>78.5</v>
      </c>
      <c r="AG115" s="640" t="n">
        <v>79.5</v>
      </c>
      <c r="AH115" s="641" t="n">
        <v>94.2</v>
      </c>
      <c r="AI115" s="106" t="n">
        <v>300</v>
      </c>
      <c r="AJ115" s="639" t="n">
        <v>73.5</v>
      </c>
      <c r="AK115" s="640" t="n">
        <v>76</v>
      </c>
      <c r="AL115" s="641" t="n">
        <v>92</v>
      </c>
      <c r="AM115" s="106" t="n">
        <v>300</v>
      </c>
      <c r="AN115" s="639" t="n">
        <v>68.7</v>
      </c>
      <c r="AO115" s="640" t="n">
        <v>75.2</v>
      </c>
      <c r="AP115" s="641" t="n">
        <v>96.90000000000001</v>
      </c>
      <c r="AQ115" s="111">
        <f t="array" ref="AQ115">IF(AND((O115)&lt;85,N115&lt;137),"NO","SI")</f>
        <v/>
      </c>
      <c r="AR115" s="112">
        <f t="array" ref="AR115">IF((480*(10^(7.95-(O115/10))))&lt;480,480*(10^(7.95-(O115/10))),480)</f>
        <v/>
      </c>
      <c r="AS115" s="113">
        <f t="array" ref="AS115">IF((480*(10^(8.45-(O115/10))))&lt;480,480*(10^(8.45-(O115/10))),480)</f>
        <v/>
      </c>
      <c r="AT115" s="114">
        <f t="array" ref="AT115">IF((480*(10^(8.65-(O115/10))))&lt;480,480*(10^(8.65-(O115/10))),480)</f>
        <v/>
      </c>
      <c r="AU115" s="137">
        <f t="array" ref="AU115">IF(O115&lt;80,"0",IF((P115-O115)&lt;=2,('DPI art.191'!$G$3-(('DPI art.191'!$F$3-'DPI art.191'!$G$3)/4)*(P115-O115-2)),('DPI art.191'!$G$3-(('DPI art.191'!$G$3-'DPI art.191'!$H$3)/8)*(P115-O115-2))))</f>
        <v/>
      </c>
      <c r="AV115" s="644">
        <f t="array" ref="AV115">O115-AU115</f>
        <v/>
      </c>
      <c r="AW115" s="644">
        <f t="array" ref="AW115">IF(N115&lt;135,N115,N115-'DPI art.191'!$I$3)</f>
        <v/>
      </c>
      <c r="AX115" s="137">
        <f t="array" ref="AX115">IF(O115&lt;80,"0",IF((P115-O115)&lt;=2,('DPI art.191'!$G$5-(('DPI art.191'!$F$5-'DPI art.191'!$G$5)/4)*(P115-O115-2)),('DPI art.191'!$G$5-(('DPI art.191'!$G$5-'DPI art.191'!$H$5)/8)*(P115-O115-2))))</f>
        <v/>
      </c>
      <c r="AY115" s="644">
        <f t="array" ref="AY115">I115-AX115</f>
        <v/>
      </c>
      <c r="AZ115" s="644">
        <f t="array" ref="AZ115">IF(N115&lt;135,N115,N115-'DPI art.191'!$I$5)</f>
        <v/>
      </c>
      <c r="BA115" s="137">
        <f t="array" ref="BA115">IF(O115&lt;80,"0",IF((P115-O115)&lt;=2,('DPI art.191'!$G$7-(('DPI art.191'!$F$7-'DPI art.191'!$G$7)/4)*(P115-O115-2)),('DPI art.191'!$G$7-(('DPI art.191'!$G$7-'DPI art.191'!$H$7)/8)*(P115-O115-2))))</f>
        <v/>
      </c>
      <c r="BB115" s="644">
        <f t="array" ref="BB115">R115-BA115</f>
        <v/>
      </c>
      <c r="BC115" s="644">
        <f t="array" ref="BC115">IF(N115&lt;135,N115,N115-'DPI art.191'!$I$5)</f>
        <v/>
      </c>
      <c r="BD115" s="137">
        <f t="array" ref="BD115">IF(O115&lt;80,"0",IF((P115-O115)&lt;=2,('DPI art.191'!$G$7-(('DPI art.191'!$F$7-'DPI art.191'!$G$7)/4)*(O115-P115-2)),('DPI art.191'!$G$7-(('DPI art.191'!$G$7-'DPI art.191'!$H$7)/8)*(P115-O115-2))))</f>
        <v/>
      </c>
      <c r="BE115" s="644">
        <f t="array" ref="BE115">O115-BD115</f>
        <v/>
      </c>
      <c r="BF115" s="644">
        <f t="array" ref="BF115">IF(N115&lt;135,N115,N115-'DPI art.191'!$I$7)</f>
        <v/>
      </c>
      <c r="BG115" s="644">
        <f t="array" ref="BG115">IF(AA115&lt;80,"0",IF((AB115-AA115)&lt;=2,('DPI art.191'!$G$3-(('DPI art.191'!$F$3-'DPI art.191'!$G$3)/4)*(AB115-AA115-2)),('DPI art.191'!$G$3-(('DPI art.191'!$G$3-'DPI art.191'!$H$3)/8)*(AB115-AA115-2))))</f>
        <v/>
      </c>
      <c r="BH115" s="644">
        <f t="array" ref="BH115">AA115-BG115</f>
        <v/>
      </c>
      <c r="BI115" s="644">
        <f t="array" ref="BI115">IF(Z115&lt;135,Z115,Z115-'DPI art.191'!$I$3)</f>
        <v/>
      </c>
      <c r="BJ115" s="137">
        <f t="array" ref="BJ115">IF(U115&lt;80,"0",IF((V115-U115)&lt;=2,('DPI art.191'!$G$7-(('DPI art.191'!$F$7-'DPI art.191'!$G$7)/4)*(U115-V115-2)),('DPI art.191'!$G$7-(('DPI art.191'!$G$7-'DPI art.191'!$H$7)/8)*(V115-U115-2))))</f>
        <v/>
      </c>
      <c r="BK115" s="644">
        <f t="array" ref="BK115">U115-BJ115</f>
        <v/>
      </c>
      <c r="BL115" s="644">
        <f t="array" ref="BL115">IF(T115&lt;135,T115,T115-'DPI art.191'!$I$7)</f>
        <v/>
      </c>
      <c r="BM115" s="644">
        <f t="array" ref="BM115">IF(AA115&lt;80,"0",IF((AB115-AA115)&lt;=2,('DPI art.191'!$G$5-(('DPI art.191'!$F$5-'DPI art.191'!$G$5)/4)*(AB115-AA115-2)),('DPI art.191'!$G$5-(('DPI art.191'!$G$5-'DPI art.191'!$H$5)/8)*(AB115-AA115-2))))</f>
        <v/>
      </c>
      <c r="BN115" s="644">
        <f t="array" ref="BN115">AD115-BM115</f>
        <v/>
      </c>
      <c r="BO115" s="644">
        <f t="array" ref="BO115">IF(Z115&lt;135,Z115,Z115-'DPI art.191'!$I$5)</f>
        <v/>
      </c>
      <c r="BP115" s="645">
        <f t="array" ref="BP115">10^(0.1*R115)</f>
        <v/>
      </c>
      <c r="BQ115" s="645">
        <f t="array" ref="BQ115">10^(0.1*X115)</f>
        <v/>
      </c>
      <c r="BR115" s="645">
        <f t="array" ref="BR115">10^(0.1*AB115)</f>
        <v/>
      </c>
      <c r="BS115" s="645">
        <f t="array" ref="BS115">10^(0.1*AF115)</f>
        <v/>
      </c>
      <c r="BT115" s="645">
        <f t="array" ref="BT115">10^(0.1*AJ115)</f>
        <v/>
      </c>
      <c r="BU115" s="645">
        <f t="array" ref="BU115">10^(0.1*AN115)</f>
        <v/>
      </c>
      <c r="BV115" s="134">
        <f t="array" ref="BV115">IF(R115&gt;0,(O115-R115),"")</f>
        <v/>
      </c>
      <c r="BW115" s="134">
        <f t="array" ref="BW115">IF(X115&gt;0,(O115-X115),"")</f>
        <v/>
      </c>
      <c r="BX115" s="134">
        <f t="array" ref="BX115">IF(AB115&gt;0,(O115-AB115),"")</f>
        <v/>
      </c>
      <c r="BY115" s="134">
        <f t="array" ref="BY115">IF(AF115&gt;0,(O115-AF115),"")</f>
        <v/>
      </c>
      <c r="BZ115" s="134">
        <f t="array" ref="BZ115">IF(AJ115&gt;0,(O115-AJ115),"")</f>
        <v/>
      </c>
      <c r="CA115" s="134">
        <f t="array" ref="CA115">IF(AN115&gt;0,(O115-AN115),"")</f>
        <v/>
      </c>
      <c r="CB115" s="645">
        <f t="array" ref="CB115">COUNT(BV115:CA115)</f>
        <v/>
      </c>
      <c r="CC115" s="646">
        <f t="array" ref="CC115">IF(CB115=0,0,IF(CB115=1,0,1/(CB115*(CB115-1))))</f>
        <v/>
      </c>
      <c r="CD115" s="135">
        <f t="array" ref="CD115">IF(R115&gt;0,(BV115^2),"")</f>
        <v/>
      </c>
      <c r="CE115" s="135">
        <f t="array" ref="CE115">IF(X115&gt;0,(BW115^2),"")</f>
        <v/>
      </c>
      <c r="CF115" s="135">
        <f t="array" ref="CF115">IF(AB115&gt;0,(BX115^2),"")</f>
        <v/>
      </c>
      <c r="CG115" s="135">
        <f t="array" ref="CG115">IF(AF115&gt;0,(BY115^2),"")</f>
        <v/>
      </c>
      <c r="CH115" s="135">
        <f t="array" ref="CH115">IF(AJ115&gt;0,(BZ115^2),"")</f>
        <v/>
      </c>
      <c r="CI115" s="135">
        <f t="array" ref="CI115">IF(AN115&gt;0,(CA115^2),"")</f>
        <v/>
      </c>
      <c r="CJ115" s="121" t="n"/>
    </row>
    <row r="116" hidden="1" ht="18.75" customHeight="1" s="621">
      <c r="A116" s="123" t="n"/>
      <c r="B116" s="47" t="inlineStr">
        <is>
          <t>D19_3</t>
        </is>
      </c>
      <c r="C116" s="101" t="n"/>
      <c r="D116" s="101" t="n"/>
      <c r="E116" s="101" t="n"/>
      <c r="F116" s="101" t="n"/>
      <c r="G116" s="100" t="n">
        <v>46163</v>
      </c>
      <c r="H116" s="99" t="inlineStr">
        <is>
          <t>Compito</t>
        </is>
      </c>
      <c r="I116" s="101" t="n"/>
      <c r="J116" s="101" t="n"/>
      <c r="K116" s="100" t="n"/>
      <c r="L116" s="100" t="n"/>
      <c r="M116" s="635">
        <f t="array" ref="M116">IF(R116&gt;0,(SQRT(CC116*(SUM(CD116:CI116)))),"")</f>
        <v/>
      </c>
      <c r="N116" s="136">
        <f t="array" ref="N116">IF(T116&gt;0,(MAX(T116,Z116,AD116,AH116,AL116,AP116))+SQRT(1.2^2+1^2),"")</f>
        <v/>
      </c>
      <c r="O116" s="637">
        <f t="array" ref="O116">IF(R116="",0,10*LOG10(SUM(BP116:BU116)/(COUNT(R116,X116,AB116,AF116,AJ116,AN116))))</f>
        <v/>
      </c>
      <c r="P116" s="638">
        <f t="array" ref="P116">IF(AND(Y116="",AC116="",AG116="",AK116="",AO116=""),S116,AVERAGE(S116,Y116,AC116,AG116,AK116,AO116)+STDEV(S116,Y116,AC116,AG116,AK116,AO116))</f>
        <v/>
      </c>
      <c r="Q116" s="106" t="n">
        <v>300</v>
      </c>
      <c r="R116" s="639" t="n">
        <v>66.90000000000001</v>
      </c>
      <c r="S116" s="640" t="n">
        <v>75</v>
      </c>
      <c r="T116" s="641" t="n">
        <v>99.59999999999999</v>
      </c>
      <c r="U116" s="642" t="n"/>
      <c r="V116" s="642" t="n"/>
      <c r="W116" s="106" t="n">
        <v>300</v>
      </c>
      <c r="X116" s="639" t="n">
        <v>69.5</v>
      </c>
      <c r="Y116" s="640" t="n">
        <v>77.09999999999999</v>
      </c>
      <c r="Z116" s="641" t="n">
        <v>101.5</v>
      </c>
      <c r="AA116" s="106" t="n">
        <v>300</v>
      </c>
      <c r="AB116" s="639" t="n">
        <v>62.3</v>
      </c>
      <c r="AC116" s="640" t="n">
        <v>74.40000000000001</v>
      </c>
      <c r="AD116" s="641" t="n">
        <v>100.6</v>
      </c>
      <c r="AE116" s="106" t="n">
        <v>300</v>
      </c>
      <c r="AF116" s="639" t="n">
        <v>63</v>
      </c>
      <c r="AG116" s="640" t="n">
        <v>75.7</v>
      </c>
      <c r="AH116" s="641" t="n">
        <v>103.6</v>
      </c>
      <c r="AI116" s="106" t="n">
        <v>300</v>
      </c>
      <c r="AJ116" s="639" t="n">
        <v>58.9</v>
      </c>
      <c r="AK116" s="640" t="n">
        <v>72.8</v>
      </c>
      <c r="AL116" s="641" t="n">
        <v>102.1</v>
      </c>
      <c r="AM116" s="106" t="n">
        <v>300</v>
      </c>
      <c r="AN116" s="639" t="n">
        <v>58.9</v>
      </c>
      <c r="AO116" s="640" t="n">
        <v>72.59999999999999</v>
      </c>
      <c r="AP116" s="641" t="n">
        <v>89.8</v>
      </c>
      <c r="AQ116" s="111">
        <f t="array" ref="AQ116">IF(AND((O116)&lt;85,N116&lt;137),"NO","SI")</f>
        <v/>
      </c>
      <c r="AR116" s="112">
        <f t="array" ref="AR116">IF((480*(10^(7.95-(O116/10))))&lt;480,480*(10^(7.95-(O116/10))),480)</f>
        <v/>
      </c>
      <c r="AS116" s="113">
        <f t="array" ref="AS116">IF((480*(10^(8.45-(O116/10))))&lt;480,480*(10^(8.45-(O116/10))),480)</f>
        <v/>
      </c>
      <c r="AT116" s="114">
        <f t="array" ref="AT116">IF((480*(10^(8.65-(O116/10))))&lt;480,480*(10^(8.65-(O116/10))),480)</f>
        <v/>
      </c>
      <c r="AU116" s="137">
        <f t="array" ref="AU116">IF(O116&lt;80,"0",IF((P116-O116)&lt;=2,('DPI art.191'!$G$3-(('DPI art.191'!$F$3-'DPI art.191'!$G$3)/4)*(P116-O116-2)),('DPI art.191'!$G$3-(('DPI art.191'!$G$3-'DPI art.191'!$H$3)/8)*(P116-O116-2))))</f>
        <v/>
      </c>
      <c r="AV116" s="644">
        <f t="array" ref="AV116">O116-AU116</f>
        <v/>
      </c>
      <c r="AW116" s="644">
        <f t="array" ref="AW116">IF(N116&lt;135,N116,N116-'DPI art.191'!$I$3)</f>
        <v/>
      </c>
      <c r="AX116" s="137">
        <f t="array" ref="AX116">IF(O116&lt;80,"0",IF((P116-O116)&lt;=2,('DPI art.191'!$G$5-(('DPI art.191'!$F$5-'DPI art.191'!$G$5)/4)*(P116-O116-2)),('DPI art.191'!$G$5-(('DPI art.191'!$G$5-'DPI art.191'!$H$5)/8)*(P116-O116-2))))</f>
        <v/>
      </c>
      <c r="AY116" s="644">
        <f t="array" ref="AY116">I116-AX116</f>
        <v/>
      </c>
      <c r="AZ116" s="644">
        <f t="array" ref="AZ116">IF(N116&lt;135,N116,N116-'DPI art.191'!$I$5)</f>
        <v/>
      </c>
      <c r="BA116" s="137">
        <f t="array" ref="BA116">IF(O116&lt;80,"0",IF((P116-O116)&lt;=2,('DPI art.191'!$G$7-(('DPI art.191'!$F$7-'DPI art.191'!$G$7)/4)*(P116-O116-2)),('DPI art.191'!$G$7-(('DPI art.191'!$G$7-'DPI art.191'!$H$7)/8)*(P116-O116-2))))</f>
        <v/>
      </c>
      <c r="BB116" s="644">
        <f t="array" ref="BB116">R116-BA116</f>
        <v/>
      </c>
      <c r="BC116" s="644">
        <f t="array" ref="BC116">IF(N116&lt;135,N116,N116-'DPI art.191'!$I$5)</f>
        <v/>
      </c>
      <c r="BD116" s="137">
        <f t="array" ref="BD116">IF(O116&lt;80,"0",IF((P116-O116)&lt;=2,('DPI art.191'!$G$7-(('DPI art.191'!$F$7-'DPI art.191'!$G$7)/4)*(O116-P116-2)),('DPI art.191'!$G$7-(('DPI art.191'!$G$7-'DPI art.191'!$H$7)/8)*(P116-O116-2))))</f>
        <v/>
      </c>
      <c r="BE116" s="644">
        <f t="array" ref="BE116">O116-BD116</f>
        <v/>
      </c>
      <c r="BF116" s="644">
        <f t="array" ref="BF116">IF(N116&lt;135,N116,N116-'DPI art.191'!$I$7)</f>
        <v/>
      </c>
      <c r="BG116" s="137">
        <f t="array" ref="BG116">IF(AA116&lt;80,"0",IF((AB116-AA116)&lt;=2,('DPI art.191'!$G$3-(('DPI art.191'!$F$3-'DPI art.191'!$G$3)/4)*(AB116-AA116-2)),('DPI art.191'!$G$3-(('DPI art.191'!$G$3-'DPI art.191'!$H$3)/8)*(AB116-AA116-2))))</f>
        <v/>
      </c>
      <c r="BH116" s="644">
        <f t="array" ref="BH116">AA116-BG116</f>
        <v/>
      </c>
      <c r="BI116" s="644">
        <f t="array" ref="BI116">IF(Z116&lt;135,Z116,Z116-'DPI art.191'!$I$3)</f>
        <v/>
      </c>
      <c r="BJ116" s="137">
        <f t="array" ref="BJ116">IF(U116&lt;80,"0",IF((V116-U116)&lt;=2,('DPI art.191'!$G$7-(('DPI art.191'!$F$7-'DPI art.191'!$G$7)/4)*(U116-V116-2)),('DPI art.191'!$G$7-(('DPI art.191'!$G$7-'DPI art.191'!$H$7)/8)*(V116-U116-2))))</f>
        <v/>
      </c>
      <c r="BK116" s="644">
        <f t="array" ref="BK116">U116-BJ116</f>
        <v/>
      </c>
      <c r="BL116" s="644">
        <f t="array" ref="BL116">IF(T116&lt;135,T116,T116-'DPI art.191'!$I$7)</f>
        <v/>
      </c>
      <c r="BM116" s="137">
        <f t="array" ref="BM116">IF(AA116&lt;80,"0",IF((AB116-AA116)&lt;=2,('DPI art.191'!$G$5-(('DPI art.191'!$F$5-'DPI art.191'!$G$5)/4)*(AB116-AA116-2)),('DPI art.191'!$G$5-(('DPI art.191'!$G$5-'DPI art.191'!$H$5)/8)*(AB116-AA116-2))))</f>
        <v/>
      </c>
      <c r="BN116" s="644">
        <f t="array" ref="BN116">AD116-BM116</f>
        <v/>
      </c>
      <c r="BO116" s="644">
        <f t="array" ref="BO116">IF(Z116&lt;135,Z116,Z116-'DPI art.191'!$I$5)</f>
        <v/>
      </c>
      <c r="BP116" s="645">
        <f t="array" ref="BP116">10^(0.1*R116)</f>
        <v/>
      </c>
      <c r="BQ116" s="645">
        <f t="array" ref="BQ116">10^(0.1*X116)</f>
        <v/>
      </c>
      <c r="BR116" s="645">
        <f t="array" ref="BR116">10^(0.1*AB116)</f>
        <v/>
      </c>
      <c r="BS116" s="645">
        <f t="array" ref="BS116">10^(0.1*AF116)</f>
        <v/>
      </c>
      <c r="BT116" s="645">
        <f t="array" ref="BT116">10^(0.1*AJ116)</f>
        <v/>
      </c>
      <c r="BU116" s="645">
        <f t="array" ref="BU116">10^(0.1*AN116)</f>
        <v/>
      </c>
      <c r="BV116" s="134">
        <f t="array" ref="BV116">IF(R116&gt;0,(O116-R116),"")</f>
        <v/>
      </c>
      <c r="BW116" s="134">
        <f t="array" ref="BW116">IF(X116&gt;0,(O116-X116),"")</f>
        <v/>
      </c>
      <c r="BX116" s="134">
        <f t="array" ref="BX116">IF(AB116&gt;0,(O116-AB116),"")</f>
        <v/>
      </c>
      <c r="BY116" s="134">
        <f t="array" ref="BY116">IF(AF116&gt;0,(O116-AF116),"")</f>
        <v/>
      </c>
      <c r="BZ116" s="134">
        <f t="array" ref="BZ116">IF(AJ116&gt;0,(O116-AJ116),"")</f>
        <v/>
      </c>
      <c r="CA116" s="134">
        <f t="array" ref="CA116">IF(AN116&gt;0,(O116-AN116),"")</f>
        <v/>
      </c>
      <c r="CB116" s="645">
        <f t="array" ref="CB116">COUNT(BV116:CA116)</f>
        <v/>
      </c>
      <c r="CC116" s="646">
        <f t="array" ref="CC116">IF(CB116=0,0,IF(CB116=1,0,1/(CB116*(CB116-1))))</f>
        <v/>
      </c>
      <c r="CD116" s="135">
        <f t="array" ref="CD116">IF(R116&gt;0,(BV116^2),"")</f>
        <v/>
      </c>
      <c r="CE116" s="135">
        <f t="array" ref="CE116">IF(X116&gt;0,(BW116^2),"")</f>
        <v/>
      </c>
      <c r="CF116" s="135">
        <f t="array" ref="CF116">IF(AB116&gt;0,(BX116^2),"")</f>
        <v/>
      </c>
      <c r="CG116" s="135">
        <f t="array" ref="CG116">IF(AF116&gt;0,(BY116^2),"")</f>
        <v/>
      </c>
      <c r="CH116" s="135">
        <f t="array" ref="CH116">IF(AJ116&gt;0,(BZ116^2),"")</f>
        <v/>
      </c>
      <c r="CI116" s="135">
        <f t="array" ref="CI116">IF(AN116&gt;0,(CA116^2),"")</f>
        <v/>
      </c>
      <c r="CJ116" s="121" t="n"/>
    </row>
    <row r="117" hidden="1" ht="18.75" customHeight="1" s="621">
      <c r="A117" s="123" t="n"/>
      <c r="B117" s="47" t="inlineStr">
        <is>
          <t>E1_3</t>
        </is>
      </c>
      <c r="C117" s="101" t="n"/>
      <c r="D117" s="101" t="n"/>
      <c r="E117" s="101" t="n"/>
      <c r="F117" s="101" t="n"/>
      <c r="G117" s="100" t="n">
        <v>46163</v>
      </c>
      <c r="H117" s="99" t="inlineStr">
        <is>
          <t>Compito</t>
        </is>
      </c>
      <c r="I117" s="101" t="n"/>
      <c r="J117" s="101" t="n"/>
      <c r="K117" s="100" t="n"/>
      <c r="L117" s="100" t="n"/>
      <c r="M117" s="635">
        <f t="array" ref="M117">IF(R117&gt;0,(SQRT(CC117*(SUM(CD117:CI117)))),"")</f>
        <v/>
      </c>
      <c r="N117" s="136">
        <f t="array" ref="N117">IF(T117&gt;0,(MAX(T117,Z117,AD117,AH117,AL117,AP117))+SQRT(1.2^2+1^2),"")</f>
        <v/>
      </c>
      <c r="O117" s="637">
        <f t="array" ref="O117">IF(R117="",0,10*LOG10(SUM(BP117:BU117)/(COUNT(R117,X117,AB117,AF117,AJ117,AN117))))</f>
        <v/>
      </c>
      <c r="P117" s="638">
        <f t="array" ref="P117">IF(AND(Y117="",AC117="",AG117="",AK117="",AO117=""),S117,AVERAGE(S117,Y117,AC117,AG117,AK117,AO117)+STDEV(S117,Y117,AC117,AG117,AK117,AO117))</f>
        <v/>
      </c>
      <c r="Q117" s="106" t="n">
        <v>300</v>
      </c>
      <c r="R117" s="639" t="n">
        <v>86</v>
      </c>
      <c r="S117" s="640" t="n">
        <v>84.90000000000001</v>
      </c>
      <c r="T117" s="641" t="n">
        <v>116.8</v>
      </c>
      <c r="U117" s="642" t="n"/>
      <c r="V117" s="642" t="n"/>
      <c r="W117" s="106" t="n">
        <v>300</v>
      </c>
      <c r="X117" s="639" t="n">
        <v>79.90000000000001</v>
      </c>
      <c r="Y117" s="640" t="n">
        <v>80.2</v>
      </c>
      <c r="Z117" s="641" t="n">
        <v>109.9</v>
      </c>
      <c r="AA117" s="106" t="n">
        <v>300</v>
      </c>
      <c r="AB117" s="639" t="n">
        <v>77.59999999999999</v>
      </c>
      <c r="AC117" s="640" t="n">
        <v>79.3</v>
      </c>
      <c r="AD117" s="641" t="n">
        <v>101.9</v>
      </c>
      <c r="AE117" s="106" t="n">
        <v>300</v>
      </c>
      <c r="AF117" s="639" t="n">
        <v>74.40000000000001</v>
      </c>
      <c r="AG117" s="640" t="n">
        <v>75.5</v>
      </c>
      <c r="AH117" s="641" t="n">
        <v>101.7</v>
      </c>
      <c r="AI117" s="106" t="n">
        <v>300</v>
      </c>
      <c r="AJ117" s="639" t="n">
        <v>73.09999999999999</v>
      </c>
      <c r="AK117" s="640" t="n">
        <v>75.40000000000001</v>
      </c>
      <c r="AL117" s="641" t="n">
        <v>103.8</v>
      </c>
      <c r="AM117" s="106" t="n">
        <v>300</v>
      </c>
      <c r="AN117" s="639" t="n">
        <v>75.7</v>
      </c>
      <c r="AO117" s="640" t="n">
        <v>77.59999999999999</v>
      </c>
      <c r="AP117" s="641" t="n">
        <v>114.9</v>
      </c>
      <c r="AQ117" s="111">
        <f t="array" ref="AQ117">IF(AND((O117)&lt;85,N117&lt;137),"NO","SI")</f>
        <v/>
      </c>
      <c r="AR117" s="112">
        <f t="array" ref="AR117">IF((480*(10^(7.95-(O117/10))))&lt;480,480*(10^(7.95-(O117/10))),480)</f>
        <v/>
      </c>
      <c r="AS117" s="113">
        <f t="array" ref="AS117">IF((480*(10^(8.45-(O117/10))))&lt;480,480*(10^(8.45-(O117/10))),480)</f>
        <v/>
      </c>
      <c r="AT117" s="114">
        <f t="array" ref="AT117">IF((480*(10^(8.65-(O117/10))))&lt;480,480*(10^(8.65-(O117/10))),480)</f>
        <v/>
      </c>
      <c r="AU117" s="644">
        <f t="array" ref="AU117">IF(O117&lt;80,"0",IF((P117-O117)&lt;=2,('DPI art.191'!$G$3-(('DPI art.191'!$F$3-'DPI art.191'!$G$3)/4)*(P117-O117-2)),('DPI art.191'!$G$3-(('DPI art.191'!$G$3-'DPI art.191'!$H$3)/8)*(P117-O117-2))))</f>
        <v/>
      </c>
      <c r="AV117" s="644">
        <f t="array" ref="AV117">O117-AU117</f>
        <v/>
      </c>
      <c r="AW117" s="644">
        <f t="array" ref="AW117">IF(N117&lt;135,N117,N117-'DPI art.191'!$I$3)</f>
        <v/>
      </c>
      <c r="AX117" s="644">
        <f t="array" ref="AX117">IF(O117&lt;80,"0",IF((P117-O117)&lt;=2,('DPI art.191'!$G$5-(('DPI art.191'!$F$5-'DPI art.191'!$G$5)/4)*(P117-O117-2)),('DPI art.191'!$G$5-(('DPI art.191'!$G$5-'DPI art.191'!$H$5)/8)*(P117-O117-2))))</f>
        <v/>
      </c>
      <c r="AY117" s="644">
        <f t="array" ref="AY117">I117-AX117</f>
        <v/>
      </c>
      <c r="AZ117" s="644">
        <f t="array" ref="AZ117">IF(N117&lt;135,N117,N117-'DPI art.191'!$I$5)</f>
        <v/>
      </c>
      <c r="BA117" s="644">
        <f t="array" ref="BA117">IF(O117&lt;80,"0",IF((P117-O117)&lt;=2,('DPI art.191'!$G$7-(('DPI art.191'!$F$7-'DPI art.191'!$G$7)/4)*(P117-O117-2)),('DPI art.191'!$G$7-(('DPI art.191'!$G$7-'DPI art.191'!$H$7)/8)*(P117-O117-2))))</f>
        <v/>
      </c>
      <c r="BB117" s="644">
        <f t="array" ref="BB117">R117-BA117</f>
        <v/>
      </c>
      <c r="BC117" s="644">
        <f t="array" ref="BC117">IF(N117&lt;135,N117,N117-'DPI art.191'!$I$5)</f>
        <v/>
      </c>
      <c r="BD117" s="137">
        <f t="array" ref="BD117">IF(O117&lt;80,"0",IF((P117-O117)&lt;=2,('DPI art.191'!$G$7-(('DPI art.191'!$F$7-'DPI art.191'!$G$7)/4)*(O117-P117-2)),('DPI art.191'!$G$7-(('DPI art.191'!$G$7-'DPI art.191'!$H$7)/8)*(P117-O117-2))))</f>
        <v/>
      </c>
      <c r="BE117" s="644">
        <f t="array" ref="BE117">O117-BD117</f>
        <v/>
      </c>
      <c r="BF117" s="644">
        <f t="array" ref="BF117">IF(N117&lt;135,N117,N117-'DPI art.191'!$I$7)</f>
        <v/>
      </c>
      <c r="BG117" s="137">
        <f t="array" ref="BG117">IF(AA117&lt;80,"0",IF((AB117-AA117)&lt;=2,('DPI art.191'!$G$3-(('DPI art.191'!$F$3-'DPI art.191'!$G$3)/4)*(AB117-AA117-2)),('DPI art.191'!$G$3-(('DPI art.191'!$G$3-'DPI art.191'!$H$3)/8)*(AB117-AA117-2))))</f>
        <v/>
      </c>
      <c r="BH117" s="644">
        <f t="array" ref="BH117">AA117-BG117</f>
        <v/>
      </c>
      <c r="BI117" s="644">
        <f t="array" ref="BI117">IF(Z117&lt;135,Z117,Z117-'DPI art.191'!$I$3)</f>
        <v/>
      </c>
      <c r="BJ117" s="137">
        <f t="array" ref="BJ117">IF(U117&lt;80,"0",IF((V117-U117)&lt;=2,('DPI art.191'!$G$7-(('DPI art.191'!$F$7-'DPI art.191'!$G$7)/4)*(U117-V117-2)),('DPI art.191'!$G$7-(('DPI art.191'!$G$7-'DPI art.191'!$H$7)/8)*(V117-U117-2))))</f>
        <v/>
      </c>
      <c r="BK117" s="644">
        <f t="array" ref="BK117">U117-BJ117</f>
        <v/>
      </c>
      <c r="BL117" s="644">
        <f t="array" ref="BL117">IF(T117&lt;135,T117,T117-'DPI art.191'!$I$7)</f>
        <v/>
      </c>
      <c r="BM117" s="137">
        <f t="array" ref="BM117">IF(AA117&lt;80,"0",IF((AB117-AA117)&lt;=2,('DPI art.191'!$G$5-(('DPI art.191'!$F$5-'DPI art.191'!$G$5)/4)*(AB117-AA117-2)),('DPI art.191'!$G$5-(('DPI art.191'!$G$5-'DPI art.191'!$H$5)/8)*(AB117-AA117-2))))</f>
        <v/>
      </c>
      <c r="BN117" s="644">
        <f t="array" ref="BN117">AD117-BM117</f>
        <v/>
      </c>
      <c r="BO117" s="644">
        <f t="array" ref="BO117">IF(Z117&lt;135,Z117,Z117-'DPI art.191'!$I$5)</f>
        <v/>
      </c>
      <c r="BP117" s="645">
        <f t="array" ref="BP117">10^(0.1*R117)</f>
        <v/>
      </c>
      <c r="BQ117" s="645">
        <f t="array" ref="BQ117">10^(0.1*X117)</f>
        <v/>
      </c>
      <c r="BR117" s="645">
        <f t="array" ref="BR117">10^(0.1*AB117)</f>
        <v/>
      </c>
      <c r="BS117" s="645">
        <f t="array" ref="BS117">10^(0.1*AF117)</f>
        <v/>
      </c>
      <c r="BT117" s="645">
        <f t="array" ref="BT117">10^(0.1*AJ117)</f>
        <v/>
      </c>
      <c r="BU117" s="645">
        <f t="array" ref="BU117">10^(0.1*AN117)</f>
        <v/>
      </c>
      <c r="BV117" s="134">
        <f t="array" ref="BV117">IF(R117&gt;0,(O117-R117),"")</f>
        <v/>
      </c>
      <c r="BW117" s="134">
        <f t="array" ref="BW117">IF(X117&gt;0,(O117-X117),"")</f>
        <v/>
      </c>
      <c r="BX117" s="134">
        <f t="array" ref="BX117">IF(AB117&gt;0,(O117-AB117),"")</f>
        <v/>
      </c>
      <c r="BY117" s="134">
        <f t="array" ref="BY117">IF(AF117&gt;0,(O117-AF117),"")</f>
        <v/>
      </c>
      <c r="BZ117" s="134">
        <f t="array" ref="BZ117">IF(AJ117&gt;0,(O117-AJ117),"")</f>
        <v/>
      </c>
      <c r="CA117" s="134">
        <f t="array" ref="CA117">IF(AN117&gt;0,(O117-AN117),"")</f>
        <v/>
      </c>
      <c r="CB117" s="645">
        <f t="array" ref="CB117">COUNT(BV117:CA117)</f>
        <v/>
      </c>
      <c r="CC117" s="646">
        <f t="array" ref="CC117">IF(CB117=0,0,IF(CB117=1,0,1/(CB117*(CB117-1))))</f>
        <v/>
      </c>
      <c r="CD117" s="135">
        <f t="array" ref="CD117">IF(R117&gt;0,(BV117^2),"")</f>
        <v/>
      </c>
      <c r="CE117" s="135">
        <f t="array" ref="CE117">IF(X117&gt;0,(BW117^2),"")</f>
        <v/>
      </c>
      <c r="CF117" s="135">
        <f t="array" ref="CF117">IF(AB117&gt;0,(BX117^2),"")</f>
        <v/>
      </c>
      <c r="CG117" s="135">
        <f t="array" ref="CG117">IF(AF117&gt;0,(BY117^2),"")</f>
        <v/>
      </c>
      <c r="CH117" s="135">
        <f t="array" ref="CH117">IF(AJ117&gt;0,(BZ117^2),"")</f>
        <v/>
      </c>
      <c r="CI117" s="135">
        <f t="array" ref="CI117">IF(AN117&gt;0,(CA117^2),"")</f>
        <v/>
      </c>
      <c r="CJ117" s="121" t="n"/>
    </row>
    <row r="118" hidden="1" ht="18.75" customHeight="1" s="621">
      <c r="A118" s="123" t="n"/>
      <c r="B118" s="47" t="inlineStr">
        <is>
          <t>E2_3</t>
        </is>
      </c>
      <c r="C118" s="101" t="n"/>
      <c r="D118" s="101" t="n"/>
      <c r="E118" s="101" t="n"/>
      <c r="F118" s="101" t="n"/>
      <c r="G118" s="100" t="n">
        <v>46163</v>
      </c>
      <c r="H118" s="99" t="inlineStr">
        <is>
          <t>Compito</t>
        </is>
      </c>
      <c r="I118" s="101" t="n"/>
      <c r="J118" s="101" t="n"/>
      <c r="K118" s="100" t="n"/>
      <c r="L118" s="100" t="n"/>
      <c r="M118" s="635">
        <f t="array" ref="M118">IF(R118&gt;0,(SQRT(CC118*(SUM(CD118:CI118)))),"")</f>
        <v/>
      </c>
      <c r="N118" s="136">
        <f t="array" ref="N118">IF(T118&gt;0,(MAX(T118,Z118,AD118,AH118,AL118,AP118))+SQRT(1.2^2+1^2),"")</f>
        <v/>
      </c>
      <c r="O118" s="637">
        <f t="array" ref="O118">IF(R118="",0,10*LOG10(SUM(BP118:BU118)/(COUNT(R118,X118,AB118,AF118,AJ118,AN118))))</f>
        <v/>
      </c>
      <c r="P118" s="638">
        <f t="array" ref="P118">IF(AND(Y118="",AC118="",AG118="",AK118="",AO118=""),S118,AVERAGE(S118,Y118,AC118,AG118,AK118,AO118)+STDEV(S118,Y118,AC118,AG118,AK118,AO118))</f>
        <v/>
      </c>
      <c r="Q118" s="106" t="n">
        <v>300</v>
      </c>
      <c r="R118" s="639" t="n">
        <v>63</v>
      </c>
      <c r="S118" s="640" t="n">
        <v>69.09999999999999</v>
      </c>
      <c r="T118" s="641" t="n">
        <v>105.1</v>
      </c>
      <c r="U118" s="642" t="n"/>
      <c r="V118" s="642" t="n"/>
      <c r="W118" s="106" t="n">
        <v>300</v>
      </c>
      <c r="X118" s="639" t="n">
        <v>68</v>
      </c>
      <c r="Y118" s="640" t="n">
        <v>70.90000000000001</v>
      </c>
      <c r="Z118" s="641" t="n">
        <v>104.4</v>
      </c>
      <c r="AA118" s="106" t="n">
        <v>300</v>
      </c>
      <c r="AB118" s="639" t="n">
        <v>64.09999999999999</v>
      </c>
      <c r="AC118" s="640" t="n">
        <v>68.09999999999999</v>
      </c>
      <c r="AD118" s="641" t="n">
        <v>101.2</v>
      </c>
      <c r="AE118" s="106" t="n">
        <v>300</v>
      </c>
      <c r="AF118" s="639" t="n">
        <v>62.9</v>
      </c>
      <c r="AG118" s="640" t="n">
        <v>67.40000000000001</v>
      </c>
      <c r="AH118" s="641" t="n">
        <v>102.6</v>
      </c>
      <c r="AI118" s="106" t="n">
        <v>300</v>
      </c>
      <c r="AJ118" s="639" t="n">
        <v>62</v>
      </c>
      <c r="AK118" s="640" t="n">
        <v>67.09999999999999</v>
      </c>
      <c r="AL118" s="641" t="n">
        <v>104.4</v>
      </c>
      <c r="AM118" s="106" t="n">
        <v>300</v>
      </c>
      <c r="AN118" s="639" t="n">
        <v>64.09999999999999</v>
      </c>
      <c r="AO118" s="640" t="n">
        <v>69.40000000000001</v>
      </c>
      <c r="AP118" s="641" t="n">
        <v>103.1</v>
      </c>
      <c r="AQ118" s="111">
        <f t="array" ref="AQ118">IF(AND((O118)&lt;85,N118&lt;137),"NO","SI")</f>
        <v/>
      </c>
      <c r="AR118" s="112">
        <f t="array" ref="AR118">IF((480*(10^(7.95-(O118/10))))&lt;480,480*(10^(7.95-(O118/10))),480)</f>
        <v/>
      </c>
      <c r="AS118" s="113">
        <f t="array" ref="AS118">IF((480*(10^(8.45-(O118/10))))&lt;480,480*(10^(8.45-(O118/10))),480)</f>
        <v/>
      </c>
      <c r="AT118" s="114">
        <f t="array" ref="AT118">IF((480*(10^(8.65-(O118/10))))&lt;480,480*(10^(8.65-(O118/10))),480)</f>
        <v/>
      </c>
      <c r="AU118" s="137">
        <f t="array" ref="AU118">IF(O118&lt;80,"0",IF((P118-O118)&lt;=2,('DPI art.191'!$G$3-(('DPI art.191'!$F$3-'DPI art.191'!$G$3)/4)*(P118-O118-2)),('DPI art.191'!$G$3-(('DPI art.191'!$G$3-'DPI art.191'!$H$3)/8)*(P118-O118-2))))</f>
        <v/>
      </c>
      <c r="AV118" s="644">
        <f t="array" ref="AV118">O118-AU118</f>
        <v/>
      </c>
      <c r="AW118" s="644">
        <f t="array" ref="AW118">IF(N118&lt;135,N118,N118-'DPI art.191'!$I$3)</f>
        <v/>
      </c>
      <c r="AX118" s="137">
        <f t="array" ref="AX118">IF(O118&lt;80,"0",IF((P118-O118)&lt;=2,('DPI art.191'!$G$5-(('DPI art.191'!$F$5-'DPI art.191'!$G$5)/4)*(P118-O118-2)),('DPI art.191'!$G$5-(('DPI art.191'!$G$5-'DPI art.191'!$H$5)/8)*(P118-O118-2))))</f>
        <v/>
      </c>
      <c r="AY118" s="644">
        <f t="array" ref="AY118">I118-AX118</f>
        <v/>
      </c>
      <c r="AZ118" s="644">
        <f t="array" ref="AZ118">IF(N118&lt;135,N118,N118-'DPI art.191'!$I$5)</f>
        <v/>
      </c>
      <c r="BA118" s="137">
        <f t="array" ref="BA118">IF(O118&lt;80,"0",IF((P118-O118)&lt;=2,('DPI art.191'!$G$7-(('DPI art.191'!$F$7-'DPI art.191'!$G$7)/4)*(P118-O118-2)),('DPI art.191'!$G$7-(('DPI art.191'!$G$7-'DPI art.191'!$H$7)/8)*(P118-O118-2))))</f>
        <v/>
      </c>
      <c r="BB118" s="644">
        <f t="array" ref="BB118">R118-BA118</f>
        <v/>
      </c>
      <c r="BC118" s="644">
        <f t="array" ref="BC118">IF(N118&lt;135,N118,N118-'DPI art.191'!$I$5)</f>
        <v/>
      </c>
      <c r="BD118" s="137">
        <f t="array" ref="BD118">IF(O118&lt;80,"0",IF((P118-O118)&lt;=2,('DPI art.191'!$G$7-(('DPI art.191'!$F$7-'DPI art.191'!$G$7)/4)*(O118-P118-2)),('DPI art.191'!$G$7-(('DPI art.191'!$G$7-'DPI art.191'!$H$7)/8)*(P118-O118-2))))</f>
        <v/>
      </c>
      <c r="BE118" s="644">
        <f t="array" ref="BE118">O118-BD118</f>
        <v/>
      </c>
      <c r="BF118" s="644">
        <f t="array" ref="BF118">IF(N118&lt;135,N118,N118-'DPI art.191'!$I$7)</f>
        <v/>
      </c>
      <c r="BG118" s="137">
        <f t="array" ref="BG118">IF(AA118&lt;80,"0",IF((AB118-AA118)&lt;=2,('DPI art.191'!$G$3-(('DPI art.191'!$F$3-'DPI art.191'!$G$3)/4)*(AB118-AA118-2)),('DPI art.191'!$G$3-(('DPI art.191'!$G$3-'DPI art.191'!$H$3)/8)*(AB118-AA118-2))))</f>
        <v/>
      </c>
      <c r="BH118" s="644">
        <f t="array" ref="BH118">AA118-BG118</f>
        <v/>
      </c>
      <c r="BI118" s="644">
        <f t="array" ref="BI118">IF(Z118&lt;135,Z118,Z118-'DPI art.191'!$I$3)</f>
        <v/>
      </c>
      <c r="BJ118" s="137">
        <f t="array" ref="BJ118">IF(U118&lt;80,"0",IF((V118-U118)&lt;=2,('DPI art.191'!$G$7-(('DPI art.191'!$F$7-'DPI art.191'!$G$7)/4)*(U118-V118-2)),('DPI art.191'!$G$7-(('DPI art.191'!$G$7-'DPI art.191'!$H$7)/8)*(V118-U118-2))))</f>
        <v/>
      </c>
      <c r="BK118" s="644">
        <f t="array" ref="BK118">U118-BJ118</f>
        <v/>
      </c>
      <c r="BL118" s="644">
        <f t="array" ref="BL118">IF(T118&lt;135,T118,T118-'DPI art.191'!$I$7)</f>
        <v/>
      </c>
      <c r="BM118" s="137">
        <f t="array" ref="BM118">IF(AA118&lt;80,"0",IF((AB118-AA118)&lt;=2,('DPI art.191'!$G$5-(('DPI art.191'!$F$5-'DPI art.191'!$G$5)/4)*(AB118-AA118-2)),('DPI art.191'!$G$5-(('DPI art.191'!$G$5-'DPI art.191'!$H$5)/8)*(AB118-AA118-2))))</f>
        <v/>
      </c>
      <c r="BN118" s="644">
        <f t="array" ref="BN118">AD118-BM118</f>
        <v/>
      </c>
      <c r="BO118" s="644">
        <f t="array" ref="BO118">IF(Z118&lt;135,Z118,Z118-'DPI art.191'!$I$5)</f>
        <v/>
      </c>
      <c r="BP118" s="645">
        <f t="array" ref="BP118">10^(0.1*R118)</f>
        <v/>
      </c>
      <c r="BQ118" s="645">
        <f t="array" ref="BQ118">10^(0.1*X118)</f>
        <v/>
      </c>
      <c r="BR118" s="645">
        <f t="array" ref="BR118">10^(0.1*AB118)</f>
        <v/>
      </c>
      <c r="BS118" s="645">
        <f t="array" ref="BS118">10^(0.1*AF118)</f>
        <v/>
      </c>
      <c r="BT118" s="645">
        <f t="array" ref="BT118">10^(0.1*AJ118)</f>
        <v/>
      </c>
      <c r="BU118" s="645">
        <f t="array" ref="BU118">10^(0.1*AN118)</f>
        <v/>
      </c>
      <c r="BV118" s="134">
        <f t="array" ref="BV118">IF(R118&gt;0,(O118-R118),"")</f>
        <v/>
      </c>
      <c r="BW118" s="134">
        <f t="array" ref="BW118">IF(X118&gt;0,(O118-X118),"")</f>
        <v/>
      </c>
      <c r="BX118" s="134">
        <f t="array" ref="BX118">IF(AB118&gt;0,(O118-AB118),"")</f>
        <v/>
      </c>
      <c r="BY118" s="134">
        <f t="array" ref="BY118">IF(AF118&gt;0,(O118-AF118),"")</f>
        <v/>
      </c>
      <c r="BZ118" s="134">
        <f t="array" ref="BZ118">IF(AJ118&gt;0,(O118-AJ118),"")</f>
        <v/>
      </c>
      <c r="CA118" s="134">
        <f t="array" ref="CA118">IF(AN118&gt;0,(O118-AN118),"")</f>
        <v/>
      </c>
      <c r="CB118" s="645">
        <f t="array" ref="CB118">COUNT(BV118:CA118)</f>
        <v/>
      </c>
      <c r="CC118" s="646">
        <f t="array" ref="CC118">IF(CB118=0,0,IF(CB118=1,0,1/(CB118*(CB118-1))))</f>
        <v/>
      </c>
      <c r="CD118" s="135">
        <f t="array" ref="CD118">IF(R118&gt;0,(BV118^2),"")</f>
        <v/>
      </c>
      <c r="CE118" s="135">
        <f t="array" ref="CE118">IF(X118&gt;0,(BW118^2),"")</f>
        <v/>
      </c>
      <c r="CF118" s="135">
        <f t="array" ref="CF118">IF(AB118&gt;0,(BX118^2),"")</f>
        <v/>
      </c>
      <c r="CG118" s="135">
        <f t="array" ref="CG118">IF(AF118&gt;0,(BY118^2),"")</f>
        <v/>
      </c>
      <c r="CH118" s="135">
        <f t="array" ref="CH118">IF(AJ118&gt;0,(BZ118^2),"")</f>
        <v/>
      </c>
      <c r="CI118" s="135">
        <f t="array" ref="CI118">IF(AN118&gt;0,(CA118^2),"")</f>
        <v/>
      </c>
      <c r="CJ118" s="121" t="n"/>
    </row>
    <row r="119" hidden="1" ht="18.75" customHeight="1" s="621">
      <c r="A119" s="123" t="n"/>
      <c r="B119" s="47" t="inlineStr">
        <is>
          <t>E3_3</t>
        </is>
      </c>
      <c r="C119" s="101" t="n"/>
      <c r="D119" s="101" t="n"/>
      <c r="E119" s="101" t="n"/>
      <c r="F119" s="101" t="n"/>
      <c r="G119" s="100" t="n">
        <v>46163</v>
      </c>
      <c r="H119" s="99" t="inlineStr">
        <is>
          <t>Compito</t>
        </is>
      </c>
      <c r="I119" s="101" t="n"/>
      <c r="J119" s="101" t="n"/>
      <c r="K119" s="100" t="n"/>
      <c r="L119" s="100" t="n"/>
      <c r="M119" s="635">
        <f t="array" ref="M119">IF(R119&gt;0,(SQRT(CC119*(SUM(CD119:CI119)))),"")</f>
        <v/>
      </c>
      <c r="N119" s="136">
        <f t="array" ref="N119">IF(T119&gt;0,(MAX(T119,Z119,AD119,AH119,AL119,AP119))+SQRT(1.2^2+1^2),"")</f>
        <v/>
      </c>
      <c r="O119" s="637">
        <f t="array" ref="O119">IF(R119="",0,10*LOG10(SUM(BP119:BU119)/(COUNT(R119,X119,AB119,AF119,AJ119,AN119))))</f>
        <v/>
      </c>
      <c r="P119" s="638">
        <f t="array" ref="P119">IF(AND(Y119="",AC119="",AG119="",AK119="",AO119=""),S119,AVERAGE(S119,Y119,AC119,AG119,AK119,AO119)+STDEV(S119,Y119,AC119,AG119,AK119,AO119))</f>
        <v/>
      </c>
      <c r="Q119" s="106" t="n">
        <v>300</v>
      </c>
      <c r="R119" s="639" t="n">
        <v>78.5</v>
      </c>
      <c r="S119" s="640" t="n">
        <v>80.09999999999999</v>
      </c>
      <c r="T119" s="641" t="n">
        <v>106.8</v>
      </c>
      <c r="U119" s="642" t="n"/>
      <c r="V119" s="642" t="n"/>
      <c r="W119" s="106" t="n">
        <v>300</v>
      </c>
      <c r="X119" s="639" t="n">
        <v>77.90000000000001</v>
      </c>
      <c r="Y119" s="640" t="n">
        <v>80</v>
      </c>
      <c r="Z119" s="641" t="n">
        <v>96.2</v>
      </c>
      <c r="AA119" s="106" t="n">
        <v>300</v>
      </c>
      <c r="AB119" s="639" t="n">
        <v>77.5</v>
      </c>
      <c r="AC119" s="640" t="n">
        <v>79.5</v>
      </c>
      <c r="AD119" s="641" t="n">
        <v>104.5</v>
      </c>
      <c r="AE119" s="106" t="n">
        <v>300</v>
      </c>
      <c r="AF119" s="639" t="n">
        <v>77.90000000000001</v>
      </c>
      <c r="AG119" s="640" t="n">
        <v>80</v>
      </c>
      <c r="AH119" s="641" t="n">
        <v>97.2</v>
      </c>
      <c r="AI119" s="106" t="n">
        <v>300</v>
      </c>
      <c r="AJ119" s="639" t="n">
        <v>79</v>
      </c>
      <c r="AK119" s="640" t="n">
        <v>80.5</v>
      </c>
      <c r="AL119" s="641" t="n">
        <v>109.6</v>
      </c>
      <c r="AM119" s="106" t="n">
        <v>300</v>
      </c>
      <c r="AN119" s="639" t="n">
        <v>78.7</v>
      </c>
      <c r="AO119" s="640" t="n">
        <v>81.8</v>
      </c>
      <c r="AP119" s="641" t="n">
        <v>102.2</v>
      </c>
      <c r="AQ119" s="111">
        <f t="array" ref="AQ119">IF(AND((O119)&lt;85,N119&lt;137),"NO","SI")</f>
        <v/>
      </c>
      <c r="AR119" s="112">
        <f t="array" ref="AR119">IF((480*(10^(7.95-(O119/10))))&lt;480,480*(10^(7.95-(O119/10))),480)</f>
        <v/>
      </c>
      <c r="AS119" s="113">
        <f t="array" ref="AS119">IF((480*(10^(8.45-(O119/10))))&lt;480,480*(10^(8.45-(O119/10))),480)</f>
        <v/>
      </c>
      <c r="AT119" s="114">
        <f t="array" ref="AT119">IF((480*(10^(8.65-(O119/10))))&lt;480,480*(10^(8.65-(O119/10))),480)</f>
        <v/>
      </c>
      <c r="AU119" s="137">
        <f t="array" ref="AU119">IF(O119&lt;80,"0",IF((P119-O119)&lt;=2,('DPI art.191'!$G$3-(('DPI art.191'!$F$3-'DPI art.191'!$G$3)/4)*(P119-O119-2)),('DPI art.191'!$G$3-(('DPI art.191'!$G$3-'DPI art.191'!$H$3)/8)*(P119-O119-2))))</f>
        <v/>
      </c>
      <c r="AV119" s="644">
        <f t="array" ref="AV119">O119-AU119</f>
        <v/>
      </c>
      <c r="AW119" s="644">
        <f t="array" ref="AW119">IF(N119&lt;135,N119,N119-'DPI art.191'!$I$3)</f>
        <v/>
      </c>
      <c r="AX119" s="137">
        <f t="array" ref="AX119">IF(O119&lt;80,"0",IF((P119-O119)&lt;=2,('DPI art.191'!$G$5-(('DPI art.191'!$F$5-'DPI art.191'!$G$5)/4)*(P119-O119-2)),('DPI art.191'!$G$5-(('DPI art.191'!$G$5-'DPI art.191'!$H$5)/8)*(P119-O119-2))))</f>
        <v/>
      </c>
      <c r="AY119" s="644">
        <f t="array" ref="AY119">I119-AX119</f>
        <v/>
      </c>
      <c r="AZ119" s="644">
        <f t="array" ref="AZ119">IF(N119&lt;135,N119,N119-'DPI art.191'!$I$5)</f>
        <v/>
      </c>
      <c r="BA119" s="137">
        <f t="array" ref="BA119">IF(O119&lt;80,"0",IF((P119-O119)&lt;=2,('DPI art.191'!$G$7-(('DPI art.191'!$F$7-'DPI art.191'!$G$7)/4)*(P119-O119-2)),('DPI art.191'!$G$7-(('DPI art.191'!$G$7-'DPI art.191'!$H$7)/8)*(P119-O119-2))))</f>
        <v/>
      </c>
      <c r="BB119" s="644">
        <f t="array" ref="BB119">R119-BA119</f>
        <v/>
      </c>
      <c r="BC119" s="644">
        <f t="array" ref="BC119">IF(N119&lt;135,N119,N119-'DPI art.191'!$I$5)</f>
        <v/>
      </c>
      <c r="BD119" s="137">
        <f t="array" ref="BD119">IF(O119&lt;80,"0",IF((P119-O119)&lt;=2,('DPI art.191'!$G$7-(('DPI art.191'!$F$7-'DPI art.191'!$G$7)/4)*(O119-P119-2)),('DPI art.191'!$G$7-(('DPI art.191'!$G$7-'DPI art.191'!$H$7)/8)*(P119-O119-2))))</f>
        <v/>
      </c>
      <c r="BE119" s="644">
        <f t="array" ref="BE119">O119-BD119</f>
        <v/>
      </c>
      <c r="BF119" s="644">
        <f t="array" ref="BF119">IF(N119&lt;135,N119,N119-'DPI art.191'!$I$7)</f>
        <v/>
      </c>
      <c r="BG119" s="137">
        <f t="array" ref="BG119">IF(AA119&lt;80,"0",IF((AB119-AA119)&lt;=2,('DPI art.191'!$G$3-(('DPI art.191'!$F$3-'DPI art.191'!$G$3)/4)*(AB119-AA119-2)),('DPI art.191'!$G$3-(('DPI art.191'!$G$3-'DPI art.191'!$H$3)/8)*(AB119-AA119-2))))</f>
        <v/>
      </c>
      <c r="BH119" s="644">
        <f t="array" ref="BH119">AA119-BG119</f>
        <v/>
      </c>
      <c r="BI119" s="644">
        <f t="array" ref="BI119">IF(Z119&lt;135,Z119,Z119-'DPI art.191'!$I$3)</f>
        <v/>
      </c>
      <c r="BJ119" s="137">
        <f t="array" ref="BJ119">IF(U119&lt;80,"0",IF((V119-U119)&lt;=2,('DPI art.191'!$G$7-(('DPI art.191'!$F$7-'DPI art.191'!$G$7)/4)*(U119-V119-2)),('DPI art.191'!$G$7-(('DPI art.191'!$G$7-'DPI art.191'!$H$7)/8)*(V119-U119-2))))</f>
        <v/>
      </c>
      <c r="BK119" s="644">
        <f t="array" ref="BK119">U119-BJ119</f>
        <v/>
      </c>
      <c r="BL119" s="644">
        <f t="array" ref="BL119">IF(T119&lt;135,T119,T119-'DPI art.191'!$I$7)</f>
        <v/>
      </c>
      <c r="BM119" s="137">
        <f t="array" ref="BM119">IF(AA119&lt;80,"0",IF((AB119-AA119)&lt;=2,('DPI art.191'!$G$5-(('DPI art.191'!$F$5-'DPI art.191'!$G$5)/4)*(AB119-AA119-2)),('DPI art.191'!$G$5-(('DPI art.191'!$G$5-'DPI art.191'!$H$5)/8)*(AB119-AA119-2))))</f>
        <v/>
      </c>
      <c r="BN119" s="644">
        <f t="array" ref="BN119">AD119-BM119</f>
        <v/>
      </c>
      <c r="BO119" s="644">
        <f t="array" ref="BO119">IF(Z119&lt;135,Z119,Z119-'DPI art.191'!$I$5)</f>
        <v/>
      </c>
      <c r="BP119" s="645">
        <f t="array" ref="BP119">10^(0.1*R119)</f>
        <v/>
      </c>
      <c r="BQ119" s="645">
        <f t="array" ref="BQ119">10^(0.1*X119)</f>
        <v/>
      </c>
      <c r="BR119" s="645">
        <f t="array" ref="BR119">10^(0.1*AB119)</f>
        <v/>
      </c>
      <c r="BS119" s="645">
        <f t="array" ref="BS119">10^(0.1*AF119)</f>
        <v/>
      </c>
      <c r="BT119" s="645">
        <f t="array" ref="BT119">10^(0.1*AJ119)</f>
        <v/>
      </c>
      <c r="BU119" s="645">
        <f t="array" ref="BU119">10^(0.1*AN119)</f>
        <v/>
      </c>
      <c r="BV119" s="134">
        <f t="array" ref="BV119">IF(R119&gt;0,(O119-R119),"")</f>
        <v/>
      </c>
      <c r="BW119" s="134">
        <f t="array" ref="BW119">IF(X119&gt;0,(O119-X119),"")</f>
        <v/>
      </c>
      <c r="BX119" s="134">
        <f t="array" ref="BX119">IF(AB119&gt;0,(O119-AB119),"")</f>
        <v/>
      </c>
      <c r="BY119" s="134">
        <f t="array" ref="BY119">IF(AF119&gt;0,(O119-AF119),"")</f>
        <v/>
      </c>
      <c r="BZ119" s="134">
        <f t="array" ref="BZ119">IF(AJ119&gt;0,(O119-AJ119),"")</f>
        <v/>
      </c>
      <c r="CA119" s="134">
        <f t="array" ref="CA119">IF(AN119&gt;0,(O119-AN119),"")</f>
        <v/>
      </c>
      <c r="CB119" s="645">
        <f t="array" ref="CB119">COUNT(BV119:CA119)</f>
        <v/>
      </c>
      <c r="CC119" s="646">
        <f t="array" ref="CC119">IF(CB119=0,0,IF(CB119=1,0,1/(CB119*(CB119-1))))</f>
        <v/>
      </c>
      <c r="CD119" s="135">
        <f t="array" ref="CD119">IF(R119&gt;0,(BV119^2),"")</f>
        <v/>
      </c>
      <c r="CE119" s="135">
        <f t="array" ref="CE119">IF(X119&gt;0,(BW119^2),"")</f>
        <v/>
      </c>
      <c r="CF119" s="135">
        <f t="array" ref="CF119">IF(AB119&gt;0,(BX119^2),"")</f>
        <v/>
      </c>
      <c r="CG119" s="135">
        <f t="array" ref="CG119">IF(AF119&gt;0,(BY119^2),"")</f>
        <v/>
      </c>
      <c r="CH119" s="135">
        <f t="array" ref="CH119">IF(AJ119&gt;0,(BZ119^2),"")</f>
        <v/>
      </c>
      <c r="CI119" s="135">
        <f t="array" ref="CI119">IF(AN119&gt;0,(CA119^2),"")</f>
        <v/>
      </c>
      <c r="CJ119" s="121" t="n"/>
    </row>
    <row r="120" hidden="1" ht="18.75" customHeight="1" s="621">
      <c r="A120" s="123" t="n"/>
      <c r="B120" s="47" t="inlineStr">
        <is>
          <t>E4_3</t>
        </is>
      </c>
      <c r="C120" s="101" t="n"/>
      <c r="D120" s="101" t="n"/>
      <c r="E120" s="101" t="n"/>
      <c r="F120" s="101" t="n"/>
      <c r="G120" s="100" t="n">
        <v>46163</v>
      </c>
      <c r="H120" s="99" t="inlineStr">
        <is>
          <t>Compito</t>
        </is>
      </c>
      <c r="I120" s="101" t="n"/>
      <c r="J120" s="101" t="n"/>
      <c r="K120" s="100" t="n"/>
      <c r="L120" s="100" t="n"/>
      <c r="M120" s="635">
        <f t="array" ref="M120">IF(R120&gt;0,(SQRT(CC120*(SUM(CD120:CI120)))),"")</f>
        <v/>
      </c>
      <c r="N120" s="136">
        <f t="array" ref="N120">IF(T120&gt;0,(MAX(T120,Z120,AD120,AH120,AL120,AP120))+SQRT(1.2^2+1^2),"")</f>
        <v/>
      </c>
      <c r="O120" s="637">
        <f t="array" ref="O120">IF(R120="",0,10*LOG10(SUM(BP120:BU120)/(COUNT(R120,X120,AB120,AF120,AJ120,AN120))))</f>
        <v/>
      </c>
      <c r="P120" s="638">
        <f t="array" ref="P120">IF(AND(Y120="",AC120="",AG120="",AK120="",AO120=""),S120,AVERAGE(S120,Y120,AC120,AG120,AK120,AO120)+STDEV(S120,Y120,AC120,AG120,AK120,AO120))</f>
        <v/>
      </c>
      <c r="Q120" s="106" t="n">
        <v>300</v>
      </c>
      <c r="R120" s="639" t="n">
        <v>86.09999999999999</v>
      </c>
      <c r="S120" s="640" t="n">
        <v>85.8</v>
      </c>
      <c r="T120" s="641" t="n">
        <v>108.9</v>
      </c>
      <c r="U120" s="642" t="n"/>
      <c r="V120" s="642" t="n"/>
      <c r="W120" s="106" t="n">
        <v>300</v>
      </c>
      <c r="X120" s="639" t="n">
        <v>90.2</v>
      </c>
      <c r="Y120" s="640" t="n">
        <v>89.2</v>
      </c>
      <c r="Z120" s="641" t="n">
        <v>111.1</v>
      </c>
      <c r="AA120" s="106" t="n">
        <v>300</v>
      </c>
      <c r="AB120" s="639" t="n">
        <v>85.2</v>
      </c>
      <c r="AC120" s="640" t="n">
        <v>85.2</v>
      </c>
      <c r="AD120" s="641" t="n">
        <v>105.9</v>
      </c>
      <c r="AE120" s="106" t="n">
        <v>300</v>
      </c>
      <c r="AF120" s="639" t="n">
        <v>85.7</v>
      </c>
      <c r="AG120" s="640" t="n">
        <v>86.2</v>
      </c>
      <c r="AH120" s="641" t="n">
        <v>107.5</v>
      </c>
      <c r="AI120" s="106" t="n">
        <v>300</v>
      </c>
      <c r="AJ120" s="639" t="n">
        <v>89.2</v>
      </c>
      <c r="AK120" s="640" t="n">
        <v>89</v>
      </c>
      <c r="AL120" s="641" t="n">
        <v>109.1</v>
      </c>
      <c r="AM120" s="106" t="n">
        <v>300</v>
      </c>
      <c r="AN120" s="639" t="n">
        <v>89.40000000000001</v>
      </c>
      <c r="AO120" s="640" t="n">
        <v>89.2</v>
      </c>
      <c r="AP120" s="641" t="n">
        <v>112</v>
      </c>
      <c r="AQ120" s="111">
        <f t="array" ref="AQ120">IF(AND((O120)&lt;85,N120&lt;137),"NO","SI")</f>
        <v/>
      </c>
      <c r="AR120" s="112">
        <f t="array" ref="AR120">IF((480*(10^(7.95-(O120/10))))&lt;480,480*(10^(7.95-(O120/10))),480)</f>
        <v/>
      </c>
      <c r="AS120" s="113">
        <f t="array" ref="AS120">IF((480*(10^(8.45-(O120/10))))&lt;480,480*(10^(8.45-(O120/10))),480)</f>
        <v/>
      </c>
      <c r="AT120" s="114">
        <f t="array" ref="AT120">IF((480*(10^(8.65-(O120/10))))&lt;480,480*(10^(8.65-(O120/10))),480)</f>
        <v/>
      </c>
      <c r="AU120" s="644">
        <f t="array" ref="AU120">IF(O120&lt;80,"0",IF((P120-O120)&lt;=2,('DPI art.191'!$G$3-(('DPI art.191'!$F$3-'DPI art.191'!$G$3)/4)*(P120-O120-2)),('DPI art.191'!$G$3-(('DPI art.191'!$G$3-'DPI art.191'!$H$3)/8)*(P120-O120-2))))</f>
        <v/>
      </c>
      <c r="AV120" s="644">
        <f t="array" ref="AV120">O120-AU120</f>
        <v/>
      </c>
      <c r="AW120" s="644">
        <f t="array" ref="AW120">IF(N120&lt;135,N120,N120-'DPI art.191'!$I$3)</f>
        <v/>
      </c>
      <c r="AX120" s="644">
        <f t="array" ref="AX120">IF(O120&lt;80,"0",IF((P120-O120)&lt;=2,('DPI art.191'!$G$5-(('DPI art.191'!$F$5-'DPI art.191'!$G$5)/4)*(P120-O120-2)),('DPI art.191'!$G$5-(('DPI art.191'!$G$5-'DPI art.191'!$H$5)/8)*(P120-O120-2))))</f>
        <v/>
      </c>
      <c r="AY120" s="644">
        <f t="array" ref="AY120">I120-AX120</f>
        <v/>
      </c>
      <c r="AZ120" s="644">
        <f t="array" ref="AZ120">IF(N120&lt;135,N120,N120-'DPI art.191'!$I$5)</f>
        <v/>
      </c>
      <c r="BA120" s="644">
        <f t="array" ref="BA120">IF(O120&lt;80,"0",IF((P120-O120)&lt;=2,('DPI art.191'!$G$7-(('DPI art.191'!$F$7-'DPI art.191'!$G$7)/4)*(P120-O120-2)),('DPI art.191'!$G$7-(('DPI art.191'!$G$7-'DPI art.191'!$H$7)/8)*(P120-O120-2))))</f>
        <v/>
      </c>
      <c r="BB120" s="644">
        <f t="array" ref="BB120">R120-BA120</f>
        <v/>
      </c>
      <c r="BC120" s="644">
        <f t="array" ref="BC120">IF(N120&lt;135,N120,N120-'DPI art.191'!$I$5)</f>
        <v/>
      </c>
      <c r="BD120" s="137">
        <f t="array" ref="BD120">IF(O120&lt;80,"0",IF((P120-O120)&lt;=2,('DPI art.191'!$G$7-(('DPI art.191'!$F$7-'DPI art.191'!$G$7)/4)*(O120-P120-2)),('DPI art.191'!$G$7-(('DPI art.191'!$G$7-'DPI art.191'!$H$7)/8)*(P120-O120-2))))</f>
        <v/>
      </c>
      <c r="BE120" s="644">
        <f t="array" ref="BE120">O120-BD120</f>
        <v/>
      </c>
      <c r="BF120" s="644">
        <f t="array" ref="BF120">IF(N120&lt;135,N120,N120-'DPI art.191'!$I$7)</f>
        <v/>
      </c>
      <c r="BG120" s="137">
        <f t="array" ref="BG120">IF(AA120&lt;80,"0",IF((AB120-AA120)&lt;=2,('DPI art.191'!$G$3-(('DPI art.191'!$F$3-'DPI art.191'!$G$3)/4)*(AB120-AA120-2)),('DPI art.191'!$G$3-(('DPI art.191'!$G$3-'DPI art.191'!$H$3)/8)*(AB120-AA120-2))))</f>
        <v/>
      </c>
      <c r="BH120" s="644">
        <f t="array" ref="BH120">AA120-BG120</f>
        <v/>
      </c>
      <c r="BI120" s="644">
        <f t="array" ref="BI120">IF(Z120&lt;135,Z120,Z120-'DPI art.191'!$I$3)</f>
        <v/>
      </c>
      <c r="BJ120" s="137">
        <f t="array" ref="BJ120">IF(U120&lt;80,"0",IF((V120-U120)&lt;=2,('DPI art.191'!$G$7-(('DPI art.191'!$F$7-'DPI art.191'!$G$7)/4)*(U120-V120-2)),('DPI art.191'!$G$7-(('DPI art.191'!$G$7-'DPI art.191'!$H$7)/8)*(V120-U120-2))))</f>
        <v/>
      </c>
      <c r="BK120" s="644">
        <f t="array" ref="BK120">U120-BJ120</f>
        <v/>
      </c>
      <c r="BL120" s="644">
        <f t="array" ref="BL120">IF(T120&lt;135,T120,T120-'DPI art.191'!$I$7)</f>
        <v/>
      </c>
      <c r="BM120" s="137">
        <f t="array" ref="BM120">IF(AA120&lt;80,"0",IF((AB120-AA120)&lt;=2,('DPI art.191'!$G$5-(('DPI art.191'!$F$5-'DPI art.191'!$G$5)/4)*(AB120-AA120-2)),('DPI art.191'!$G$5-(('DPI art.191'!$G$5-'DPI art.191'!$H$5)/8)*(AB120-AA120-2))))</f>
        <v/>
      </c>
      <c r="BN120" s="644">
        <f t="array" ref="BN120">AD120-BM120</f>
        <v/>
      </c>
      <c r="BO120" s="644">
        <f t="array" ref="BO120">IF(Z120&lt;135,Z120,Z120-'DPI art.191'!$I$5)</f>
        <v/>
      </c>
      <c r="BP120" s="645">
        <f t="array" ref="BP120">10^(0.1*R120)</f>
        <v/>
      </c>
      <c r="BQ120" s="645">
        <f t="array" ref="BQ120">10^(0.1*X120)</f>
        <v/>
      </c>
      <c r="BR120" s="645">
        <f t="array" ref="BR120">10^(0.1*AB120)</f>
        <v/>
      </c>
      <c r="BS120" s="645">
        <f t="array" ref="BS120">10^(0.1*AF120)</f>
        <v/>
      </c>
      <c r="BT120" s="645">
        <f t="array" ref="BT120">10^(0.1*AJ120)</f>
        <v/>
      </c>
      <c r="BU120" s="645">
        <f t="array" ref="BU120">10^(0.1*AN120)</f>
        <v/>
      </c>
      <c r="BV120" s="134">
        <f t="array" ref="BV120">IF(R120&gt;0,(O120-R120),"")</f>
        <v/>
      </c>
      <c r="BW120" s="134">
        <f t="array" ref="BW120">IF(X120&gt;0,(O120-X120),"")</f>
        <v/>
      </c>
      <c r="BX120" s="134">
        <f t="array" ref="BX120">IF(AB120&gt;0,(O120-AB120),"")</f>
        <v/>
      </c>
      <c r="BY120" s="134">
        <f t="array" ref="BY120">IF(AF120&gt;0,(O120-AF120),"")</f>
        <v/>
      </c>
      <c r="BZ120" s="134">
        <f t="array" ref="BZ120">IF(AJ120&gt;0,(O120-AJ120),"")</f>
        <v/>
      </c>
      <c r="CA120" s="134">
        <f t="array" ref="CA120">IF(AN120&gt;0,(O120-AN120),"")</f>
        <v/>
      </c>
      <c r="CB120" s="645">
        <f t="array" ref="CB120">COUNT(BV120:CA120)</f>
        <v/>
      </c>
      <c r="CC120" s="646">
        <f t="array" ref="CC120">IF(CB120=0,0,IF(CB120=1,0,1/(CB120*(CB120-1))))</f>
        <v/>
      </c>
      <c r="CD120" s="135">
        <f t="array" ref="CD120">IF(R120&gt;0,(BV120^2),"")</f>
        <v/>
      </c>
      <c r="CE120" s="135">
        <f t="array" ref="CE120">IF(X120&gt;0,(BW120^2),"")</f>
        <v/>
      </c>
      <c r="CF120" s="135">
        <f t="array" ref="CF120">IF(AB120&gt;0,(BX120^2),"")</f>
        <v/>
      </c>
      <c r="CG120" s="135">
        <f t="array" ref="CG120">IF(AF120&gt;0,(BY120^2),"")</f>
        <v/>
      </c>
      <c r="CH120" s="135">
        <f t="array" ref="CH120">IF(AJ120&gt;0,(BZ120^2),"")</f>
        <v/>
      </c>
      <c r="CI120" s="135">
        <f t="array" ref="CI120">IF(AN120&gt;0,(CA120^2),"")</f>
        <v/>
      </c>
      <c r="CJ120" s="121" t="n"/>
    </row>
    <row r="121" hidden="1" ht="18.75" customHeight="1" s="621">
      <c r="A121" s="123" t="n"/>
      <c r="B121" s="47" t="inlineStr">
        <is>
          <t>E5_3</t>
        </is>
      </c>
      <c r="C121" s="101" t="n"/>
      <c r="D121" s="101" t="n"/>
      <c r="E121" s="101" t="n"/>
      <c r="F121" s="101" t="n"/>
      <c r="G121" s="100" t="n">
        <v>46163</v>
      </c>
      <c r="H121" s="99" t="inlineStr">
        <is>
          <t>Compito</t>
        </is>
      </c>
      <c r="I121" s="101" t="n"/>
      <c r="J121" s="101" t="n"/>
      <c r="K121" s="100" t="n"/>
      <c r="L121" s="100" t="n"/>
      <c r="M121" s="635">
        <f t="array" ref="M121">IF(R121&gt;0,(SQRT(CC121*(SUM(CD121:CI121)))),"")</f>
        <v/>
      </c>
      <c r="N121" s="136">
        <f t="array" ref="N121">IF(T121&gt;0,(MAX(T121,Z121,AD121,AH121,AL121,AP121))+SQRT(1.2^2+1^2),"")</f>
        <v/>
      </c>
      <c r="O121" s="637">
        <f t="array" ref="O121">IF(R121="",0,10*LOG10(SUM(BP121:BU121)/(COUNT(R121,X121,AB121,AF121,AJ121,AN121))))</f>
        <v/>
      </c>
      <c r="P121" s="638">
        <f t="array" ref="P121">IF(AND(Y121="",AC121="",AG121="",AK121="",AO121=""),S121,AVERAGE(S121,Y121,AC121,AG121,AK121,AO121)+STDEV(S121,Y121,AC121,AG121,AK121,AO121))</f>
        <v/>
      </c>
      <c r="Q121" s="106" t="n">
        <v>300</v>
      </c>
      <c r="R121" s="639" t="n">
        <v>83.2</v>
      </c>
      <c r="S121" s="640" t="n">
        <v>83.5</v>
      </c>
      <c r="T121" s="641" t="n">
        <v>108.9</v>
      </c>
      <c r="U121" s="642" t="n"/>
      <c r="V121" s="642" t="n"/>
      <c r="W121" s="106" t="n">
        <v>300</v>
      </c>
      <c r="X121" s="639" t="n">
        <v>82.90000000000001</v>
      </c>
      <c r="Y121" s="640" t="n">
        <v>82.8</v>
      </c>
      <c r="Z121" s="641" t="n">
        <v>109.5</v>
      </c>
      <c r="AA121" s="106" t="n">
        <v>300</v>
      </c>
      <c r="AB121" s="639" t="n">
        <v>80.5</v>
      </c>
      <c r="AC121" s="640" t="n">
        <v>80.8</v>
      </c>
      <c r="AD121" s="641" t="n">
        <v>109.3</v>
      </c>
      <c r="AE121" s="106" t="n">
        <v>300</v>
      </c>
      <c r="AF121" s="639" t="n">
        <v>80.7</v>
      </c>
      <c r="AG121" s="640" t="n">
        <v>81.7</v>
      </c>
      <c r="AH121" s="641" t="n">
        <v>105.4</v>
      </c>
      <c r="AI121" s="106" t="n">
        <v>300</v>
      </c>
      <c r="AJ121" s="639" t="n">
        <v>84.59999999999999</v>
      </c>
      <c r="AK121" s="640" t="n">
        <v>85</v>
      </c>
      <c r="AL121" s="641" t="n">
        <v>117.1</v>
      </c>
      <c r="AM121" s="106" t="n">
        <v>300</v>
      </c>
      <c r="AN121" s="639" t="n">
        <v>78.3</v>
      </c>
      <c r="AO121" s="640" t="n">
        <v>79.59999999999999</v>
      </c>
      <c r="AP121" s="641" t="n">
        <v>103</v>
      </c>
      <c r="AQ121" s="111">
        <f t="array" ref="AQ121">IF(AND((O121)&lt;85,N121&lt;137),"NO","SI")</f>
        <v/>
      </c>
      <c r="AR121" s="112">
        <f t="array" ref="AR121">IF((480*(10^(7.95-(O121/10))))&lt;480,480*(10^(7.95-(O121/10))),480)</f>
        <v/>
      </c>
      <c r="AS121" s="113">
        <f t="array" ref="AS121">IF((480*(10^(8.45-(O121/10))))&lt;480,480*(10^(8.45-(O121/10))),480)</f>
        <v/>
      </c>
      <c r="AT121" s="114">
        <f t="array" ref="AT121">IF((480*(10^(8.65-(O121/10))))&lt;480,480*(10^(8.65-(O121/10))),480)</f>
        <v/>
      </c>
      <c r="AU121" s="644">
        <f t="array" ref="AU121">IF(O121&lt;80,"0",IF((P121-O121)&lt;=2,('DPI art.191'!$G$3-(('DPI art.191'!$F$3-'DPI art.191'!$G$3)/4)*(P121-O121-2)),('DPI art.191'!$G$3-(('DPI art.191'!$G$3-'DPI art.191'!$H$3)/8)*(P121-O121-2))))</f>
        <v/>
      </c>
      <c r="AV121" s="644">
        <f t="array" ref="AV121">O121-AU121</f>
        <v/>
      </c>
      <c r="AW121" s="644">
        <f t="array" ref="AW121">IF(N121&lt;135,N121,N121-'DPI art.191'!$I$3)</f>
        <v/>
      </c>
      <c r="AX121" s="644">
        <f t="array" ref="AX121">IF(O121&lt;80,"0",IF((P121-O121)&lt;=2,('DPI art.191'!$G$5-(('DPI art.191'!$F$5-'DPI art.191'!$G$5)/4)*(P121-O121-2)),('DPI art.191'!$G$5-(('DPI art.191'!$G$5-'DPI art.191'!$H$5)/8)*(P121-O121-2))))</f>
        <v/>
      </c>
      <c r="AY121" s="644">
        <f t="array" ref="AY121">I121-AX121</f>
        <v/>
      </c>
      <c r="AZ121" s="644">
        <f t="array" ref="AZ121">IF(N121&lt;135,N121,N121-'DPI art.191'!$I$5)</f>
        <v/>
      </c>
      <c r="BA121" s="644">
        <f t="array" ref="BA121">IF(O121&lt;80,"0",IF((P121-O121)&lt;=2,('DPI art.191'!$G$7-(('DPI art.191'!$F$7-'DPI art.191'!$G$7)/4)*(P121-O121-2)),('DPI art.191'!$G$7-(('DPI art.191'!$G$7-'DPI art.191'!$H$7)/8)*(P121-O121-2))))</f>
        <v/>
      </c>
      <c r="BB121" s="644">
        <f t="array" ref="BB121">R121-BA121</f>
        <v/>
      </c>
      <c r="BC121" s="644">
        <f t="array" ref="BC121">IF(N121&lt;135,N121,N121-'DPI art.191'!$I$5)</f>
        <v/>
      </c>
      <c r="BD121" s="137">
        <f t="array" ref="BD121">IF(O121&lt;80,"0",IF((P121-O121)&lt;=2,('DPI art.191'!$G$7-(('DPI art.191'!$F$7-'DPI art.191'!$G$7)/4)*(O121-P121-2)),('DPI art.191'!$G$7-(('DPI art.191'!$G$7-'DPI art.191'!$H$7)/8)*(P121-O121-2))))</f>
        <v/>
      </c>
      <c r="BE121" s="644">
        <f t="array" ref="BE121">O121-BD121</f>
        <v/>
      </c>
      <c r="BF121" s="644">
        <f t="array" ref="BF121">IF(N121&lt;135,N121,N121-'DPI art.191'!$I$7)</f>
        <v/>
      </c>
      <c r="BG121" s="137">
        <f t="array" ref="BG121">IF(AA121&lt;80,"0",IF((AB121-AA121)&lt;=2,('DPI art.191'!$G$3-(('DPI art.191'!$F$3-'DPI art.191'!$G$3)/4)*(AB121-AA121-2)),('DPI art.191'!$G$3-(('DPI art.191'!$G$3-'DPI art.191'!$H$3)/8)*(AB121-AA121-2))))</f>
        <v/>
      </c>
      <c r="BH121" s="644">
        <f t="array" ref="BH121">AA121-BG121</f>
        <v/>
      </c>
      <c r="BI121" s="644">
        <f t="array" ref="BI121">IF(Z121&lt;135,Z121,Z121-'DPI art.191'!$I$3)</f>
        <v/>
      </c>
      <c r="BJ121" s="137">
        <f t="array" ref="BJ121">IF(U121&lt;80,"0",IF((V121-U121)&lt;=2,('DPI art.191'!$G$7-(('DPI art.191'!$F$7-'DPI art.191'!$G$7)/4)*(U121-V121-2)),('DPI art.191'!$G$7-(('DPI art.191'!$G$7-'DPI art.191'!$H$7)/8)*(V121-U121-2))))</f>
        <v/>
      </c>
      <c r="BK121" s="644">
        <f t="array" ref="BK121">U121-BJ121</f>
        <v/>
      </c>
      <c r="BL121" s="644">
        <f t="array" ref="BL121">IF(T121&lt;135,T121,T121-'DPI art.191'!$I$7)</f>
        <v/>
      </c>
      <c r="BM121" s="137">
        <f t="array" ref="BM121">IF(AA121&lt;80,"0",IF((AB121-AA121)&lt;=2,('DPI art.191'!$G$5-(('DPI art.191'!$F$5-'DPI art.191'!$G$5)/4)*(AB121-AA121-2)),('DPI art.191'!$G$5-(('DPI art.191'!$G$5-'DPI art.191'!$H$5)/8)*(AB121-AA121-2))))</f>
        <v/>
      </c>
      <c r="BN121" s="644">
        <f t="array" ref="BN121">AD121-BM121</f>
        <v/>
      </c>
      <c r="BO121" s="644">
        <f t="array" ref="BO121">IF(Z121&lt;135,Z121,Z121-'DPI art.191'!$I$5)</f>
        <v/>
      </c>
      <c r="BP121" s="645">
        <f t="array" ref="BP121">10^(0.1*R121)</f>
        <v/>
      </c>
      <c r="BQ121" s="645">
        <f t="array" ref="BQ121">10^(0.1*X121)</f>
        <v/>
      </c>
      <c r="BR121" s="645">
        <f t="array" ref="BR121">10^(0.1*AB121)</f>
        <v/>
      </c>
      <c r="BS121" s="645">
        <f t="array" ref="BS121">10^(0.1*AF121)</f>
        <v/>
      </c>
      <c r="BT121" s="645">
        <f t="array" ref="BT121">10^(0.1*AJ121)</f>
        <v/>
      </c>
      <c r="BU121" s="645">
        <f t="array" ref="BU121">10^(0.1*AN121)</f>
        <v/>
      </c>
      <c r="BV121" s="134">
        <f t="array" ref="BV121">IF(R121&gt;0,(O121-R121),"")</f>
        <v/>
      </c>
      <c r="BW121" s="134">
        <f t="array" ref="BW121">IF(X121&gt;0,(O121-X121),"")</f>
        <v/>
      </c>
      <c r="BX121" s="134">
        <f t="array" ref="BX121">IF(AB121&gt;0,(O121-AB121),"")</f>
        <v/>
      </c>
      <c r="BY121" s="134">
        <f t="array" ref="BY121">IF(AF121&gt;0,(O121-AF121),"")</f>
        <v/>
      </c>
      <c r="BZ121" s="134">
        <f t="array" ref="BZ121">IF(AJ121&gt;0,(O121-AJ121),"")</f>
        <v/>
      </c>
      <c r="CA121" s="134">
        <f t="array" ref="CA121">IF(AN121&gt;0,(O121-AN121),"")</f>
        <v/>
      </c>
      <c r="CB121" s="645">
        <f t="array" ref="CB121">COUNT(BV121:CA121)</f>
        <v/>
      </c>
      <c r="CC121" s="646">
        <f t="array" ref="CC121">IF(CB121=0,0,IF(CB121=1,0,1/(CB121*(CB121-1))))</f>
        <v/>
      </c>
      <c r="CD121" s="135">
        <f t="array" ref="CD121">IF(R121&gt;0,(BV121^2),"")</f>
        <v/>
      </c>
      <c r="CE121" s="135">
        <f t="array" ref="CE121">IF(X121&gt;0,(BW121^2),"")</f>
        <v/>
      </c>
      <c r="CF121" s="135">
        <f t="array" ref="CF121">IF(AB121&gt;0,(BX121^2),"")</f>
        <v/>
      </c>
      <c r="CG121" s="135">
        <f t="array" ref="CG121">IF(AF121&gt;0,(BY121^2),"")</f>
        <v/>
      </c>
      <c r="CH121" s="135">
        <f t="array" ref="CH121">IF(AJ121&gt;0,(BZ121^2),"")</f>
        <v/>
      </c>
      <c r="CI121" s="135">
        <f t="array" ref="CI121">IF(AN121&gt;0,(CA121^2),"")</f>
        <v/>
      </c>
      <c r="CJ121" s="121" t="n"/>
    </row>
    <row r="122" hidden="1" ht="18.75" customHeight="1" s="621">
      <c r="A122" s="123" t="n"/>
      <c r="B122" s="47" t="inlineStr">
        <is>
          <t>E6_3</t>
        </is>
      </c>
      <c r="C122" s="101" t="n"/>
      <c r="D122" s="101" t="n"/>
      <c r="E122" s="101" t="n"/>
      <c r="F122" s="101" t="n"/>
      <c r="G122" s="100" t="n">
        <v>46163</v>
      </c>
      <c r="H122" s="99" t="inlineStr">
        <is>
          <t>Compito</t>
        </is>
      </c>
      <c r="I122" s="101" t="n"/>
      <c r="J122" s="101" t="n"/>
      <c r="K122" s="100" t="n"/>
      <c r="L122" s="100" t="n"/>
      <c r="M122" s="635">
        <f t="array" ref="M122">IF(R122&gt;0,(SQRT(CC122*(SUM(CD122:CI122)))),"")</f>
        <v/>
      </c>
      <c r="N122" s="136">
        <f t="array" ref="N122">IF(T122&gt;0,(MAX(T122,Z122,AD122,AH122,AL122,AP122))+SQRT(1.2^2+1^2),"")</f>
        <v/>
      </c>
      <c r="O122" s="637">
        <f t="array" ref="O122">IF(R122="",0,10*LOG10(SUM(BP122:BU122)/(COUNT(R122,X122,AB122,AF122,AJ122,AN122))))</f>
        <v/>
      </c>
      <c r="P122" s="638">
        <f t="array" ref="P122">IF(AND(Y122="",AC122="",AG122="",AK122="",AO122=""),S122,AVERAGE(S122,Y122,AC122,AG122,AK122,AO122)+STDEV(S122,Y122,AC122,AG122,AK122,AO122))</f>
        <v/>
      </c>
      <c r="Q122" s="106" t="n">
        <v>300</v>
      </c>
      <c r="R122" s="639" t="n">
        <v>88.8</v>
      </c>
      <c r="S122" s="640" t="n">
        <v>87.90000000000001</v>
      </c>
      <c r="T122" s="641" t="n">
        <v>106.9</v>
      </c>
      <c r="U122" s="642" t="n"/>
      <c r="V122" s="642" t="n"/>
      <c r="W122" s="106" t="n">
        <v>300</v>
      </c>
      <c r="X122" s="639" t="n">
        <v>91.09999999999999</v>
      </c>
      <c r="Y122" s="640" t="n">
        <v>89.90000000000001</v>
      </c>
      <c r="Z122" s="641" t="n">
        <v>110.3</v>
      </c>
      <c r="AA122" s="106" t="n">
        <v>300</v>
      </c>
      <c r="AB122" s="639" t="n">
        <v>87.2</v>
      </c>
      <c r="AC122" s="640" t="n">
        <v>86.59999999999999</v>
      </c>
      <c r="AD122" s="641" t="n">
        <v>106.4</v>
      </c>
      <c r="AE122" s="106" t="n">
        <v>300</v>
      </c>
      <c r="AF122" s="639" t="n">
        <v>89.5</v>
      </c>
      <c r="AG122" s="640" t="n">
        <v>88.5</v>
      </c>
      <c r="AH122" s="641" t="n">
        <v>106.3</v>
      </c>
      <c r="AI122" s="106" t="n">
        <v>300</v>
      </c>
      <c r="AJ122" s="639" t="n">
        <v>88.90000000000001</v>
      </c>
      <c r="AK122" s="640" t="n">
        <v>88</v>
      </c>
      <c r="AL122" s="641" t="n">
        <v>106.8</v>
      </c>
      <c r="AM122" s="106" t="n">
        <v>300</v>
      </c>
      <c r="AN122" s="639" t="n">
        <v>86.59999999999999</v>
      </c>
      <c r="AO122" s="640" t="n">
        <v>85.90000000000001</v>
      </c>
      <c r="AP122" s="641" t="n">
        <v>105.5</v>
      </c>
      <c r="AQ122" s="111">
        <f t="array" ref="AQ122">IF(AND((O122)&lt;85,N122&lt;137),"NO","SI")</f>
        <v/>
      </c>
      <c r="AR122" s="112">
        <f t="array" ref="AR122">IF((480*(10^(7.95-(O122/10))))&lt;480,480*(10^(7.95-(O122/10))),480)</f>
        <v/>
      </c>
      <c r="AS122" s="113">
        <f t="array" ref="AS122">IF((480*(10^(8.45-(O122/10))))&lt;480,480*(10^(8.45-(O122/10))),480)</f>
        <v/>
      </c>
      <c r="AT122" s="114">
        <f t="array" ref="AT122">IF((480*(10^(8.65-(O122/10))))&lt;480,480*(10^(8.65-(O122/10))),480)</f>
        <v/>
      </c>
      <c r="AU122" s="644">
        <f t="array" ref="AU122">IF(O122&lt;80,"0",IF((P122-O122)&lt;=2,('DPI art.191'!$G$3-(('DPI art.191'!$F$3-'DPI art.191'!$G$3)/4)*(P122-O122-2)),('DPI art.191'!$G$3-(('DPI art.191'!$G$3-'DPI art.191'!$H$3)/8)*(P122-O122-2))))</f>
        <v/>
      </c>
      <c r="AV122" s="644">
        <f t="array" ref="AV122">O122-AU122</f>
        <v/>
      </c>
      <c r="AW122" s="644">
        <f t="array" ref="AW122">IF(N122&lt;135,N122,N122-'DPI art.191'!$I$3)</f>
        <v/>
      </c>
      <c r="AX122" s="644">
        <f t="array" ref="AX122">IF(O122&lt;80,"0",IF((P122-O122)&lt;=2,('DPI art.191'!$G$5-(('DPI art.191'!$F$5-'DPI art.191'!$G$5)/4)*(P122-O122-2)),('DPI art.191'!$G$5-(('DPI art.191'!$G$5-'DPI art.191'!$H$5)/8)*(P122-O122-2))))</f>
        <v/>
      </c>
      <c r="AY122" s="644">
        <f t="array" ref="AY122">I122-AX122</f>
        <v/>
      </c>
      <c r="AZ122" s="644">
        <f t="array" ref="AZ122">IF(N122&lt;135,N122,N122-'DPI art.191'!$I$5)</f>
        <v/>
      </c>
      <c r="BA122" s="644">
        <f t="array" ref="BA122">IF(O122&lt;80,"0",IF((P122-O122)&lt;=2,('DPI art.191'!$G$7-(('DPI art.191'!$F$7-'DPI art.191'!$G$7)/4)*(P122-O122-2)),('DPI art.191'!$G$7-(('DPI art.191'!$G$7-'DPI art.191'!$H$7)/8)*(P122-O122-2))))</f>
        <v/>
      </c>
      <c r="BB122" s="644">
        <f t="array" ref="BB122">R122-BA122</f>
        <v/>
      </c>
      <c r="BC122" s="644">
        <f t="array" ref="BC122">IF(N122&lt;135,N122,N122-'DPI art.191'!$I$5)</f>
        <v/>
      </c>
      <c r="BD122" s="137">
        <f t="array" ref="BD122">IF(O122&lt;80,"0",IF((P122-O122)&lt;=2,('DPI art.191'!$G$7-(('DPI art.191'!$F$7-'DPI art.191'!$G$7)/4)*(O122-P122-2)),('DPI art.191'!$G$7-(('DPI art.191'!$G$7-'DPI art.191'!$H$7)/8)*(P122-O122-2))))</f>
        <v/>
      </c>
      <c r="BE122" s="644">
        <f t="array" ref="BE122">O122-BD122</f>
        <v/>
      </c>
      <c r="BF122" s="644">
        <f t="array" ref="BF122">IF(N122&lt;135,N122,N122-'DPI art.191'!$I$7)</f>
        <v/>
      </c>
      <c r="BG122" s="137">
        <f t="array" ref="BG122">IF(AA122&lt;80,"0",IF((AB122-AA122)&lt;=2,('DPI art.191'!$G$3-(('DPI art.191'!$F$3-'DPI art.191'!$G$3)/4)*(AB122-AA122-2)),('DPI art.191'!$G$3-(('DPI art.191'!$G$3-'DPI art.191'!$H$3)/8)*(AB122-AA122-2))))</f>
        <v/>
      </c>
      <c r="BH122" s="644">
        <f t="array" ref="BH122">AA122-BG122</f>
        <v/>
      </c>
      <c r="BI122" s="644">
        <f t="array" ref="BI122">IF(Z122&lt;135,Z122,Z122-'DPI art.191'!$I$3)</f>
        <v/>
      </c>
      <c r="BJ122" s="137">
        <f t="array" ref="BJ122">IF(U122&lt;80,"0",IF((V122-U122)&lt;=2,('DPI art.191'!$G$7-(('DPI art.191'!$F$7-'DPI art.191'!$G$7)/4)*(U122-V122-2)),('DPI art.191'!$G$7-(('DPI art.191'!$G$7-'DPI art.191'!$H$7)/8)*(V122-U122-2))))</f>
        <v/>
      </c>
      <c r="BK122" s="644">
        <f t="array" ref="BK122">U122-BJ122</f>
        <v/>
      </c>
      <c r="BL122" s="644">
        <f t="array" ref="BL122">IF(T122&lt;135,T122,T122-'DPI art.191'!$I$7)</f>
        <v/>
      </c>
      <c r="BM122" s="137">
        <f t="array" ref="BM122">IF(AA122&lt;80,"0",IF((AB122-AA122)&lt;=2,('DPI art.191'!$G$5-(('DPI art.191'!$F$5-'DPI art.191'!$G$5)/4)*(AB122-AA122-2)),('DPI art.191'!$G$5-(('DPI art.191'!$G$5-'DPI art.191'!$H$5)/8)*(AB122-AA122-2))))</f>
        <v/>
      </c>
      <c r="BN122" s="644">
        <f t="array" ref="BN122">AD122-BM122</f>
        <v/>
      </c>
      <c r="BO122" s="644">
        <f t="array" ref="BO122">IF(Z122&lt;135,Z122,Z122-'DPI art.191'!$I$5)</f>
        <v/>
      </c>
      <c r="BP122" s="645">
        <f t="array" ref="BP122">10^(0.1*R122)</f>
        <v/>
      </c>
      <c r="BQ122" s="645">
        <f t="array" ref="BQ122">10^(0.1*X122)</f>
        <v/>
      </c>
      <c r="BR122" s="645">
        <f t="array" ref="BR122">10^(0.1*AB122)</f>
        <v/>
      </c>
      <c r="BS122" s="645">
        <f t="array" ref="BS122">10^(0.1*AF122)</f>
        <v/>
      </c>
      <c r="BT122" s="645">
        <f t="array" ref="BT122">10^(0.1*AJ122)</f>
        <v/>
      </c>
      <c r="BU122" s="645">
        <f t="array" ref="BU122">10^(0.1*AN122)</f>
        <v/>
      </c>
      <c r="BV122" s="134">
        <f t="array" ref="BV122">IF(R122&gt;0,(O122-R122),"")</f>
        <v/>
      </c>
      <c r="BW122" s="134">
        <f t="array" ref="BW122">IF(X122&gt;0,(O122-X122),"")</f>
        <v/>
      </c>
      <c r="BX122" s="134">
        <f t="array" ref="BX122">IF(AB122&gt;0,(O122-AB122),"")</f>
        <v/>
      </c>
      <c r="BY122" s="134">
        <f t="array" ref="BY122">IF(AF122&gt;0,(O122-AF122),"")</f>
        <v/>
      </c>
      <c r="BZ122" s="134">
        <f t="array" ref="BZ122">IF(AJ122&gt;0,(O122-AJ122),"")</f>
        <v/>
      </c>
      <c r="CA122" s="134">
        <f t="array" ref="CA122">IF(AN122&gt;0,(O122-AN122),"")</f>
        <v/>
      </c>
      <c r="CB122" s="645">
        <f t="array" ref="CB122">COUNT(BV122:CA122)</f>
        <v/>
      </c>
      <c r="CC122" s="646">
        <f t="array" ref="CC122">IF(CB122=0,0,IF(CB122=1,0,1/(CB122*(CB122-1))))</f>
        <v/>
      </c>
      <c r="CD122" s="135">
        <f t="array" ref="CD122">IF(R122&gt;0,(BV122^2),"")</f>
        <v/>
      </c>
      <c r="CE122" s="135">
        <f t="array" ref="CE122">IF(X122&gt;0,(BW122^2),"")</f>
        <v/>
      </c>
      <c r="CF122" s="135">
        <f t="array" ref="CF122">IF(AB122&gt;0,(BX122^2),"")</f>
        <v/>
      </c>
      <c r="CG122" s="135">
        <f t="array" ref="CG122">IF(AF122&gt;0,(BY122^2),"")</f>
        <v/>
      </c>
      <c r="CH122" s="135">
        <f t="array" ref="CH122">IF(AJ122&gt;0,(BZ122^2),"")</f>
        <v/>
      </c>
      <c r="CI122" s="135">
        <f t="array" ref="CI122">IF(AN122&gt;0,(CA122^2),"")</f>
        <v/>
      </c>
      <c r="CJ122" s="121" t="n"/>
    </row>
    <row r="123" hidden="1" ht="18.75" customHeight="1" s="621">
      <c r="A123" s="123" t="n"/>
      <c r="B123" s="47" t="inlineStr">
        <is>
          <t>E7_3</t>
        </is>
      </c>
      <c r="C123" s="101" t="n"/>
      <c r="D123" s="101" t="n"/>
      <c r="E123" s="101" t="n"/>
      <c r="F123" s="101" t="n"/>
      <c r="G123" s="100" t="n">
        <v>46163</v>
      </c>
      <c r="H123" s="99" t="inlineStr">
        <is>
          <t>Compito</t>
        </is>
      </c>
      <c r="I123" s="101" t="n"/>
      <c r="J123" s="101" t="n"/>
      <c r="K123" s="100" t="n"/>
      <c r="L123" s="100" t="n"/>
      <c r="M123" s="635">
        <f t="array" ref="M123">IF(R123&gt;0,(SQRT(CC123*(SUM(CD123:CI123)))),"")</f>
        <v/>
      </c>
      <c r="N123" s="136">
        <f t="array" ref="N123">IF(T123&gt;0,(MAX(T123,Z123,AD123,AH123,AL123,AP123))+SQRT(1.2^2+1^2),"")</f>
        <v/>
      </c>
      <c r="O123" s="637">
        <f t="array" ref="O123">IF(R123="",0,10*LOG10(SUM(BP123:BU123)/(COUNT(R123,X123,AB123,AF123,AJ123,AN123))))</f>
        <v/>
      </c>
      <c r="P123" s="638">
        <f t="array" ref="P123">IF(AND(Y123="",AC123="",AG123="",AK123="",AO123=""),S123,AVERAGE(S123,Y123,AC123,AG123,AK123,AO123)+STDEV(S123,Y123,AC123,AG123,AK123,AO123))</f>
        <v/>
      </c>
      <c r="Q123" s="106" t="n">
        <v>300</v>
      </c>
      <c r="R123" s="639" t="n">
        <v>85.5</v>
      </c>
      <c r="S123" s="640" t="n">
        <v>85.3</v>
      </c>
      <c r="T123" s="641" t="n">
        <v>101.9</v>
      </c>
      <c r="U123" s="642" t="n"/>
      <c r="V123" s="642" t="n"/>
      <c r="W123" s="106" t="n">
        <v>300</v>
      </c>
      <c r="X123" s="639" t="n">
        <v>80.90000000000001</v>
      </c>
      <c r="Y123" s="640" t="n">
        <v>81.8</v>
      </c>
      <c r="Z123" s="641" t="n">
        <v>99.5</v>
      </c>
      <c r="AA123" s="106" t="n">
        <v>300</v>
      </c>
      <c r="AB123" s="639" t="n">
        <v>85.2</v>
      </c>
      <c r="AC123" s="640" t="n">
        <v>85.09999999999999</v>
      </c>
      <c r="AD123" s="641" t="n">
        <v>105.3</v>
      </c>
      <c r="AE123" s="106" t="n">
        <v>300</v>
      </c>
      <c r="AF123" s="639" t="n">
        <v>85.7</v>
      </c>
      <c r="AG123" s="640" t="n">
        <v>85.2</v>
      </c>
      <c r="AH123" s="641" t="n">
        <v>102.5</v>
      </c>
      <c r="AI123" s="106" t="n">
        <v>300</v>
      </c>
      <c r="AJ123" s="639" t="n">
        <v>84.90000000000001</v>
      </c>
      <c r="AK123" s="640" t="n">
        <v>84.59999999999999</v>
      </c>
      <c r="AL123" s="641" t="n">
        <v>99.5</v>
      </c>
      <c r="AM123" s="106" t="n">
        <v>300</v>
      </c>
      <c r="AN123" s="639" t="n">
        <v>83.09999999999999</v>
      </c>
      <c r="AO123" s="640" t="n">
        <v>83.59999999999999</v>
      </c>
      <c r="AP123" s="641" t="n">
        <v>107.8</v>
      </c>
      <c r="AQ123" s="111">
        <f t="array" ref="AQ123">IF(AND((O123)&lt;85,N123&lt;137),"NO","SI")</f>
        <v/>
      </c>
      <c r="AR123" s="112">
        <f t="array" ref="AR123">IF((480*(10^(7.95-(O123/10))))&lt;480,480*(10^(7.95-(O123/10))),480)</f>
        <v/>
      </c>
      <c r="AS123" s="113">
        <f t="array" ref="AS123">IF((480*(10^(8.45-(O123/10))))&lt;480,480*(10^(8.45-(O123/10))),480)</f>
        <v/>
      </c>
      <c r="AT123" s="114">
        <f t="array" ref="AT123">IF((480*(10^(8.65-(O123/10))))&lt;480,480*(10^(8.65-(O123/10))),480)</f>
        <v/>
      </c>
      <c r="AU123" s="644">
        <f t="array" ref="AU123">IF(O123&lt;80,"0",IF((P123-O123)&lt;=2,('DPI art.191'!$G$3-(('DPI art.191'!$F$3-'DPI art.191'!$G$3)/4)*(P123-O123-2)),('DPI art.191'!$G$3-(('DPI art.191'!$G$3-'DPI art.191'!$H$3)/8)*(P123-O123-2))))</f>
        <v/>
      </c>
      <c r="AV123" s="644">
        <f t="array" ref="AV123">O123-AU123</f>
        <v/>
      </c>
      <c r="AW123" s="644">
        <f t="array" ref="AW123">IF(N123&lt;135,N123,N123-'DPI art.191'!$I$3)</f>
        <v/>
      </c>
      <c r="AX123" s="644">
        <f t="array" ref="AX123">IF(O123&lt;80,"0",IF((P123-O123)&lt;=2,('DPI art.191'!$G$5-(('DPI art.191'!$F$5-'DPI art.191'!$G$5)/4)*(P123-O123-2)),('DPI art.191'!$G$5-(('DPI art.191'!$G$5-'DPI art.191'!$H$5)/8)*(P123-O123-2))))</f>
        <v/>
      </c>
      <c r="AY123" s="644">
        <f t="array" ref="AY123">I123-AX123</f>
        <v/>
      </c>
      <c r="AZ123" s="644">
        <f t="array" ref="AZ123">IF(N123&lt;135,N123,N123-'DPI art.191'!$I$5)</f>
        <v/>
      </c>
      <c r="BA123" s="644">
        <f t="array" ref="BA123">IF(O123&lt;80,"0",IF((P123-O123)&lt;=2,('DPI art.191'!$G$7-(('DPI art.191'!$F$7-'DPI art.191'!$G$7)/4)*(P123-O123-2)),('DPI art.191'!$G$7-(('DPI art.191'!$G$7-'DPI art.191'!$H$7)/8)*(P123-O123-2))))</f>
        <v/>
      </c>
      <c r="BB123" s="644">
        <f t="array" ref="BB123">R123-BA123</f>
        <v/>
      </c>
      <c r="BC123" s="644">
        <f t="array" ref="BC123">IF(N123&lt;135,N123,N123-'DPI art.191'!$I$5)</f>
        <v/>
      </c>
      <c r="BD123" s="137">
        <f t="array" ref="BD123">IF(O123&lt;80,"0",IF((P123-O123)&lt;=2,('DPI art.191'!$G$7-(('DPI art.191'!$F$7-'DPI art.191'!$G$7)/4)*(O123-P123-2)),('DPI art.191'!$G$7-(('DPI art.191'!$G$7-'DPI art.191'!$H$7)/8)*(P123-O123-2))))</f>
        <v/>
      </c>
      <c r="BE123" s="644">
        <f t="array" ref="BE123">O123-BD123</f>
        <v/>
      </c>
      <c r="BF123" s="644">
        <f t="array" ref="BF123">IF(N123&lt;135,N123,N123-'DPI art.191'!$I$7)</f>
        <v/>
      </c>
      <c r="BG123" s="137">
        <f t="array" ref="BG123">IF(AA123&lt;80,"0",IF((AB123-AA123)&lt;=2,('DPI art.191'!$G$3-(('DPI art.191'!$F$3-'DPI art.191'!$G$3)/4)*(AB123-AA123-2)),('DPI art.191'!$G$3-(('DPI art.191'!$G$3-'DPI art.191'!$H$3)/8)*(AB123-AA123-2))))</f>
        <v/>
      </c>
      <c r="BH123" s="644">
        <f t="array" ref="BH123">AA123-BG123</f>
        <v/>
      </c>
      <c r="BI123" s="644">
        <f t="array" ref="BI123">IF(Z123&lt;135,Z123,Z123-'DPI art.191'!$I$3)</f>
        <v/>
      </c>
      <c r="BJ123" s="137">
        <f t="array" ref="BJ123">IF(U123&lt;80,"0",IF((V123-U123)&lt;=2,('DPI art.191'!$G$7-(('DPI art.191'!$F$7-'DPI art.191'!$G$7)/4)*(U123-V123-2)),('DPI art.191'!$G$7-(('DPI art.191'!$G$7-'DPI art.191'!$H$7)/8)*(V123-U123-2))))</f>
        <v/>
      </c>
      <c r="BK123" s="644">
        <f t="array" ref="BK123">U123-BJ123</f>
        <v/>
      </c>
      <c r="BL123" s="644">
        <f t="array" ref="BL123">IF(T123&lt;135,T123,T123-'DPI art.191'!$I$7)</f>
        <v/>
      </c>
      <c r="BM123" s="137">
        <f t="array" ref="BM123">IF(AA123&lt;80,"0",IF((AB123-AA123)&lt;=2,('DPI art.191'!$G$5-(('DPI art.191'!$F$5-'DPI art.191'!$G$5)/4)*(AB123-AA123-2)),('DPI art.191'!$G$5-(('DPI art.191'!$G$5-'DPI art.191'!$H$5)/8)*(AB123-AA123-2))))</f>
        <v/>
      </c>
      <c r="BN123" s="644">
        <f t="array" ref="BN123">AD123-BM123</f>
        <v/>
      </c>
      <c r="BO123" s="644">
        <f t="array" ref="BO123">IF(Z123&lt;135,Z123,Z123-'DPI art.191'!$I$5)</f>
        <v/>
      </c>
      <c r="BP123" s="645">
        <f t="array" ref="BP123">10^(0.1*R123)</f>
        <v/>
      </c>
      <c r="BQ123" s="645">
        <f t="array" ref="BQ123">10^(0.1*X123)</f>
        <v/>
      </c>
      <c r="BR123" s="645">
        <f t="array" ref="BR123">10^(0.1*AB123)</f>
        <v/>
      </c>
      <c r="BS123" s="645">
        <f t="array" ref="BS123">10^(0.1*AF123)</f>
        <v/>
      </c>
      <c r="BT123" s="645">
        <f t="array" ref="BT123">10^(0.1*AJ123)</f>
        <v/>
      </c>
      <c r="BU123" s="645">
        <f t="array" ref="BU123">10^(0.1*AN123)</f>
        <v/>
      </c>
      <c r="BV123" s="134">
        <f t="array" ref="BV123">IF(R123&gt;0,(O123-R123),"")</f>
        <v/>
      </c>
      <c r="BW123" s="134">
        <f t="array" ref="BW123">IF(X123&gt;0,(O123-X123),"")</f>
        <v/>
      </c>
      <c r="BX123" s="134">
        <f t="array" ref="BX123">IF(AB123&gt;0,(O123-AB123),"")</f>
        <v/>
      </c>
      <c r="BY123" s="134">
        <f t="array" ref="BY123">IF(AF123&gt;0,(O123-AF123),"")</f>
        <v/>
      </c>
      <c r="BZ123" s="134">
        <f t="array" ref="BZ123">IF(AJ123&gt;0,(O123-AJ123),"")</f>
        <v/>
      </c>
      <c r="CA123" s="134">
        <f t="array" ref="CA123">IF(AN123&gt;0,(O123-AN123),"")</f>
        <v/>
      </c>
      <c r="CB123" s="645">
        <f t="array" ref="CB123">COUNT(BV123:CA123)</f>
        <v/>
      </c>
      <c r="CC123" s="646">
        <f t="array" ref="CC123">IF(CB123=0,0,IF(CB123=1,0,1/(CB123*(CB123-1))))</f>
        <v/>
      </c>
      <c r="CD123" s="135">
        <f t="array" ref="CD123">IF(R123&gt;0,(BV123^2),"")</f>
        <v/>
      </c>
      <c r="CE123" s="135">
        <f t="array" ref="CE123">IF(X123&gt;0,(BW123^2),"")</f>
        <v/>
      </c>
      <c r="CF123" s="135">
        <f t="array" ref="CF123">IF(AB123&gt;0,(BX123^2),"")</f>
        <v/>
      </c>
      <c r="CG123" s="135">
        <f t="array" ref="CG123">IF(AF123&gt;0,(BY123^2),"")</f>
        <v/>
      </c>
      <c r="CH123" s="135">
        <f t="array" ref="CH123">IF(AJ123&gt;0,(BZ123^2),"")</f>
        <v/>
      </c>
      <c r="CI123" s="135">
        <f t="array" ref="CI123">IF(AN123&gt;0,(CA123^2),"")</f>
        <v/>
      </c>
      <c r="CJ123" s="121" t="n"/>
    </row>
    <row r="124" hidden="1" ht="18.75" customHeight="1" s="621">
      <c r="A124" s="123" t="n"/>
      <c r="B124" s="47" t="inlineStr">
        <is>
          <t>E8_3</t>
        </is>
      </c>
      <c r="C124" s="101" t="n"/>
      <c r="D124" s="101" t="n"/>
      <c r="E124" s="101" t="n"/>
      <c r="F124" s="101" t="n"/>
      <c r="G124" s="100" t="n">
        <v>46163</v>
      </c>
      <c r="H124" s="99" t="inlineStr">
        <is>
          <t>Compito</t>
        </is>
      </c>
      <c r="I124" s="101" t="n"/>
      <c r="J124" s="101" t="n"/>
      <c r="K124" s="100" t="n"/>
      <c r="L124" s="100" t="n"/>
      <c r="M124" s="635">
        <f t="array" ref="M124">IF(R124&gt;0,(SQRT(CC124*(SUM(CD124:CI124)))),"")</f>
        <v/>
      </c>
      <c r="N124" s="136">
        <f t="array" ref="N124">IF(T124&gt;0,(MAX(T124,Z124,AD124,AH124,AL124,AP124))+SQRT(1.2^2+1^2),"")</f>
        <v/>
      </c>
      <c r="O124" s="637">
        <f t="array" ref="O124">IF(R124="",0,10*LOG10(SUM(BP124:BU124)/(COUNT(R124,X124,AB124,AF124,AJ124,AN124))))</f>
        <v/>
      </c>
      <c r="P124" s="638">
        <f t="array" ref="P124">IF(AND(Y124="",AC124="",AG124="",AK124="",AO124=""),S124,AVERAGE(S124,Y124,AC124,AG124,AK124,AO124)+STDEV(S124,Y124,AC124,AG124,AK124,AO124))</f>
        <v/>
      </c>
      <c r="Q124" s="106" t="n">
        <v>300</v>
      </c>
      <c r="R124" s="639" t="n">
        <v>66.59999999999999</v>
      </c>
      <c r="S124" s="640" t="n">
        <v>78.8</v>
      </c>
      <c r="T124" s="641" t="n">
        <v>101.7</v>
      </c>
      <c r="U124" s="642" t="n"/>
      <c r="V124" s="642" t="n"/>
      <c r="W124" s="106" t="n">
        <v>300</v>
      </c>
      <c r="X124" s="639" t="n">
        <v>62.9</v>
      </c>
      <c r="Y124" s="640" t="n">
        <v>74.09999999999999</v>
      </c>
      <c r="Z124" s="641" t="n">
        <v>95.40000000000001</v>
      </c>
      <c r="AA124" s="106" t="n">
        <v>300</v>
      </c>
      <c r="AB124" s="639" t="n">
        <v>60.5</v>
      </c>
      <c r="AC124" s="640" t="n">
        <v>71.59999999999999</v>
      </c>
      <c r="AD124" s="641" t="n">
        <v>93.8</v>
      </c>
      <c r="AE124" s="106" t="n">
        <v>300</v>
      </c>
      <c r="AF124" s="639" t="n">
        <v>61.8</v>
      </c>
      <c r="AG124" s="640" t="n">
        <v>74.7</v>
      </c>
      <c r="AH124" s="641" t="n">
        <v>96.09999999999999</v>
      </c>
      <c r="AI124" s="106" t="n">
        <v>300</v>
      </c>
      <c r="AJ124" s="639" t="n">
        <v>59.5</v>
      </c>
      <c r="AK124" s="640" t="n">
        <v>73.2</v>
      </c>
      <c r="AL124" s="641" t="n">
        <v>92.8</v>
      </c>
      <c r="AM124" s="106" t="n">
        <v>300</v>
      </c>
      <c r="AN124" s="639" t="n">
        <v>61.3</v>
      </c>
      <c r="AO124" s="640" t="n">
        <v>75.40000000000001</v>
      </c>
      <c r="AP124" s="641" t="n">
        <v>95.90000000000001</v>
      </c>
      <c r="AQ124" s="111">
        <f t="array" ref="AQ124">IF(AND((O124)&lt;85,N124&lt;137),"NO","SI")</f>
        <v/>
      </c>
      <c r="AR124" s="112">
        <f t="array" ref="AR124">IF((480*(10^(7.95-(O124/10))))&lt;480,480*(10^(7.95-(O124/10))),480)</f>
        <v/>
      </c>
      <c r="AS124" s="113">
        <f t="array" ref="AS124">IF((480*(10^(8.45-(O124/10))))&lt;480,480*(10^(8.45-(O124/10))),480)</f>
        <v/>
      </c>
      <c r="AT124" s="114">
        <f t="array" ref="AT124">IF((480*(10^(8.65-(O124/10))))&lt;480,480*(10^(8.65-(O124/10))),480)</f>
        <v/>
      </c>
      <c r="AU124" s="137">
        <f t="array" ref="AU124">IF(O124&lt;80,"0",IF((P124-O124)&lt;=2,('DPI art.191'!$G$3-(('DPI art.191'!$F$3-'DPI art.191'!$G$3)/4)*(P124-O124-2)),('DPI art.191'!$G$3-(('DPI art.191'!$G$3-'DPI art.191'!$H$3)/8)*(P124-O124-2))))</f>
        <v/>
      </c>
      <c r="AV124" s="644">
        <f t="array" ref="AV124">O124-AU124</f>
        <v/>
      </c>
      <c r="AW124" s="644">
        <f t="array" ref="AW124">IF(N124&lt;135,N124,N124-'DPI art.191'!$I$3)</f>
        <v/>
      </c>
      <c r="AX124" s="137">
        <f t="array" ref="AX124">IF(O124&lt;80,"0",IF((P124-O124)&lt;=2,('DPI art.191'!$G$5-(('DPI art.191'!$F$5-'DPI art.191'!$G$5)/4)*(P124-O124-2)),('DPI art.191'!$G$5-(('DPI art.191'!$G$5-'DPI art.191'!$H$5)/8)*(P124-O124-2))))</f>
        <v/>
      </c>
      <c r="AY124" s="644">
        <f t="array" ref="AY124">I124-AX124</f>
        <v/>
      </c>
      <c r="AZ124" s="644">
        <f t="array" ref="AZ124">IF(N124&lt;135,N124,N124-'DPI art.191'!$I$5)</f>
        <v/>
      </c>
      <c r="BA124" s="137">
        <f t="array" ref="BA124">IF(O124&lt;80,"0",IF((P124-O124)&lt;=2,('DPI art.191'!$G$7-(('DPI art.191'!$F$7-'DPI art.191'!$G$7)/4)*(P124-O124-2)),('DPI art.191'!$G$7-(('DPI art.191'!$G$7-'DPI art.191'!$H$7)/8)*(P124-O124-2))))</f>
        <v/>
      </c>
      <c r="BB124" s="644">
        <f t="array" ref="BB124">R124-BA124</f>
        <v/>
      </c>
      <c r="BC124" s="644">
        <f t="array" ref="BC124">IF(N124&lt;135,N124,N124-'DPI art.191'!$I$5)</f>
        <v/>
      </c>
      <c r="BD124" s="137">
        <f t="array" ref="BD124">IF(O124&lt;80,"0",IF((P124-O124)&lt;=2,('DPI art.191'!$G$7-(('DPI art.191'!$F$7-'DPI art.191'!$G$7)/4)*(O124-P124-2)),('DPI art.191'!$G$7-(('DPI art.191'!$G$7-'DPI art.191'!$H$7)/8)*(P124-O124-2))))</f>
        <v/>
      </c>
      <c r="BE124" s="644">
        <f t="array" ref="BE124">O124-BD124</f>
        <v/>
      </c>
      <c r="BF124" s="644">
        <f t="array" ref="BF124">IF(N124&lt;135,N124,N124-'DPI art.191'!$I$7)</f>
        <v/>
      </c>
      <c r="BG124" s="137">
        <f t="array" ref="BG124">IF(AA124&lt;80,"0",IF((AB124-AA124)&lt;=2,('DPI art.191'!$G$3-(('DPI art.191'!$F$3-'DPI art.191'!$G$3)/4)*(AB124-AA124-2)),('DPI art.191'!$G$3-(('DPI art.191'!$G$3-'DPI art.191'!$H$3)/8)*(AB124-AA124-2))))</f>
        <v/>
      </c>
      <c r="BH124" s="644">
        <f t="array" ref="BH124">AA124-BG124</f>
        <v/>
      </c>
      <c r="BI124" s="644">
        <f t="array" ref="BI124">IF(Z124&lt;135,Z124,Z124-'DPI art.191'!$I$3)</f>
        <v/>
      </c>
      <c r="BJ124" s="137">
        <f t="array" ref="BJ124">IF(U124&lt;80,"0",IF((V124-U124)&lt;=2,('DPI art.191'!$G$7-(('DPI art.191'!$F$7-'DPI art.191'!$G$7)/4)*(U124-V124-2)),('DPI art.191'!$G$7-(('DPI art.191'!$G$7-'DPI art.191'!$H$7)/8)*(V124-U124-2))))</f>
        <v/>
      </c>
      <c r="BK124" s="644">
        <f t="array" ref="BK124">U124-BJ124</f>
        <v/>
      </c>
      <c r="BL124" s="644">
        <f t="array" ref="BL124">IF(T124&lt;135,T124,T124-'DPI art.191'!$I$7)</f>
        <v/>
      </c>
      <c r="BM124" s="137">
        <f t="array" ref="BM124">IF(AA124&lt;80,"0",IF((AB124-AA124)&lt;=2,('DPI art.191'!$G$5-(('DPI art.191'!$F$5-'DPI art.191'!$G$5)/4)*(AB124-AA124-2)),('DPI art.191'!$G$5-(('DPI art.191'!$G$5-'DPI art.191'!$H$5)/8)*(AB124-AA124-2))))</f>
        <v/>
      </c>
      <c r="BN124" s="644">
        <f t="array" ref="BN124">AD124-BM124</f>
        <v/>
      </c>
      <c r="BO124" s="644">
        <f t="array" ref="BO124">IF(Z124&lt;135,Z124,Z124-'DPI art.191'!$I$5)</f>
        <v/>
      </c>
      <c r="BP124" s="645">
        <f t="array" ref="BP124">10^(0.1*R124)</f>
        <v/>
      </c>
      <c r="BQ124" s="645">
        <f t="array" ref="BQ124">10^(0.1*X124)</f>
        <v/>
      </c>
      <c r="BR124" s="645">
        <f t="array" ref="BR124">10^(0.1*AB124)</f>
        <v/>
      </c>
      <c r="BS124" s="645">
        <f t="array" ref="BS124">10^(0.1*AF124)</f>
        <v/>
      </c>
      <c r="BT124" s="645">
        <f t="array" ref="BT124">10^(0.1*AJ124)</f>
        <v/>
      </c>
      <c r="BU124" s="645">
        <f t="array" ref="BU124">10^(0.1*AN124)</f>
        <v/>
      </c>
      <c r="BV124" s="134">
        <f t="array" ref="BV124">IF(R124&gt;0,(O124-R124),"")</f>
        <v/>
      </c>
      <c r="BW124" s="134">
        <f t="array" ref="BW124">IF(X124&gt;0,(O124-X124),"")</f>
        <v/>
      </c>
      <c r="BX124" s="134">
        <f t="array" ref="BX124">IF(AB124&gt;0,(O124-AB124),"")</f>
        <v/>
      </c>
      <c r="BY124" s="134">
        <f t="array" ref="BY124">IF(AF124&gt;0,(O124-AF124),"")</f>
        <v/>
      </c>
      <c r="BZ124" s="134">
        <f t="array" ref="BZ124">IF(AJ124&gt;0,(O124-AJ124),"")</f>
        <v/>
      </c>
      <c r="CA124" s="134">
        <f t="array" ref="CA124">IF(AN124&gt;0,(O124-AN124),"")</f>
        <v/>
      </c>
      <c r="CB124" s="645">
        <f t="array" ref="CB124">COUNT(BV124:CA124)</f>
        <v/>
      </c>
      <c r="CC124" s="646">
        <f t="array" ref="CC124">IF(CB124=0,0,IF(CB124=1,0,1/(CB124*(CB124-1))))</f>
        <v/>
      </c>
      <c r="CD124" s="135">
        <f t="array" ref="CD124">IF(R124&gt;0,(BV124^2),"")</f>
        <v/>
      </c>
      <c r="CE124" s="135">
        <f t="array" ref="CE124">IF(X124&gt;0,(BW124^2),"")</f>
        <v/>
      </c>
      <c r="CF124" s="135">
        <f t="array" ref="CF124">IF(AB124&gt;0,(BX124^2),"")</f>
        <v/>
      </c>
      <c r="CG124" s="135">
        <f t="array" ref="CG124">IF(AF124&gt;0,(BY124^2),"")</f>
        <v/>
      </c>
      <c r="CH124" s="135">
        <f t="array" ref="CH124">IF(AJ124&gt;0,(BZ124^2),"")</f>
        <v/>
      </c>
      <c r="CI124" s="135">
        <f t="array" ref="CI124">IF(AN124&gt;0,(CA124^2),"")</f>
        <v/>
      </c>
      <c r="CJ124" s="121" t="n"/>
    </row>
    <row r="125" hidden="1" ht="18.75" customHeight="1" s="621">
      <c r="A125" s="123" t="n"/>
      <c r="B125" s="47" t="inlineStr">
        <is>
          <t>E9_3</t>
        </is>
      </c>
      <c r="C125" s="101" t="n"/>
      <c r="D125" s="101" t="n"/>
      <c r="E125" s="101" t="n"/>
      <c r="F125" s="101" t="n"/>
      <c r="G125" s="100" t="n">
        <v>46163</v>
      </c>
      <c r="H125" s="99" t="inlineStr">
        <is>
          <t>Compito</t>
        </is>
      </c>
      <c r="I125" s="101" t="n"/>
      <c r="J125" s="101" t="n"/>
      <c r="K125" s="100" t="n"/>
      <c r="L125" s="100" t="n"/>
      <c r="M125" s="635">
        <f t="array" ref="M125">IF(R125&gt;0,(SQRT(CC125*(SUM(CD125:CI125)))),"")</f>
        <v/>
      </c>
      <c r="N125" s="136">
        <f t="array" ref="N125">IF(T125&gt;0,(MAX(T125,Z125,AD125,AH125,AL125,AP125))+SQRT(1.2^2+1^2),"")</f>
        <v/>
      </c>
      <c r="O125" s="637">
        <f t="array" ref="O125">IF(R125="",0,10*LOG10(SUM(BP125:BU125)/(COUNT(R125,X125,AB125,AF125,AJ125,AN125))))</f>
        <v/>
      </c>
      <c r="P125" s="638">
        <f t="array" ref="P125">IF(AND(Y125="",AC125="",AG125="",AK125="",AO125=""),S125,AVERAGE(S125,Y125,AC125,AG125,AK125,AO125)+STDEV(S125,Y125,AC125,AG125,AK125,AO125))</f>
        <v/>
      </c>
      <c r="Q125" s="106" t="n">
        <v>300</v>
      </c>
      <c r="R125" s="639" t="n">
        <v>61.3</v>
      </c>
      <c r="S125" s="640" t="n">
        <v>65.59999999999999</v>
      </c>
      <c r="T125" s="641" t="n">
        <v>95</v>
      </c>
      <c r="U125" s="642" t="n"/>
      <c r="V125" s="642" t="n"/>
      <c r="W125" s="106" t="n">
        <v>300</v>
      </c>
      <c r="X125" s="639" t="n">
        <v>53</v>
      </c>
      <c r="Y125" s="640" t="n">
        <v>62</v>
      </c>
      <c r="Z125" s="641" t="n">
        <v>90.5</v>
      </c>
      <c r="AA125" s="106" t="n">
        <v>300</v>
      </c>
      <c r="AB125" s="639" t="n">
        <v>46.2</v>
      </c>
      <c r="AC125" s="640" t="n">
        <v>58.2</v>
      </c>
      <c r="AD125" s="641" t="n">
        <v>81.90000000000001</v>
      </c>
      <c r="AE125" s="106" t="n">
        <v>300</v>
      </c>
      <c r="AF125" s="639" t="n">
        <v>50.1</v>
      </c>
      <c r="AG125" s="640" t="n">
        <v>57.5</v>
      </c>
      <c r="AH125" s="641" t="n">
        <v>85.90000000000001</v>
      </c>
      <c r="AI125" s="106" t="n">
        <v>300</v>
      </c>
      <c r="AJ125" s="639" t="n">
        <v>53</v>
      </c>
      <c r="AK125" s="640" t="n">
        <v>59.8</v>
      </c>
      <c r="AL125" s="641" t="n">
        <v>88.40000000000001</v>
      </c>
      <c r="AM125" s="106" t="n">
        <v>300</v>
      </c>
      <c r="AN125" s="639" t="n">
        <v>53.2</v>
      </c>
      <c r="AO125" s="640" t="n">
        <v>63.2</v>
      </c>
      <c r="AP125" s="641" t="n">
        <v>93.5</v>
      </c>
      <c r="AQ125" s="111">
        <f t="array" ref="AQ125">IF(AND((O125)&lt;85,N125&lt;137),"NO","SI")</f>
        <v/>
      </c>
      <c r="AR125" s="112">
        <f t="array" ref="AR125">IF((480*(10^(7.95-(O125/10))))&lt;480,480*(10^(7.95-(O125/10))),480)</f>
        <v/>
      </c>
      <c r="AS125" s="113">
        <f t="array" ref="AS125">IF((480*(10^(8.45-(O125/10))))&lt;480,480*(10^(8.45-(O125/10))),480)</f>
        <v/>
      </c>
      <c r="AT125" s="114">
        <f t="array" ref="AT125">IF((480*(10^(8.65-(O125/10))))&lt;480,480*(10^(8.65-(O125/10))),480)</f>
        <v/>
      </c>
      <c r="AU125" s="137">
        <f t="array" ref="AU125">IF(O125&lt;80,"0",IF((P125-O125)&lt;=2,('DPI art.191'!$G$3-(('DPI art.191'!$F$3-'DPI art.191'!$G$3)/4)*(P125-O125-2)),('DPI art.191'!$G$3-(('DPI art.191'!$G$3-'DPI art.191'!$H$3)/8)*(P125-O125-2))))</f>
        <v/>
      </c>
      <c r="AV125" s="644">
        <f t="array" ref="AV125">O125-AU125</f>
        <v/>
      </c>
      <c r="AW125" s="644">
        <f t="array" ref="AW125">IF(N125&lt;135,N125,N125-'DPI art.191'!$I$3)</f>
        <v/>
      </c>
      <c r="AX125" s="137">
        <f t="array" ref="AX125">IF(O125&lt;80,"0",IF((P125-O125)&lt;=2,('DPI art.191'!$G$5-(('DPI art.191'!$F$5-'DPI art.191'!$G$5)/4)*(P125-O125-2)),('DPI art.191'!$G$5-(('DPI art.191'!$G$5-'DPI art.191'!$H$5)/8)*(P125-O125-2))))</f>
        <v/>
      </c>
      <c r="AY125" s="644">
        <f t="array" ref="AY125">I125-AX125</f>
        <v/>
      </c>
      <c r="AZ125" s="644">
        <f t="array" ref="AZ125">IF(N125&lt;135,N125,N125-'DPI art.191'!$I$5)</f>
        <v/>
      </c>
      <c r="BA125" s="137">
        <f t="array" ref="BA125">IF(O125&lt;80,"0",IF((P125-O125)&lt;=2,('DPI art.191'!$G$7-(('DPI art.191'!$F$7-'DPI art.191'!$G$7)/4)*(P125-O125-2)),('DPI art.191'!$G$7-(('DPI art.191'!$G$7-'DPI art.191'!$H$7)/8)*(P125-O125-2))))</f>
        <v/>
      </c>
      <c r="BB125" s="644">
        <f t="array" ref="BB125">R125-BA125</f>
        <v/>
      </c>
      <c r="BC125" s="644">
        <f t="array" ref="BC125">IF(N125&lt;135,N125,N125-'DPI art.191'!$I$5)</f>
        <v/>
      </c>
      <c r="BD125" s="137">
        <f t="array" ref="BD125">IF(O125&lt;80,"0",IF((P125-O125)&lt;=2,('DPI art.191'!$G$7-(('DPI art.191'!$F$7-'DPI art.191'!$G$7)/4)*(O125-P125-2)),('DPI art.191'!$G$7-(('DPI art.191'!$G$7-'DPI art.191'!$H$7)/8)*(P125-O125-2))))</f>
        <v/>
      </c>
      <c r="BE125" s="644">
        <f t="array" ref="BE125">O125-BD125</f>
        <v/>
      </c>
      <c r="BF125" s="644">
        <f t="array" ref="BF125">IF(N125&lt;135,N125,N125-'DPI art.191'!$I$7)</f>
        <v/>
      </c>
      <c r="BG125" s="137">
        <f t="array" ref="BG125">IF(AA125&lt;80,"0",IF((AB125-AA125)&lt;=2,('DPI art.191'!$G$3-(('DPI art.191'!$F$3-'DPI art.191'!$G$3)/4)*(AB125-AA125-2)),('DPI art.191'!$G$3-(('DPI art.191'!$G$3-'DPI art.191'!$H$3)/8)*(AB125-AA125-2))))</f>
        <v/>
      </c>
      <c r="BH125" s="644">
        <f t="array" ref="BH125">AA125-BG125</f>
        <v/>
      </c>
      <c r="BI125" s="644">
        <f t="array" ref="BI125">IF(Z125&lt;135,Z125,Z125-'DPI art.191'!$I$3)</f>
        <v/>
      </c>
      <c r="BJ125" s="137">
        <f t="array" ref="BJ125">IF(U125&lt;80,"0",IF((V125-U125)&lt;=2,('DPI art.191'!$G$7-(('DPI art.191'!$F$7-'DPI art.191'!$G$7)/4)*(U125-V125-2)),('DPI art.191'!$G$7-(('DPI art.191'!$G$7-'DPI art.191'!$H$7)/8)*(V125-U125-2))))</f>
        <v/>
      </c>
      <c r="BK125" s="644">
        <f t="array" ref="BK125">U125-BJ125</f>
        <v/>
      </c>
      <c r="BL125" s="644">
        <f t="array" ref="BL125">IF(T125&lt;135,T125,T125-'DPI art.191'!$I$7)</f>
        <v/>
      </c>
      <c r="BM125" s="137">
        <f t="array" ref="BM125">IF(AA125&lt;80,"0",IF((AB125-AA125)&lt;=2,('DPI art.191'!$G$5-(('DPI art.191'!$F$5-'DPI art.191'!$G$5)/4)*(AB125-AA125-2)),('DPI art.191'!$G$5-(('DPI art.191'!$G$5-'DPI art.191'!$H$5)/8)*(AB125-AA125-2))))</f>
        <v/>
      </c>
      <c r="BN125" s="644">
        <f t="array" ref="BN125">AD125-BM125</f>
        <v/>
      </c>
      <c r="BO125" s="644">
        <f t="array" ref="BO125">IF(Z125&lt;135,Z125,Z125-'DPI art.191'!$I$5)</f>
        <v/>
      </c>
      <c r="BP125" s="645">
        <f t="array" ref="BP125">10^(0.1*R125)</f>
        <v/>
      </c>
      <c r="BQ125" s="645">
        <f t="array" ref="BQ125">10^(0.1*X125)</f>
        <v/>
      </c>
      <c r="BR125" s="645">
        <f t="array" ref="BR125">10^(0.1*AB125)</f>
        <v/>
      </c>
      <c r="BS125" s="645">
        <f t="array" ref="BS125">10^(0.1*AF125)</f>
        <v/>
      </c>
      <c r="BT125" s="645">
        <f t="array" ref="BT125">10^(0.1*AJ125)</f>
        <v/>
      </c>
      <c r="BU125" s="645">
        <f t="array" ref="BU125">10^(0.1*AN125)</f>
        <v/>
      </c>
      <c r="BV125" s="134">
        <f t="array" ref="BV125">IF(R125&gt;0,(O125-R125),"")</f>
        <v/>
      </c>
      <c r="BW125" s="134">
        <f t="array" ref="BW125">IF(X125&gt;0,(O125-X125),"")</f>
        <v/>
      </c>
      <c r="BX125" s="134">
        <f t="array" ref="BX125">IF(AB125&gt;0,(O125-AB125),"")</f>
        <v/>
      </c>
      <c r="BY125" s="134">
        <f t="array" ref="BY125">IF(AF125&gt;0,(O125-AF125),"")</f>
        <v/>
      </c>
      <c r="BZ125" s="134">
        <f t="array" ref="BZ125">IF(AJ125&gt;0,(O125-AJ125),"")</f>
        <v/>
      </c>
      <c r="CA125" s="134">
        <f t="array" ref="CA125">IF(AN125&gt;0,(O125-AN125),"")</f>
        <v/>
      </c>
      <c r="CB125" s="645">
        <f t="array" ref="CB125">COUNT(BV125:CA125)</f>
        <v/>
      </c>
      <c r="CC125" s="646">
        <f t="array" ref="CC125">IF(CB125=0,0,IF(CB125=1,0,1/(CB125*(CB125-1))))</f>
        <v/>
      </c>
      <c r="CD125" s="135">
        <f t="array" ref="CD125">IF(R125&gt;0,(BV125^2),"")</f>
        <v/>
      </c>
      <c r="CE125" s="135">
        <f t="array" ref="CE125">IF(X125&gt;0,(BW125^2),"")</f>
        <v/>
      </c>
      <c r="CF125" s="135">
        <f t="array" ref="CF125">IF(AB125&gt;0,(BX125^2),"")</f>
        <v/>
      </c>
      <c r="CG125" s="135">
        <f t="array" ref="CG125">IF(AF125&gt;0,(BY125^2),"")</f>
        <v/>
      </c>
      <c r="CH125" s="135">
        <f t="array" ref="CH125">IF(AJ125&gt;0,(BZ125^2),"")</f>
        <v/>
      </c>
      <c r="CI125" s="135">
        <f t="array" ref="CI125">IF(AN125&gt;0,(CA125^2),"")</f>
        <v/>
      </c>
      <c r="CJ125" s="121" t="n"/>
    </row>
    <row r="126" ht="18.75" customHeight="1" s="621">
      <c r="A126" s="123" t="n"/>
      <c r="B126" s="47" t="inlineStr">
        <is>
          <t>E10_3</t>
        </is>
      </c>
      <c r="C126" s="99" t="inlineStr">
        <is>
          <t>Prova</t>
        </is>
      </c>
      <c r="D126" s="99" t="inlineStr">
        <is>
          <t>boh</t>
        </is>
      </c>
      <c r="E126" s="99" t="inlineStr">
        <is>
          <t>boh</t>
        </is>
      </c>
      <c r="F126" s="99" t="inlineStr">
        <is>
          <t>Vediamo</t>
        </is>
      </c>
      <c r="G126" s="100" t="n">
        <v>46163</v>
      </c>
      <c r="H126" s="99" t="inlineStr">
        <is>
          <t>Compito</t>
        </is>
      </c>
      <c r="I126" s="101" t="n"/>
      <c r="J126" s="101" t="n"/>
      <c r="K126" s="100" t="n"/>
      <c r="L126" s="100" t="n"/>
      <c r="M126" s="635">
        <f t="array" ref="M126">IF(R126&gt;0,(SQRT(CC126*(SUM(CD126:CI126)))),"")</f>
        <v/>
      </c>
      <c r="N126" s="136">
        <f t="array" ref="N126">IF(T126&gt;0,(MAX(T126,Z126,AD126,AH126,AL126,AP126))+SQRT(1.2^2+1^2),"")</f>
        <v/>
      </c>
      <c r="O126" s="637">
        <f t="array" ref="O126">IF(R126="",0,10*LOG10(SUM(BP126:BU126)/(COUNT(R126,X126,AB126,AF126,AJ126,AN126))))</f>
        <v/>
      </c>
      <c r="P126" s="638">
        <f t="array" ref="P126">IF(AND(Y126="",AC126="",AG126="",AK126="",AO126=""),S126,AVERAGE(S126,Y126,AC126,AG126,AK126,AO126)+STDEV(S126,Y126,AC126,AG126,AK126,AO126))</f>
        <v/>
      </c>
      <c r="Q126" s="106" t="n">
        <v>300</v>
      </c>
      <c r="R126" s="639" t="n">
        <v>74.90000000000001</v>
      </c>
      <c r="S126" s="640" t="n">
        <v>79.40000000000001</v>
      </c>
      <c r="T126" s="641" t="n">
        <v>94.8</v>
      </c>
      <c r="U126" s="642" t="n"/>
      <c r="V126" s="642" t="n"/>
      <c r="W126" s="106" t="n">
        <v>300</v>
      </c>
      <c r="X126" s="639" t="n">
        <v>74.8</v>
      </c>
      <c r="Y126" s="640" t="n">
        <v>79.3</v>
      </c>
      <c r="Z126" s="641" t="n">
        <v>93.5</v>
      </c>
      <c r="AA126" s="106" t="n">
        <v>300</v>
      </c>
      <c r="AB126" s="639" t="n">
        <v>76.2</v>
      </c>
      <c r="AC126" s="640" t="n">
        <v>79.8</v>
      </c>
      <c r="AD126" s="641" t="n">
        <v>95.5</v>
      </c>
      <c r="AE126" s="106" t="n">
        <v>300</v>
      </c>
      <c r="AF126" s="639" t="n">
        <v>75.5</v>
      </c>
      <c r="AG126" s="640" t="n">
        <v>79.8</v>
      </c>
      <c r="AH126" s="641" t="n">
        <v>98.59999999999999</v>
      </c>
      <c r="AI126" s="106" t="n">
        <v>300</v>
      </c>
      <c r="AJ126" s="639" t="n">
        <v>75</v>
      </c>
      <c r="AK126" s="640" t="n">
        <v>79.7</v>
      </c>
      <c r="AL126" s="641" t="n">
        <v>94.5</v>
      </c>
      <c r="AM126" s="106" t="n">
        <v>300</v>
      </c>
      <c r="AN126" s="639" t="n">
        <v>75.2</v>
      </c>
      <c r="AO126" s="640" t="n">
        <v>79.5</v>
      </c>
      <c r="AP126" s="641" t="n">
        <v>95.2</v>
      </c>
      <c r="AQ126" s="111">
        <f t="array" ref="AQ126">IF(AND((O126)&lt;85,N126&lt;137),"NO","SI")</f>
        <v/>
      </c>
      <c r="AR126" s="112">
        <f t="array" ref="AR126">IF((480*(10^(7.95-(O126/10))))&lt;480,480*(10^(7.95-(O126/10))),480)</f>
        <v/>
      </c>
      <c r="AS126" s="113">
        <f t="array" ref="AS126">IF((480*(10^(8.45-(O126/10))))&lt;480,480*(10^(8.45-(O126/10))),480)</f>
        <v/>
      </c>
      <c r="AT126" s="114">
        <f t="array" ref="AT126">IF((480*(10^(8.65-(O126/10))))&lt;480,480*(10^(8.65-(O126/10))),480)</f>
        <v/>
      </c>
      <c r="AU126" s="137">
        <f t="array" ref="AU126">IF(O126&lt;80,"0",IF((P126-O126)&lt;=2,('DPI art.191'!$G$3-(('DPI art.191'!$F$3-'DPI art.191'!$G$3)/4)*(P126-O126-2)),('DPI art.191'!$G$3-(('DPI art.191'!$G$3-'DPI art.191'!$H$3)/8)*(P126-O126-2))))</f>
        <v/>
      </c>
      <c r="AV126" s="644">
        <f t="array" ref="AV126">O126-AU126</f>
        <v/>
      </c>
      <c r="AW126" s="644">
        <f t="array" ref="AW126">IF(N126&lt;135,N126,N126-'DPI art.191'!$I$3)</f>
        <v/>
      </c>
      <c r="AX126" s="137">
        <f t="array" ref="AX126">IF(O126&lt;80,"0",IF((P126-O126)&lt;=2,('DPI art.191'!$G$5-(('DPI art.191'!$F$5-'DPI art.191'!$G$5)/4)*(P126-O126-2)),('DPI art.191'!$G$5-(('DPI art.191'!$G$5-'DPI art.191'!$H$5)/8)*(P126-O126-2))))</f>
        <v/>
      </c>
      <c r="AY126" s="644">
        <f t="array" ref="AY126">I126-AX126</f>
        <v/>
      </c>
      <c r="AZ126" s="644">
        <f t="array" ref="AZ126">IF(N126&lt;135,N126,N126-'DPI art.191'!$I$5)</f>
        <v/>
      </c>
      <c r="BA126" s="137">
        <f t="array" ref="BA126">IF(O126&lt;80,"0",IF((P126-O126)&lt;=2,('DPI art.191'!$G$7-(('DPI art.191'!$F$7-'DPI art.191'!$G$7)/4)*(P126-O126-2)),('DPI art.191'!$G$7-(('DPI art.191'!$G$7-'DPI art.191'!$H$7)/8)*(P126-O126-2))))</f>
        <v/>
      </c>
      <c r="BB126" s="644">
        <f t="array" ref="BB126">R126-BA126</f>
        <v/>
      </c>
      <c r="BC126" s="644">
        <f t="array" ref="BC126">IF(N126&lt;135,N126,N126-'DPI art.191'!$I$5)</f>
        <v/>
      </c>
      <c r="BD126" s="137">
        <f t="array" ref="BD126">IF(O126&lt;80,"0",IF((P126-O126)&lt;=2,('DPI art.191'!$G$7-(('DPI art.191'!$F$7-'DPI art.191'!$G$7)/4)*(O126-P126-2)),('DPI art.191'!$G$7-(('DPI art.191'!$G$7-'DPI art.191'!$H$7)/8)*(P126-O126-2))))</f>
        <v/>
      </c>
      <c r="BE126" s="644">
        <f t="array" ref="BE126">O126-BD126</f>
        <v/>
      </c>
      <c r="BF126" s="644">
        <f t="array" ref="BF126">IF(N126&lt;135,N126,N126-'DPI art.191'!$I$7)</f>
        <v/>
      </c>
      <c r="BG126" s="137">
        <f t="array" ref="BG126">IF(AA126&lt;80,"0",IF((AB126-AA126)&lt;=2,('DPI art.191'!$G$3-(('DPI art.191'!$F$3-'DPI art.191'!$G$3)/4)*(AB126-AA126-2)),('DPI art.191'!$G$3-(('DPI art.191'!$G$3-'DPI art.191'!$H$3)/8)*(AB126-AA126-2))))</f>
        <v/>
      </c>
      <c r="BH126" s="644">
        <f t="array" ref="BH126">AA126-BG126</f>
        <v/>
      </c>
      <c r="BI126" s="644">
        <f t="array" ref="BI126">IF(Z126&lt;135,Z126,Z126-'DPI art.191'!$I$3)</f>
        <v/>
      </c>
      <c r="BJ126" s="137">
        <f t="array" ref="BJ126">IF(U126&lt;80,"0",IF((V126-U126)&lt;=2,('DPI art.191'!$G$7-(('DPI art.191'!$F$7-'DPI art.191'!$G$7)/4)*(U126-V126-2)),('DPI art.191'!$G$7-(('DPI art.191'!$G$7-'DPI art.191'!$H$7)/8)*(V126-U126-2))))</f>
        <v/>
      </c>
      <c r="BK126" s="644">
        <f t="array" ref="BK126">U126-BJ126</f>
        <v/>
      </c>
      <c r="BL126" s="644">
        <f t="array" ref="BL126">IF(T126&lt;135,T126,T126-'DPI art.191'!$I$7)</f>
        <v/>
      </c>
      <c r="BM126" s="137">
        <f t="array" ref="BM126">IF(AA126&lt;80,"0",IF((AB126-AA126)&lt;=2,('DPI art.191'!$G$5-(('DPI art.191'!$F$5-'DPI art.191'!$G$5)/4)*(AB126-AA126-2)),('DPI art.191'!$G$5-(('DPI art.191'!$G$5-'DPI art.191'!$H$5)/8)*(AB126-AA126-2))))</f>
        <v/>
      </c>
      <c r="BN126" s="644">
        <f t="array" ref="BN126">AD126-BM126</f>
        <v/>
      </c>
      <c r="BO126" s="644">
        <f t="array" ref="BO126">IF(Z126&lt;135,Z126,Z126-'DPI art.191'!$I$5)</f>
        <v/>
      </c>
      <c r="BP126" s="645">
        <f t="array" ref="BP126">10^(0.1*R126)</f>
        <v/>
      </c>
      <c r="BQ126" s="645">
        <f t="array" ref="BQ126">10^(0.1*X126)</f>
        <v/>
      </c>
      <c r="BR126" s="645">
        <f t="array" ref="BR126">10^(0.1*AB126)</f>
        <v/>
      </c>
      <c r="BS126" s="645">
        <f t="array" ref="BS126">10^(0.1*AF126)</f>
        <v/>
      </c>
      <c r="BT126" s="645">
        <f t="array" ref="BT126">10^(0.1*AJ126)</f>
        <v/>
      </c>
      <c r="BU126" s="645">
        <f t="array" ref="BU126">10^(0.1*AN126)</f>
        <v/>
      </c>
      <c r="BV126" s="134">
        <f t="array" ref="BV126">IF(R126&gt;0,(O126-R126),"")</f>
        <v/>
      </c>
      <c r="BW126" s="134">
        <f t="array" ref="BW126">IF(X126&gt;0,(O126-X126),"")</f>
        <v/>
      </c>
      <c r="BX126" s="134">
        <f t="array" ref="BX126">IF(AB126&gt;0,(O126-AB126),"")</f>
        <v/>
      </c>
      <c r="BY126" s="134">
        <f t="array" ref="BY126">IF(AF126&gt;0,(O126-AF126),"")</f>
        <v/>
      </c>
      <c r="BZ126" s="134">
        <f t="array" ref="BZ126">IF(AJ126&gt;0,(O126-AJ126),"")</f>
        <v/>
      </c>
      <c r="CA126" s="134">
        <f t="array" ref="CA126">IF(AN126&gt;0,(O126-AN126),"")</f>
        <v/>
      </c>
      <c r="CB126" s="645">
        <f t="array" ref="CB126">COUNT(BV126:CA126)</f>
        <v/>
      </c>
      <c r="CC126" s="646">
        <f t="array" ref="CC126">IF(CB126=0,0,IF(CB126=1,0,1/(CB126*(CB126-1))))</f>
        <v/>
      </c>
      <c r="CD126" s="135">
        <f t="array" ref="CD126">IF(R126&gt;0,(BV126^2),"")</f>
        <v/>
      </c>
      <c r="CE126" s="135">
        <f t="array" ref="CE126">IF(X126&gt;0,(BW126^2),"")</f>
        <v/>
      </c>
      <c r="CF126" s="135">
        <f t="array" ref="CF126">IF(AB126&gt;0,(BX126^2),"")</f>
        <v/>
      </c>
      <c r="CG126" s="135">
        <f t="array" ref="CG126">IF(AF126&gt;0,(BY126^2),"")</f>
        <v/>
      </c>
      <c r="CH126" s="135">
        <f t="array" ref="CH126">IF(AJ126&gt;0,(BZ126^2),"")</f>
        <v/>
      </c>
      <c r="CI126" s="135">
        <f t="array" ref="CI126">IF(AN126&gt;0,(CA126^2),"")</f>
        <v/>
      </c>
      <c r="CJ126" s="121" t="n"/>
    </row>
    <row r="127" hidden="1" ht="18.75" customHeight="1" s="621">
      <c r="A127" s="123" t="n"/>
      <c r="B127" s="47" t="inlineStr">
        <is>
          <t>E11_3</t>
        </is>
      </c>
      <c r="C127" s="101" t="n"/>
      <c r="D127" s="101" t="n"/>
      <c r="E127" s="101" t="n"/>
      <c r="F127" s="101" t="n"/>
      <c r="G127" s="100" t="n">
        <v>46163</v>
      </c>
      <c r="H127" s="99" t="inlineStr">
        <is>
          <t>Compito</t>
        </is>
      </c>
      <c r="I127" s="101" t="n"/>
      <c r="J127" s="101" t="n"/>
      <c r="K127" s="100" t="n"/>
      <c r="L127" s="100" t="n"/>
      <c r="M127" s="635">
        <f t="array" ref="M127">IF(R127&gt;0,(SQRT(CC127*(SUM(CD127:CI127)))),"")</f>
        <v/>
      </c>
      <c r="N127" s="136">
        <f t="array" ref="N127">IF(T127&gt;0,(MAX(T127,Z127,AD127,AH127,AL127,AP127))+SQRT(1.2^2+1^2),"")</f>
        <v/>
      </c>
      <c r="O127" s="637">
        <f t="array" ref="O127">IF(R127="",0,10*LOG10(SUM(BP127:BU127)/(COUNT(R127,X127,AB127,AF127,AJ127,AN127))))</f>
        <v/>
      </c>
      <c r="P127" s="638">
        <f t="array" ref="P127">IF(AND(Y127="",AC127="",AG127="",AK127="",AO127=""),S127,AVERAGE(S127,Y127,AC127,AG127,AK127,AO127)+STDEV(S127,Y127,AC127,AG127,AK127,AO127))</f>
        <v/>
      </c>
      <c r="Q127" s="106" t="n">
        <v>300</v>
      </c>
      <c r="R127" s="639" t="n">
        <v>80</v>
      </c>
      <c r="S127" s="640" t="n">
        <v>78.8</v>
      </c>
      <c r="T127" s="641" t="n">
        <v>102.8</v>
      </c>
      <c r="U127" s="642" t="n"/>
      <c r="V127" s="642" t="n"/>
      <c r="W127" s="106" t="n">
        <v>300</v>
      </c>
      <c r="X127" s="639" t="n">
        <v>80.3</v>
      </c>
      <c r="Y127" s="640" t="n">
        <v>79</v>
      </c>
      <c r="Z127" s="641" t="n">
        <v>101.5</v>
      </c>
      <c r="AA127" s="106" t="n">
        <v>300</v>
      </c>
      <c r="AB127" s="639" t="n">
        <v>79.40000000000001</v>
      </c>
      <c r="AC127" s="640" t="n">
        <v>78</v>
      </c>
      <c r="AD127" s="641" t="n">
        <v>101.2</v>
      </c>
      <c r="AE127" s="106" t="n">
        <v>300</v>
      </c>
      <c r="AF127" s="639" t="n">
        <v>76.5</v>
      </c>
      <c r="AG127" s="640" t="n">
        <v>75.2</v>
      </c>
      <c r="AH127" s="641" t="n">
        <v>101.8</v>
      </c>
      <c r="AI127" s="106" t="n">
        <v>300</v>
      </c>
      <c r="AJ127" s="639" t="n">
        <v>77</v>
      </c>
      <c r="AK127" s="640" t="n">
        <v>75.59999999999999</v>
      </c>
      <c r="AL127" s="641" t="n">
        <v>98.3</v>
      </c>
      <c r="AM127" s="106" t="n">
        <v>300</v>
      </c>
      <c r="AN127" s="639" t="n">
        <v>65.8</v>
      </c>
      <c r="AO127" s="640" t="n">
        <v>66.2</v>
      </c>
      <c r="AP127" s="641" t="n">
        <v>97.09999999999999</v>
      </c>
      <c r="AQ127" s="111">
        <f t="array" ref="AQ127">IF(AND((O127)&lt;85,N127&lt;137),"NO","SI")</f>
        <v/>
      </c>
      <c r="AR127" s="112">
        <f t="array" ref="AR127">IF((480*(10^(7.95-(O127/10))))&lt;480,480*(10^(7.95-(O127/10))),480)</f>
        <v/>
      </c>
      <c r="AS127" s="113">
        <f t="array" ref="AS127">IF((480*(10^(8.45-(O127/10))))&lt;480,480*(10^(8.45-(O127/10))),480)</f>
        <v/>
      </c>
      <c r="AT127" s="114">
        <f t="array" ref="AT127">IF((480*(10^(8.65-(O127/10))))&lt;480,480*(10^(8.65-(O127/10))),480)</f>
        <v/>
      </c>
      <c r="AU127" s="137">
        <f t="array" ref="AU127">IF(O127&lt;80,"0",IF((P127-O127)&lt;=2,('DPI art.191'!$G$3-(('DPI art.191'!$F$3-'DPI art.191'!$G$3)/4)*(P127-O127-2)),('DPI art.191'!$G$3-(('DPI art.191'!$G$3-'DPI art.191'!$H$3)/8)*(P127-O127-2))))</f>
        <v/>
      </c>
      <c r="AV127" s="644">
        <f t="array" ref="AV127">O127-AU127</f>
        <v/>
      </c>
      <c r="AW127" s="644">
        <f t="array" ref="AW127">IF(N127&lt;135,N127,N127-'DPI art.191'!$I$3)</f>
        <v/>
      </c>
      <c r="AX127" s="137">
        <f t="array" ref="AX127">IF(O127&lt;80,"0",IF((P127-O127)&lt;=2,('DPI art.191'!$G$5-(('DPI art.191'!$F$5-'DPI art.191'!$G$5)/4)*(P127-O127-2)),('DPI art.191'!$G$5-(('DPI art.191'!$G$5-'DPI art.191'!$H$5)/8)*(P127-O127-2))))</f>
        <v/>
      </c>
      <c r="AY127" s="644">
        <f t="array" ref="AY127">I127-AX127</f>
        <v/>
      </c>
      <c r="AZ127" s="644">
        <f t="array" ref="AZ127">IF(N127&lt;135,N127,N127-'DPI art.191'!$I$5)</f>
        <v/>
      </c>
      <c r="BA127" s="137">
        <f t="array" ref="BA127">IF(O127&lt;80,"0",IF((P127-O127)&lt;=2,('DPI art.191'!$G$7-(('DPI art.191'!$F$7-'DPI art.191'!$G$7)/4)*(P127-O127-2)),('DPI art.191'!$G$7-(('DPI art.191'!$G$7-'DPI art.191'!$H$7)/8)*(P127-O127-2))))</f>
        <v/>
      </c>
      <c r="BB127" s="644">
        <f t="array" ref="BB127">R127-BA127</f>
        <v/>
      </c>
      <c r="BC127" s="644">
        <f t="array" ref="BC127">IF(N127&lt;135,N127,N127-'DPI art.191'!$I$5)</f>
        <v/>
      </c>
      <c r="BD127" s="137">
        <f t="array" ref="BD127">IF(O127&lt;80,"0",IF((P127-O127)&lt;=2,('DPI art.191'!$G$7-(('DPI art.191'!$F$7-'DPI art.191'!$G$7)/4)*(O127-P127-2)),('DPI art.191'!$G$7-(('DPI art.191'!$G$7-'DPI art.191'!$H$7)/8)*(P127-O127-2))))</f>
        <v/>
      </c>
      <c r="BE127" s="644">
        <f t="array" ref="BE127">O127-BD127</f>
        <v/>
      </c>
      <c r="BF127" s="644">
        <f t="array" ref="BF127">IF(N127&lt;135,N127,N127-'DPI art.191'!$I$7)</f>
        <v/>
      </c>
      <c r="BG127" s="137">
        <f t="array" ref="BG127">IF(AA127&lt;80,"0",IF((AB127-AA127)&lt;=2,('DPI art.191'!$G$3-(('DPI art.191'!$F$3-'DPI art.191'!$G$3)/4)*(AB127-AA127-2)),('DPI art.191'!$G$3-(('DPI art.191'!$G$3-'DPI art.191'!$H$3)/8)*(AB127-AA127-2))))</f>
        <v/>
      </c>
      <c r="BH127" s="644">
        <f t="array" ref="BH127">AA127-BG127</f>
        <v/>
      </c>
      <c r="BI127" s="644">
        <f t="array" ref="BI127">IF(Z127&lt;135,Z127,Z127-'DPI art.191'!$I$3)</f>
        <v/>
      </c>
      <c r="BJ127" s="137">
        <f t="array" ref="BJ127">IF(U127&lt;80,"0",IF((V127-U127)&lt;=2,('DPI art.191'!$G$7-(('DPI art.191'!$F$7-'DPI art.191'!$G$7)/4)*(U127-V127-2)),('DPI art.191'!$G$7-(('DPI art.191'!$G$7-'DPI art.191'!$H$7)/8)*(V127-U127-2))))</f>
        <v/>
      </c>
      <c r="BK127" s="644">
        <f t="array" ref="BK127">U127-BJ127</f>
        <v/>
      </c>
      <c r="BL127" s="644">
        <f t="array" ref="BL127">IF(T127&lt;135,T127,T127-'DPI art.191'!$I$7)</f>
        <v/>
      </c>
      <c r="BM127" s="137">
        <f t="array" ref="BM127">IF(AA127&lt;80,"0",IF((AB127-AA127)&lt;=2,('DPI art.191'!$G$5-(('DPI art.191'!$F$5-'DPI art.191'!$G$5)/4)*(AB127-AA127-2)),('DPI art.191'!$G$5-(('DPI art.191'!$G$5-'DPI art.191'!$H$5)/8)*(AB127-AA127-2))))</f>
        <v/>
      </c>
      <c r="BN127" s="644">
        <f t="array" ref="BN127">AD127-BM127</f>
        <v/>
      </c>
      <c r="BO127" s="644">
        <f t="array" ref="BO127">IF(Z127&lt;135,Z127,Z127-'DPI art.191'!$I$5)</f>
        <v/>
      </c>
      <c r="BP127" s="645">
        <f t="array" ref="BP127">10^(0.1*R127)</f>
        <v/>
      </c>
      <c r="BQ127" s="645">
        <f t="array" ref="BQ127">10^(0.1*X127)</f>
        <v/>
      </c>
      <c r="BR127" s="645">
        <f t="array" ref="BR127">10^(0.1*AB127)</f>
        <v/>
      </c>
      <c r="BS127" s="645">
        <f t="array" ref="BS127">10^(0.1*AF127)</f>
        <v/>
      </c>
      <c r="BT127" s="645">
        <f t="array" ref="BT127">10^(0.1*AJ127)</f>
        <v/>
      </c>
      <c r="BU127" s="645">
        <f t="array" ref="BU127">10^(0.1*AN127)</f>
        <v/>
      </c>
      <c r="BV127" s="134">
        <f t="array" ref="BV127">IF(R127&gt;0,(O127-R127),"")</f>
        <v/>
      </c>
      <c r="BW127" s="134">
        <f t="array" ref="BW127">IF(X127&gt;0,(O127-X127),"")</f>
        <v/>
      </c>
      <c r="BX127" s="134">
        <f t="array" ref="BX127">IF(AB127&gt;0,(O127-AB127),"")</f>
        <v/>
      </c>
      <c r="BY127" s="134">
        <f t="array" ref="BY127">IF(AF127&gt;0,(O127-AF127),"")</f>
        <v/>
      </c>
      <c r="BZ127" s="134">
        <f t="array" ref="BZ127">IF(AJ127&gt;0,(O127-AJ127),"")</f>
        <v/>
      </c>
      <c r="CA127" s="134">
        <f t="array" ref="CA127">IF(AN127&gt;0,(O127-AN127),"")</f>
        <v/>
      </c>
      <c r="CB127" s="645">
        <f t="array" ref="CB127">COUNT(BV127:CA127)</f>
        <v/>
      </c>
      <c r="CC127" s="646">
        <f t="array" ref="CC127">IF(CB127=0,0,IF(CB127=1,0,1/(CB127*(CB127-1))))</f>
        <v/>
      </c>
      <c r="CD127" s="135">
        <f t="array" ref="CD127">IF(R127&gt;0,(BV127^2),"")</f>
        <v/>
      </c>
      <c r="CE127" s="135">
        <f t="array" ref="CE127">IF(X127&gt;0,(BW127^2),"")</f>
        <v/>
      </c>
      <c r="CF127" s="135">
        <f t="array" ref="CF127">IF(AB127&gt;0,(BX127^2),"")</f>
        <v/>
      </c>
      <c r="CG127" s="135">
        <f t="array" ref="CG127">IF(AF127&gt;0,(BY127^2),"")</f>
        <v/>
      </c>
      <c r="CH127" s="135">
        <f t="array" ref="CH127">IF(AJ127&gt;0,(BZ127^2),"")</f>
        <v/>
      </c>
      <c r="CI127" s="135">
        <f t="array" ref="CI127">IF(AN127&gt;0,(CA127^2),"")</f>
        <v/>
      </c>
      <c r="CJ127" s="121" t="n"/>
    </row>
    <row r="128" hidden="1" ht="18.75" customHeight="1" s="621">
      <c r="A128" s="123" t="n"/>
      <c r="B128" s="47" t="inlineStr">
        <is>
          <t>E12_3</t>
        </is>
      </c>
      <c r="C128" s="101" t="n"/>
      <c r="D128" s="101" t="n"/>
      <c r="E128" s="101" t="n"/>
      <c r="F128" s="101" t="n"/>
      <c r="G128" s="100" t="n">
        <v>46163</v>
      </c>
      <c r="H128" s="99" t="inlineStr">
        <is>
          <t>Compito</t>
        </is>
      </c>
      <c r="I128" s="101" t="n"/>
      <c r="J128" s="101" t="n"/>
      <c r="K128" s="100" t="n"/>
      <c r="L128" s="100" t="n"/>
      <c r="M128" s="635">
        <f t="array" ref="M128">IF(R128&gt;0,(SQRT(CC128*(SUM(CD128:CI128)))),"")</f>
        <v/>
      </c>
      <c r="N128" s="136">
        <f t="array" ref="N128">IF(T128&gt;0,(MAX(T128,Z128,AD128,AH128,AL128,AP128))+SQRT(1.2^2+1^2),"")</f>
        <v/>
      </c>
      <c r="O128" s="637">
        <f t="array" ref="O128">IF(R128="",0,10*LOG10(SUM(BP128:BU128)/(COUNT(R128,X128,AB128,AF128,AJ128,AN128))))</f>
        <v/>
      </c>
      <c r="P128" s="638">
        <f t="array" ref="P128">IF(AND(Y128="",AC128="",AG128="",AK128="",AO128=""),S128,AVERAGE(S128,Y128,AC128,AG128,AK128,AO128)+STDEV(S128,Y128,AC128,AG128,AK128,AO128))</f>
        <v/>
      </c>
      <c r="Q128" s="106" t="n">
        <v>300</v>
      </c>
      <c r="R128" s="639" t="n">
        <v>67.40000000000001</v>
      </c>
      <c r="S128" s="640" t="n">
        <v>75.7</v>
      </c>
      <c r="T128" s="641" t="n">
        <v>96.3</v>
      </c>
      <c r="U128" s="642" t="n"/>
      <c r="V128" s="642" t="n"/>
      <c r="W128" s="106" t="n">
        <v>300</v>
      </c>
      <c r="X128" s="639" t="n">
        <v>66.59999999999999</v>
      </c>
      <c r="Y128" s="640" t="n">
        <v>69.7</v>
      </c>
      <c r="Z128" s="641" t="n">
        <v>95.09999999999999</v>
      </c>
      <c r="AA128" s="106" t="n">
        <v>300</v>
      </c>
      <c r="AB128" s="639" t="n">
        <v>73</v>
      </c>
      <c r="AC128" s="640" t="n">
        <v>73.40000000000001</v>
      </c>
      <c r="AD128" s="641" t="n">
        <v>99.59999999999999</v>
      </c>
      <c r="AE128" s="106" t="n">
        <v>300</v>
      </c>
      <c r="AF128" s="639" t="n">
        <v>68.59999999999999</v>
      </c>
      <c r="AG128" s="640" t="n">
        <v>77.7</v>
      </c>
      <c r="AH128" s="641" t="n">
        <v>92.8</v>
      </c>
      <c r="AI128" s="106" t="n">
        <v>300</v>
      </c>
      <c r="AJ128" s="639" t="n">
        <v>68.59999999999999</v>
      </c>
      <c r="AK128" s="640" t="n">
        <v>74.7</v>
      </c>
      <c r="AL128" s="641" t="n">
        <v>99.2</v>
      </c>
      <c r="AM128" s="106" t="n">
        <v>300</v>
      </c>
      <c r="AN128" s="639" t="n">
        <v>68.7</v>
      </c>
      <c r="AO128" s="640" t="n">
        <v>68.09999999999999</v>
      </c>
      <c r="AP128" s="641" t="n">
        <v>113.7</v>
      </c>
      <c r="AQ128" s="111">
        <f t="array" ref="AQ128">IF(AND((O128)&lt;85,N128&lt;137),"NO","SI")</f>
        <v/>
      </c>
      <c r="AR128" s="112">
        <f t="array" ref="AR128">IF((480*(10^(7.95-(O128/10))))&lt;480,480*(10^(7.95-(O128/10))),480)</f>
        <v/>
      </c>
      <c r="AS128" s="113">
        <f t="array" ref="AS128">IF((480*(10^(8.45-(O128/10))))&lt;480,480*(10^(8.45-(O128/10))),480)</f>
        <v/>
      </c>
      <c r="AT128" s="114">
        <f t="array" ref="AT128">IF((480*(10^(8.65-(O128/10))))&lt;480,480*(10^(8.65-(O128/10))),480)</f>
        <v/>
      </c>
      <c r="AU128" s="137">
        <f t="array" ref="AU128">IF(O128&lt;80,"0",IF((P128-O128)&lt;=2,('DPI art.191'!$G$3-(('DPI art.191'!$F$3-'DPI art.191'!$G$3)/4)*(P128-O128-2)),('DPI art.191'!$G$3-(('DPI art.191'!$G$3-'DPI art.191'!$H$3)/8)*(P128-O128-2))))</f>
        <v/>
      </c>
      <c r="AV128" s="644">
        <f t="array" ref="AV128">O128-AU128</f>
        <v/>
      </c>
      <c r="AW128" s="644">
        <f t="array" ref="AW128">IF(N128&lt;135,N128,N128-'DPI art.191'!$I$3)</f>
        <v/>
      </c>
      <c r="AX128" s="137">
        <f t="array" ref="AX128">IF(O128&lt;80,"0",IF((P128-O128)&lt;=2,('DPI art.191'!$G$5-(('DPI art.191'!$F$5-'DPI art.191'!$G$5)/4)*(P128-O128-2)),('DPI art.191'!$G$5-(('DPI art.191'!$G$5-'DPI art.191'!$H$5)/8)*(P128-O128-2))))</f>
        <v/>
      </c>
      <c r="AY128" s="644">
        <f t="array" ref="AY128">I128-AX128</f>
        <v/>
      </c>
      <c r="AZ128" s="644">
        <f t="array" ref="AZ128">IF(N128&lt;135,N128,N128-'DPI art.191'!$I$5)</f>
        <v/>
      </c>
      <c r="BA128" s="137">
        <f t="array" ref="BA128">IF(O128&lt;80,"0",IF((P128-O128)&lt;=2,('DPI art.191'!$G$7-(('DPI art.191'!$F$7-'DPI art.191'!$G$7)/4)*(P128-O128-2)),('DPI art.191'!$G$7-(('DPI art.191'!$G$7-'DPI art.191'!$H$7)/8)*(P128-O128-2))))</f>
        <v/>
      </c>
      <c r="BB128" s="644">
        <f t="array" ref="BB128">R128-BA128</f>
        <v/>
      </c>
      <c r="BC128" s="644">
        <f t="array" ref="BC128">IF(N128&lt;135,N128,N128-'DPI art.191'!$I$5)</f>
        <v/>
      </c>
      <c r="BD128" s="137">
        <f t="array" ref="BD128">IF(O128&lt;80,"0",IF((P128-O128)&lt;=2,('DPI art.191'!$G$7-(('DPI art.191'!$F$7-'DPI art.191'!$G$7)/4)*(O128-P128-2)),('DPI art.191'!$G$7-(('DPI art.191'!$G$7-'DPI art.191'!$H$7)/8)*(P128-O128-2))))</f>
        <v/>
      </c>
      <c r="BE128" s="644">
        <f t="array" ref="BE128">O128-BD128</f>
        <v/>
      </c>
      <c r="BF128" s="644">
        <f t="array" ref="BF128">IF(N128&lt;135,N128,N128-'DPI art.191'!$I$7)</f>
        <v/>
      </c>
      <c r="BG128" s="137">
        <f t="array" ref="BG128">IF(AA128&lt;80,"0",IF((AB128-AA128)&lt;=2,('DPI art.191'!$G$3-(('DPI art.191'!$F$3-'DPI art.191'!$G$3)/4)*(AB128-AA128-2)),('DPI art.191'!$G$3-(('DPI art.191'!$G$3-'DPI art.191'!$H$3)/8)*(AB128-AA128-2))))</f>
        <v/>
      </c>
      <c r="BH128" s="644">
        <f t="array" ref="BH128">AA128-BG128</f>
        <v/>
      </c>
      <c r="BI128" s="644">
        <f t="array" ref="BI128">IF(Z128&lt;135,Z128,Z128-'DPI art.191'!$I$3)</f>
        <v/>
      </c>
      <c r="BJ128" s="137">
        <f t="array" ref="BJ128">IF(U128&lt;80,"0",IF((V128-U128)&lt;=2,('DPI art.191'!$G$7-(('DPI art.191'!$F$7-'DPI art.191'!$G$7)/4)*(U128-V128-2)),('DPI art.191'!$G$7-(('DPI art.191'!$G$7-'DPI art.191'!$H$7)/8)*(V128-U128-2))))</f>
        <v/>
      </c>
      <c r="BK128" s="644">
        <f t="array" ref="BK128">U128-BJ128</f>
        <v/>
      </c>
      <c r="BL128" s="644">
        <f t="array" ref="BL128">IF(T128&lt;135,T128,T128-'DPI art.191'!$I$7)</f>
        <v/>
      </c>
      <c r="BM128" s="137">
        <f t="array" ref="BM128">IF(AA128&lt;80,"0",IF((AB128-AA128)&lt;=2,('DPI art.191'!$G$5-(('DPI art.191'!$F$5-'DPI art.191'!$G$5)/4)*(AB128-AA128-2)),('DPI art.191'!$G$5-(('DPI art.191'!$G$5-'DPI art.191'!$H$5)/8)*(AB128-AA128-2))))</f>
        <v/>
      </c>
      <c r="BN128" s="644">
        <f t="array" ref="BN128">AD128-BM128</f>
        <v/>
      </c>
      <c r="BO128" s="644">
        <f t="array" ref="BO128">IF(Z128&lt;135,Z128,Z128-'DPI art.191'!$I$5)</f>
        <v/>
      </c>
      <c r="BP128" s="645">
        <f t="array" ref="BP128">10^(0.1*R128)</f>
        <v/>
      </c>
      <c r="BQ128" s="645">
        <f t="array" ref="BQ128">10^(0.1*X128)</f>
        <v/>
      </c>
      <c r="BR128" s="645">
        <f t="array" ref="BR128">10^(0.1*AB128)</f>
        <v/>
      </c>
      <c r="BS128" s="645">
        <f t="array" ref="BS128">10^(0.1*AF128)</f>
        <v/>
      </c>
      <c r="BT128" s="645">
        <f t="array" ref="BT128">10^(0.1*AJ128)</f>
        <v/>
      </c>
      <c r="BU128" s="645">
        <f t="array" ref="BU128">10^(0.1*AN128)</f>
        <v/>
      </c>
      <c r="BV128" s="134">
        <f t="array" ref="BV128">IF(R128&gt;0,(O128-R128),"")</f>
        <v/>
      </c>
      <c r="BW128" s="134">
        <f t="array" ref="BW128">IF(X128&gt;0,(O128-X128),"")</f>
        <v/>
      </c>
      <c r="BX128" s="134">
        <f t="array" ref="BX128">IF(AB128&gt;0,(O128-AB128),"")</f>
        <v/>
      </c>
      <c r="BY128" s="134">
        <f t="array" ref="BY128">IF(AF128&gt;0,(O128-AF128),"")</f>
        <v/>
      </c>
      <c r="BZ128" s="134">
        <f t="array" ref="BZ128">IF(AJ128&gt;0,(O128-AJ128),"")</f>
        <v/>
      </c>
      <c r="CA128" s="134">
        <f t="array" ref="CA128">IF(AN128&gt;0,(O128-AN128),"")</f>
        <v/>
      </c>
      <c r="CB128" s="645">
        <f t="array" ref="CB128">COUNT(BV128:CA128)</f>
        <v/>
      </c>
      <c r="CC128" s="646">
        <f t="array" ref="CC128">IF(CB128=0,0,IF(CB128=1,0,1/(CB128*(CB128-1))))</f>
        <v/>
      </c>
      <c r="CD128" s="135">
        <f t="array" ref="CD128">IF(R128&gt;0,(BV128^2),"")</f>
        <v/>
      </c>
      <c r="CE128" s="135">
        <f t="array" ref="CE128">IF(X128&gt;0,(BW128^2),"")</f>
        <v/>
      </c>
      <c r="CF128" s="135">
        <f t="array" ref="CF128">IF(AB128&gt;0,(BX128^2),"")</f>
        <v/>
      </c>
      <c r="CG128" s="135">
        <f t="array" ref="CG128">IF(AF128&gt;0,(BY128^2),"")</f>
        <v/>
      </c>
      <c r="CH128" s="135">
        <f t="array" ref="CH128">IF(AJ128&gt;0,(BZ128^2),"")</f>
        <v/>
      </c>
      <c r="CI128" s="135">
        <f t="array" ref="CI128">IF(AN128&gt;0,(CA128^2),"")</f>
        <v/>
      </c>
      <c r="CJ128" s="121" t="n"/>
    </row>
    <row r="129" hidden="1" ht="18.75" customHeight="1" s="621">
      <c r="A129" s="123" t="n"/>
      <c r="B129" s="47" t="inlineStr">
        <is>
          <t>E13_3</t>
        </is>
      </c>
      <c r="C129" s="101" t="n"/>
      <c r="D129" s="101" t="n"/>
      <c r="E129" s="101" t="n"/>
      <c r="F129" s="101" t="n"/>
      <c r="G129" s="100" t="n">
        <v>46163</v>
      </c>
      <c r="H129" s="99" t="inlineStr">
        <is>
          <t>Compito</t>
        </is>
      </c>
      <c r="I129" s="101" t="n"/>
      <c r="J129" s="101" t="n"/>
      <c r="K129" s="100" t="n"/>
      <c r="L129" s="100" t="n"/>
      <c r="M129" s="635">
        <f t="array" ref="M129">IF(R129&gt;0,(SQRT(CC129*(SUM(CD129:CI129)))),"")</f>
        <v/>
      </c>
      <c r="N129" s="136">
        <f t="array" ref="N129">IF(T129&gt;0,(MAX(T129,Z129,AD129,AH129,AL129,AP129))+SQRT(1.2^2+1^2),"")</f>
        <v/>
      </c>
      <c r="O129" s="637">
        <f t="array" ref="O129">IF(R129="",0,10*LOG10(SUM(BP129:BU129)/(COUNT(R129,X129,AB129,AF129,AJ129,AN129))))</f>
        <v/>
      </c>
      <c r="P129" s="638">
        <f t="array" ref="P129">IF(AND(Y129="",AC129="",AG129="",AK129="",AO129=""),S129,AVERAGE(S129,Y129,AC129,AG129,AK129,AO129)+STDEV(S129,Y129,AC129,AG129,AK129,AO129))</f>
        <v/>
      </c>
      <c r="Q129" s="106" t="n">
        <v>300</v>
      </c>
      <c r="R129" s="639" t="n">
        <v>56.2</v>
      </c>
      <c r="S129" s="640" t="n">
        <v>61.5</v>
      </c>
      <c r="T129" s="641" t="n">
        <v>86.8</v>
      </c>
      <c r="U129" s="642" t="n"/>
      <c r="V129" s="642" t="n"/>
      <c r="W129" s="106" t="n">
        <v>300</v>
      </c>
      <c r="X129" s="639" t="n">
        <v>57.7</v>
      </c>
      <c r="Y129" s="640" t="n">
        <v>62.6</v>
      </c>
      <c r="Z129" s="641" t="n">
        <v>91.8</v>
      </c>
      <c r="AA129" s="106" t="n">
        <v>300</v>
      </c>
      <c r="AB129" s="639" t="n">
        <v>56.3</v>
      </c>
      <c r="AC129" s="640" t="n">
        <v>61.8</v>
      </c>
      <c r="AD129" s="641" t="n">
        <v>82.3</v>
      </c>
      <c r="AE129" s="106" t="n">
        <v>300</v>
      </c>
      <c r="AF129" s="639" t="n">
        <v>58.8</v>
      </c>
      <c r="AG129" s="640" t="n">
        <v>62.6</v>
      </c>
      <c r="AH129" s="641" t="n">
        <v>88.7</v>
      </c>
      <c r="AI129" s="106" t="n">
        <v>300</v>
      </c>
      <c r="AJ129" s="639" t="n">
        <v>53.7</v>
      </c>
      <c r="AK129" s="640" t="n">
        <v>60.6</v>
      </c>
      <c r="AL129" s="641" t="n">
        <v>77</v>
      </c>
      <c r="AM129" s="106" t="n">
        <v>300</v>
      </c>
      <c r="AN129" s="639" t="n">
        <v>64.40000000000001</v>
      </c>
      <c r="AO129" s="640" t="n">
        <v>64.5</v>
      </c>
      <c r="AP129" s="641" t="n">
        <v>90.8</v>
      </c>
      <c r="AQ129" s="111">
        <f t="array" ref="AQ129">IF(AND((O129)&lt;85,N129&lt;137),"NO","SI")</f>
        <v/>
      </c>
      <c r="AR129" s="112">
        <f t="array" ref="AR129">IF((480*(10^(7.95-(O129/10))))&lt;480,480*(10^(7.95-(O129/10))),480)</f>
        <v/>
      </c>
      <c r="AS129" s="113">
        <f t="array" ref="AS129">IF((480*(10^(8.45-(O129/10))))&lt;480,480*(10^(8.45-(O129/10))),480)</f>
        <v/>
      </c>
      <c r="AT129" s="114">
        <f t="array" ref="AT129">IF((480*(10^(8.65-(O129/10))))&lt;480,480*(10^(8.65-(O129/10))),480)</f>
        <v/>
      </c>
      <c r="AU129" s="137">
        <f t="array" ref="AU129">IF(O129&lt;80,"0",IF((P129-O129)&lt;=2,('DPI art.191'!$G$3-(('DPI art.191'!$F$3-'DPI art.191'!$G$3)/4)*(P129-O129-2)),('DPI art.191'!$G$3-(('DPI art.191'!$G$3-'DPI art.191'!$H$3)/8)*(P129-O129-2))))</f>
        <v/>
      </c>
      <c r="AV129" s="644">
        <f t="array" ref="AV129">O129-AU129</f>
        <v/>
      </c>
      <c r="AW129" s="644">
        <f t="array" ref="AW129">IF(N129&lt;135,N129,N129-'DPI art.191'!$I$3)</f>
        <v/>
      </c>
      <c r="AX129" s="137">
        <f t="array" ref="AX129">IF(O129&lt;80,"0",IF((P129-O129)&lt;=2,('DPI art.191'!$G$5-(('DPI art.191'!$F$5-'DPI art.191'!$G$5)/4)*(P129-O129-2)),('DPI art.191'!$G$5-(('DPI art.191'!$G$5-'DPI art.191'!$H$5)/8)*(P129-O129-2))))</f>
        <v/>
      </c>
      <c r="AY129" s="644">
        <f t="array" ref="AY129">I129-AX129</f>
        <v/>
      </c>
      <c r="AZ129" s="644">
        <f t="array" ref="AZ129">IF(N129&lt;135,N129,N129-'DPI art.191'!$I$5)</f>
        <v/>
      </c>
      <c r="BA129" s="137">
        <f t="array" ref="BA129">IF(O129&lt;80,"0",IF((P129-O129)&lt;=2,('DPI art.191'!$G$7-(('DPI art.191'!$F$7-'DPI art.191'!$G$7)/4)*(P129-O129-2)),('DPI art.191'!$G$7-(('DPI art.191'!$G$7-'DPI art.191'!$H$7)/8)*(P129-O129-2))))</f>
        <v/>
      </c>
      <c r="BB129" s="644">
        <f t="array" ref="BB129">R129-BA129</f>
        <v/>
      </c>
      <c r="BC129" s="644">
        <f t="array" ref="BC129">IF(N129&lt;135,N129,N129-'DPI art.191'!$I$5)</f>
        <v/>
      </c>
      <c r="BD129" s="137">
        <f t="array" ref="BD129">IF(O129&lt;80,"0",IF((P129-O129)&lt;=2,('DPI art.191'!$G$7-(('DPI art.191'!$F$7-'DPI art.191'!$G$7)/4)*(O129-P129-2)),('DPI art.191'!$G$7-(('DPI art.191'!$G$7-'DPI art.191'!$H$7)/8)*(P129-O129-2))))</f>
        <v/>
      </c>
      <c r="BE129" s="644">
        <f t="array" ref="BE129">O129-BD129</f>
        <v/>
      </c>
      <c r="BF129" s="644">
        <f t="array" ref="BF129">IF(N129&lt;135,N129,N129-'DPI art.191'!$I$7)</f>
        <v/>
      </c>
      <c r="BG129" s="137">
        <f t="array" ref="BG129">IF(AA129&lt;80,"0",IF((AB129-AA129)&lt;=2,('DPI art.191'!$G$3-(('DPI art.191'!$F$3-'DPI art.191'!$G$3)/4)*(AB129-AA129-2)),('DPI art.191'!$G$3-(('DPI art.191'!$G$3-'DPI art.191'!$H$3)/8)*(AB129-AA129-2))))</f>
        <v/>
      </c>
      <c r="BH129" s="644">
        <f t="array" ref="BH129">AA129-BG129</f>
        <v/>
      </c>
      <c r="BI129" s="644">
        <f t="array" ref="BI129">IF(Z129&lt;135,Z129,Z129-'DPI art.191'!$I$3)</f>
        <v/>
      </c>
      <c r="BJ129" s="137">
        <f t="array" ref="BJ129">IF(U129&lt;80,"0",IF((V129-U129)&lt;=2,('DPI art.191'!$G$7-(('DPI art.191'!$F$7-'DPI art.191'!$G$7)/4)*(U129-V129-2)),('DPI art.191'!$G$7-(('DPI art.191'!$G$7-'DPI art.191'!$H$7)/8)*(V129-U129-2))))</f>
        <v/>
      </c>
      <c r="BK129" s="644">
        <f t="array" ref="BK129">U129-BJ129</f>
        <v/>
      </c>
      <c r="BL129" s="644">
        <f t="array" ref="BL129">IF(T129&lt;135,T129,T129-'DPI art.191'!$I$7)</f>
        <v/>
      </c>
      <c r="BM129" s="137">
        <f t="array" ref="BM129">IF(AA129&lt;80,"0",IF((AB129-AA129)&lt;=2,('DPI art.191'!$G$5-(('DPI art.191'!$F$5-'DPI art.191'!$G$5)/4)*(AB129-AA129-2)),('DPI art.191'!$G$5-(('DPI art.191'!$G$5-'DPI art.191'!$H$5)/8)*(AB129-AA129-2))))</f>
        <v/>
      </c>
      <c r="BN129" s="644">
        <f t="array" ref="BN129">AD129-BM129</f>
        <v/>
      </c>
      <c r="BO129" s="644">
        <f t="array" ref="BO129">IF(Z129&lt;135,Z129,Z129-'DPI art.191'!$I$5)</f>
        <v/>
      </c>
      <c r="BP129" s="645">
        <f t="array" ref="BP129">10^(0.1*R129)</f>
        <v/>
      </c>
      <c r="BQ129" s="645">
        <f t="array" ref="BQ129">10^(0.1*X129)</f>
        <v/>
      </c>
      <c r="BR129" s="645">
        <f t="array" ref="BR129">10^(0.1*AB129)</f>
        <v/>
      </c>
      <c r="BS129" s="645">
        <f t="array" ref="BS129">10^(0.1*AF129)</f>
        <v/>
      </c>
      <c r="BT129" s="645">
        <f t="array" ref="BT129">10^(0.1*AJ129)</f>
        <v/>
      </c>
      <c r="BU129" s="645">
        <f t="array" ref="BU129">10^(0.1*AN129)</f>
        <v/>
      </c>
      <c r="BV129" s="134">
        <f t="array" ref="BV129">IF(R129&gt;0,(O129-R129),"")</f>
        <v/>
      </c>
      <c r="BW129" s="134">
        <f t="array" ref="BW129">IF(X129&gt;0,(O129-X129),"")</f>
        <v/>
      </c>
      <c r="BX129" s="134">
        <f t="array" ref="BX129">IF(AB129&gt;0,(O129-AB129),"")</f>
        <v/>
      </c>
      <c r="BY129" s="134">
        <f t="array" ref="BY129">IF(AF129&gt;0,(O129-AF129),"")</f>
        <v/>
      </c>
      <c r="BZ129" s="134">
        <f t="array" ref="BZ129">IF(AJ129&gt;0,(O129-AJ129),"")</f>
        <v/>
      </c>
      <c r="CA129" s="134">
        <f t="array" ref="CA129">IF(AN129&gt;0,(O129-AN129),"")</f>
        <v/>
      </c>
      <c r="CB129" s="645">
        <f t="array" ref="CB129">COUNT(BV129:CA129)</f>
        <v/>
      </c>
      <c r="CC129" s="646">
        <f t="array" ref="CC129">IF(CB129=0,0,IF(CB129=1,0,1/(CB129*(CB129-1))))</f>
        <v/>
      </c>
      <c r="CD129" s="135">
        <f t="array" ref="CD129">IF(R129&gt;0,(BV129^2),"")</f>
        <v/>
      </c>
      <c r="CE129" s="135">
        <f t="array" ref="CE129">IF(X129&gt;0,(BW129^2),"")</f>
        <v/>
      </c>
      <c r="CF129" s="135">
        <f t="array" ref="CF129">IF(AB129&gt;0,(BX129^2),"")</f>
        <v/>
      </c>
      <c r="CG129" s="135">
        <f t="array" ref="CG129">IF(AF129&gt;0,(BY129^2),"")</f>
        <v/>
      </c>
      <c r="CH129" s="135">
        <f t="array" ref="CH129">IF(AJ129&gt;0,(BZ129^2),"")</f>
        <v/>
      </c>
      <c r="CI129" s="135">
        <f t="array" ref="CI129">IF(AN129&gt;0,(CA129^2),"")</f>
        <v/>
      </c>
      <c r="CJ129" s="121" t="n"/>
    </row>
    <row r="130" hidden="1" ht="18.75" customHeight="1" s="621">
      <c r="A130" s="123" t="n"/>
      <c r="B130" s="47" t="inlineStr">
        <is>
          <t>E14_3</t>
        </is>
      </c>
      <c r="C130" s="101" t="n"/>
      <c r="D130" s="101" t="n"/>
      <c r="E130" s="101" t="n"/>
      <c r="F130" s="101" t="n"/>
      <c r="G130" s="100" t="n">
        <v>46163</v>
      </c>
      <c r="H130" s="99" t="inlineStr">
        <is>
          <t>Compito</t>
        </is>
      </c>
      <c r="I130" s="101" t="n"/>
      <c r="J130" s="101" t="n"/>
      <c r="K130" s="100" t="n"/>
      <c r="L130" s="100" t="n"/>
      <c r="M130" s="635">
        <f t="array" ref="M130">IF(R130&gt;0,(SQRT(CC130*(SUM(CD130:CI130)))),"")</f>
        <v/>
      </c>
      <c r="N130" s="136">
        <f t="array" ref="N130">IF(T130&gt;0,(MAX(T130,Z130,AD130,AH130,AL130,AP130))+SQRT(1.2^2+1^2),"")</f>
        <v/>
      </c>
      <c r="O130" s="637">
        <f t="array" ref="O130">IF(R130="",0,10*LOG10(SUM(BP130:BU130)/(COUNT(R130,X130,AB130,AF130,AJ130,AN130))))</f>
        <v/>
      </c>
      <c r="P130" s="638">
        <f t="array" ref="P130">IF(AND(Y130="",AC130="",AG130="",AK130="",AO130=""),S130,AVERAGE(S130,Y130,AC130,AG130,AK130,AO130)+STDEV(S130,Y130,AC130,AG130,AK130,AO130))</f>
        <v/>
      </c>
      <c r="Q130" s="106" t="n">
        <v>300</v>
      </c>
      <c r="R130" s="639" t="n">
        <v>76.90000000000001</v>
      </c>
      <c r="S130" s="640" t="n">
        <v>79.8</v>
      </c>
      <c r="T130" s="641" t="n">
        <v>101.9</v>
      </c>
      <c r="U130" s="642" t="n"/>
      <c r="V130" s="642" t="n"/>
      <c r="W130" s="106" t="n">
        <v>300</v>
      </c>
      <c r="X130" s="639" t="n">
        <v>78.7</v>
      </c>
      <c r="Y130" s="640" t="n">
        <v>80.59999999999999</v>
      </c>
      <c r="Z130" s="641" t="n">
        <v>107.3</v>
      </c>
      <c r="AA130" s="106" t="n">
        <v>300</v>
      </c>
      <c r="AB130" s="639" t="n">
        <v>75.7</v>
      </c>
      <c r="AC130" s="640" t="n">
        <v>77.2</v>
      </c>
      <c r="AD130" s="641" t="n">
        <v>104.6</v>
      </c>
      <c r="AE130" s="106" t="n">
        <v>300</v>
      </c>
      <c r="AF130" s="639" t="n">
        <v>85.2</v>
      </c>
      <c r="AG130" s="640" t="n">
        <v>85.5</v>
      </c>
      <c r="AH130" s="641" t="n">
        <v>116.6</v>
      </c>
      <c r="AI130" s="106" t="n">
        <v>300</v>
      </c>
      <c r="AJ130" s="639" t="n">
        <v>86.8</v>
      </c>
      <c r="AK130" s="640" t="n">
        <v>86.2</v>
      </c>
      <c r="AL130" s="641" t="n">
        <v>121.3</v>
      </c>
      <c r="AM130" s="106" t="n">
        <v>300</v>
      </c>
      <c r="AN130" s="639" t="n">
        <v>85.5</v>
      </c>
      <c r="AO130" s="640" t="n">
        <v>84.8</v>
      </c>
      <c r="AP130" s="641" t="n">
        <v>109</v>
      </c>
      <c r="AQ130" s="111">
        <f t="array" ref="AQ130">IF(AND((O130)&lt;85,N130&lt;137),"NO","SI")</f>
        <v/>
      </c>
      <c r="AR130" s="112">
        <f t="array" ref="AR130">IF((480*(10^(7.95-(O130/10))))&lt;480,480*(10^(7.95-(O130/10))),480)</f>
        <v/>
      </c>
      <c r="AS130" s="113">
        <f t="array" ref="AS130">IF((480*(10^(8.45-(O130/10))))&lt;480,480*(10^(8.45-(O130/10))),480)</f>
        <v/>
      </c>
      <c r="AT130" s="114">
        <f t="array" ref="AT130">IF((480*(10^(8.65-(O130/10))))&lt;480,480*(10^(8.65-(O130/10))),480)</f>
        <v/>
      </c>
      <c r="AU130" s="644">
        <f t="array" ref="AU130">IF(O130&lt;80,"0",IF((P130-O130)&lt;=2,('DPI art.191'!$G$3-(('DPI art.191'!$F$3-'DPI art.191'!$G$3)/4)*(P130-O130-2)),('DPI art.191'!$G$3-(('DPI art.191'!$G$3-'DPI art.191'!$H$3)/8)*(P130-O130-2))))</f>
        <v/>
      </c>
      <c r="AV130" s="644">
        <f t="array" ref="AV130">O130-AU130</f>
        <v/>
      </c>
      <c r="AW130" s="644">
        <f t="array" ref="AW130">IF(N130&lt;135,N130,N130-'DPI art.191'!$I$3)</f>
        <v/>
      </c>
      <c r="AX130" s="644">
        <f t="array" ref="AX130">IF(O130&lt;80,"0",IF((P130-O130)&lt;=2,('DPI art.191'!$G$5-(('DPI art.191'!$F$5-'DPI art.191'!$G$5)/4)*(P130-O130-2)),('DPI art.191'!$G$5-(('DPI art.191'!$G$5-'DPI art.191'!$H$5)/8)*(P130-O130-2))))</f>
        <v/>
      </c>
      <c r="AY130" s="644">
        <f t="array" ref="AY130">I130-AX130</f>
        <v/>
      </c>
      <c r="AZ130" s="644">
        <f t="array" ref="AZ130">IF(N130&lt;135,N130,N130-'DPI art.191'!$I$5)</f>
        <v/>
      </c>
      <c r="BA130" s="644">
        <f t="array" ref="BA130">IF(O130&lt;80,"0",IF((P130-O130)&lt;=2,('DPI art.191'!$G$7-(('DPI art.191'!$F$7-'DPI art.191'!$G$7)/4)*(P130-O130-2)),('DPI art.191'!$G$7-(('DPI art.191'!$G$7-'DPI art.191'!$H$7)/8)*(P130-O130-2))))</f>
        <v/>
      </c>
      <c r="BB130" s="644">
        <f t="array" ref="BB130">R130-BA130</f>
        <v/>
      </c>
      <c r="BC130" s="644">
        <f t="array" ref="BC130">IF(N130&lt;135,N130,N130-'DPI art.191'!$I$5)</f>
        <v/>
      </c>
      <c r="BD130" s="137">
        <f t="array" ref="BD130">IF(O130&lt;80,"0",IF((P130-O130)&lt;=2,('DPI art.191'!$G$7-(('DPI art.191'!$F$7-'DPI art.191'!$G$7)/4)*(O130-P130-2)),('DPI art.191'!$G$7-(('DPI art.191'!$G$7-'DPI art.191'!$H$7)/8)*(P130-O130-2))))</f>
        <v/>
      </c>
      <c r="BE130" s="644">
        <f t="array" ref="BE130">O130-BD130</f>
        <v/>
      </c>
      <c r="BF130" s="644">
        <f t="array" ref="BF130">IF(N130&lt;135,N130,N130-'DPI art.191'!$I$7)</f>
        <v/>
      </c>
      <c r="BG130" s="137">
        <f t="array" ref="BG130">IF(AA130&lt;80,"0",IF((AB130-AA130)&lt;=2,('DPI art.191'!$G$3-(('DPI art.191'!$F$3-'DPI art.191'!$G$3)/4)*(AB130-AA130-2)),('DPI art.191'!$G$3-(('DPI art.191'!$G$3-'DPI art.191'!$H$3)/8)*(AB130-AA130-2))))</f>
        <v/>
      </c>
      <c r="BH130" s="644">
        <f t="array" ref="BH130">AA130-BG130</f>
        <v/>
      </c>
      <c r="BI130" s="644">
        <f t="array" ref="BI130">IF(Z130&lt;135,Z130,Z130-'DPI art.191'!$I$3)</f>
        <v/>
      </c>
      <c r="BJ130" s="137">
        <f t="array" ref="BJ130">IF(U130&lt;80,"0",IF((V130-U130)&lt;=2,('DPI art.191'!$G$7-(('DPI art.191'!$F$7-'DPI art.191'!$G$7)/4)*(U130-V130-2)),('DPI art.191'!$G$7-(('DPI art.191'!$G$7-'DPI art.191'!$H$7)/8)*(V130-U130-2))))</f>
        <v/>
      </c>
      <c r="BK130" s="644">
        <f t="array" ref="BK130">U130-BJ130</f>
        <v/>
      </c>
      <c r="BL130" s="644">
        <f t="array" ref="BL130">IF(T130&lt;135,T130,T130-'DPI art.191'!$I$7)</f>
        <v/>
      </c>
      <c r="BM130" s="137">
        <f t="array" ref="BM130">IF(AA130&lt;80,"0",IF((AB130-AA130)&lt;=2,('DPI art.191'!$G$5-(('DPI art.191'!$F$5-'DPI art.191'!$G$5)/4)*(AB130-AA130-2)),('DPI art.191'!$G$5-(('DPI art.191'!$G$5-'DPI art.191'!$H$5)/8)*(AB130-AA130-2))))</f>
        <v/>
      </c>
      <c r="BN130" s="644">
        <f t="array" ref="BN130">AD130-BM130</f>
        <v/>
      </c>
      <c r="BO130" s="644">
        <f t="array" ref="BO130">IF(Z130&lt;135,Z130,Z130-'DPI art.191'!$I$5)</f>
        <v/>
      </c>
      <c r="BP130" s="645">
        <f t="array" ref="BP130">10^(0.1*R130)</f>
        <v/>
      </c>
      <c r="BQ130" s="645">
        <f t="array" ref="BQ130">10^(0.1*X130)</f>
        <v/>
      </c>
      <c r="BR130" s="645">
        <f t="array" ref="BR130">10^(0.1*AB130)</f>
        <v/>
      </c>
      <c r="BS130" s="645">
        <f t="array" ref="BS130">10^(0.1*AF130)</f>
        <v/>
      </c>
      <c r="BT130" s="645">
        <f t="array" ref="BT130">10^(0.1*AJ130)</f>
        <v/>
      </c>
      <c r="BU130" s="645">
        <f t="array" ref="BU130">10^(0.1*AN130)</f>
        <v/>
      </c>
      <c r="BV130" s="134">
        <f t="array" ref="BV130">IF(R130&gt;0,(O130-R130),"")</f>
        <v/>
      </c>
      <c r="BW130" s="134">
        <f t="array" ref="BW130">IF(X130&gt;0,(O130-X130),"")</f>
        <v/>
      </c>
      <c r="BX130" s="134">
        <f t="array" ref="BX130">IF(AB130&gt;0,(O130-AB130),"")</f>
        <v/>
      </c>
      <c r="BY130" s="134">
        <f t="array" ref="BY130">IF(AF130&gt;0,(O130-AF130),"")</f>
        <v/>
      </c>
      <c r="BZ130" s="134">
        <f t="array" ref="BZ130">IF(AJ130&gt;0,(O130-AJ130),"")</f>
        <v/>
      </c>
      <c r="CA130" s="134">
        <f t="array" ref="CA130">IF(AN130&gt;0,(O130-AN130),"")</f>
        <v/>
      </c>
      <c r="CB130" s="645">
        <f t="array" ref="CB130">COUNT(BV130:CA130)</f>
        <v/>
      </c>
      <c r="CC130" s="646">
        <f t="array" ref="CC130">IF(CB130=0,0,IF(CB130=1,0,1/(CB130*(CB130-1))))</f>
        <v/>
      </c>
      <c r="CD130" s="135">
        <f t="array" ref="CD130">IF(R130&gt;0,(BV130^2),"")</f>
        <v/>
      </c>
      <c r="CE130" s="135">
        <f t="array" ref="CE130">IF(X130&gt;0,(BW130^2),"")</f>
        <v/>
      </c>
      <c r="CF130" s="135">
        <f t="array" ref="CF130">IF(AB130&gt;0,(BX130^2),"")</f>
        <v/>
      </c>
      <c r="CG130" s="135">
        <f t="array" ref="CG130">IF(AF130&gt;0,(BY130^2),"")</f>
        <v/>
      </c>
      <c r="CH130" s="135">
        <f t="array" ref="CH130">IF(AJ130&gt;0,(BZ130^2),"")</f>
        <v/>
      </c>
      <c r="CI130" s="135">
        <f t="array" ref="CI130">IF(AN130&gt;0,(CA130^2),"")</f>
        <v/>
      </c>
      <c r="CJ130" s="121" t="n"/>
    </row>
    <row r="131" hidden="1" ht="18.75" customHeight="1" s="621">
      <c r="A131" s="123" t="n"/>
      <c r="B131" s="47" t="inlineStr">
        <is>
          <t>E15_3</t>
        </is>
      </c>
      <c r="C131" s="101" t="n"/>
      <c r="D131" s="101" t="n"/>
      <c r="E131" s="101" t="n"/>
      <c r="F131" s="101" t="n"/>
      <c r="G131" s="100" t="n">
        <v>46163</v>
      </c>
      <c r="H131" s="99" t="inlineStr">
        <is>
          <t>Compito</t>
        </is>
      </c>
      <c r="I131" s="101" t="n"/>
      <c r="J131" s="101" t="n"/>
      <c r="K131" s="100" t="n"/>
      <c r="L131" s="100" t="n"/>
      <c r="M131" s="635">
        <f t="array" ref="M131">IF(R131&gt;0,(SQRT(CC131*(SUM(CD131:CI131)))),"")</f>
        <v/>
      </c>
      <c r="N131" s="136">
        <f t="array" ref="N131">IF(T131&gt;0,(MAX(T131,Z131,AD131,AH131,AL131,AP131))+SQRT(1.2^2+1^2),"")</f>
        <v/>
      </c>
      <c r="O131" s="637">
        <f t="array" ref="O131">IF(R131="",0,10*LOG10(SUM(BP131:BU131)/(COUNT(R131,X131,AB131,AF131,AJ131,AN131))))</f>
        <v/>
      </c>
      <c r="P131" s="638">
        <f t="array" ref="P131">IF(AND(Y131="",AC131="",AG131="",AK131="",AO131=""),S131,AVERAGE(S131,Y131,AC131,AG131,AK131,AO131)+STDEV(S131,Y131,AC131,AG131,AK131,AO131))</f>
        <v/>
      </c>
      <c r="Q131" s="106" t="n">
        <v>300</v>
      </c>
      <c r="R131" s="639" t="n">
        <v>94</v>
      </c>
      <c r="S131" s="640" t="n">
        <v>92.90000000000001</v>
      </c>
      <c r="T131" s="641" t="n">
        <v>126.6</v>
      </c>
      <c r="U131" s="642" t="n"/>
      <c r="V131" s="642" t="n"/>
      <c r="W131" s="106" t="n">
        <v>300</v>
      </c>
      <c r="X131" s="639" t="n">
        <v>92.3</v>
      </c>
      <c r="Y131" s="640" t="n">
        <v>91.09999999999999</v>
      </c>
      <c r="Z131" s="641" t="n">
        <v>121.4</v>
      </c>
      <c r="AA131" s="106" t="n">
        <v>300</v>
      </c>
      <c r="AB131" s="639" t="n">
        <v>89.5</v>
      </c>
      <c r="AC131" s="640" t="n">
        <v>88.40000000000001</v>
      </c>
      <c r="AD131" s="641" t="n">
        <v>119.8</v>
      </c>
      <c r="AE131" s="106" t="n">
        <v>300</v>
      </c>
      <c r="AF131" s="639" t="n">
        <v>94.3</v>
      </c>
      <c r="AG131" s="640" t="n">
        <v>93.3</v>
      </c>
      <c r="AH131" s="641" t="n">
        <v>127.2</v>
      </c>
      <c r="AI131" s="106" t="n">
        <v>300</v>
      </c>
      <c r="AJ131" s="639" t="n">
        <v>92.5</v>
      </c>
      <c r="AK131" s="640" t="n">
        <v>91.40000000000001</v>
      </c>
      <c r="AL131" s="641" t="n">
        <v>122.1</v>
      </c>
      <c r="AM131" s="106" t="n">
        <v>300</v>
      </c>
      <c r="AN131" s="639" t="n">
        <v>93.40000000000001</v>
      </c>
      <c r="AO131" s="640" t="n">
        <v>92.5</v>
      </c>
      <c r="AP131" s="641" t="n">
        <v>132.5</v>
      </c>
      <c r="AQ131" s="111">
        <f t="array" ref="AQ131">IF(AND((O131)&lt;85,N131&lt;137),"NO","SI")</f>
        <v/>
      </c>
      <c r="AR131" s="112">
        <f t="array" ref="AR131">IF((480*(10^(7.95-(O131/10))))&lt;480,480*(10^(7.95-(O131/10))),480)</f>
        <v/>
      </c>
      <c r="AS131" s="113">
        <f t="array" ref="AS131">IF((480*(10^(8.45-(O131/10))))&lt;480,480*(10^(8.45-(O131/10))),480)</f>
        <v/>
      </c>
      <c r="AT131" s="114">
        <f t="array" ref="AT131">IF((480*(10^(8.65-(O131/10))))&lt;480,480*(10^(8.65-(O131/10))),480)</f>
        <v/>
      </c>
      <c r="AU131" s="644">
        <f t="array" ref="AU131">IF(O131&lt;80,"0",IF((P131-O131)&lt;=2,('DPI art.191'!$G$3-(('DPI art.191'!$F$3-'DPI art.191'!$G$3)/4)*(P131-O131-2)),('DPI art.191'!$G$3-(('DPI art.191'!$G$3-'DPI art.191'!$H$3)/8)*(P131-O131-2))))</f>
        <v/>
      </c>
      <c r="AV131" s="644">
        <f t="array" ref="AV131">O131-AU131</f>
        <v/>
      </c>
      <c r="AW131" s="644">
        <f t="array" ref="AW131">IF(N131&lt;135,N131,N131-'DPI art.191'!$I$3)</f>
        <v/>
      </c>
      <c r="AX131" s="644">
        <f t="array" ref="AX131">IF(O131&lt;80,"0",IF((P131-O131)&lt;=2,('DPI art.191'!$G$5-(('DPI art.191'!$F$5-'DPI art.191'!$G$5)/4)*(P131-O131-2)),('DPI art.191'!$G$5-(('DPI art.191'!$G$5-'DPI art.191'!$H$5)/8)*(P131-O131-2))))</f>
        <v/>
      </c>
      <c r="AY131" s="644">
        <f t="array" ref="AY131">I131-AX131</f>
        <v/>
      </c>
      <c r="AZ131" s="644">
        <f t="array" ref="AZ131">IF(N131&lt;135,N131,N131-'DPI art.191'!$I$5)</f>
        <v/>
      </c>
      <c r="BA131" s="644">
        <f t="array" ref="BA131">IF(O131&lt;80,"0",IF((P131-O131)&lt;=2,('DPI art.191'!$G$7-(('DPI art.191'!$F$7-'DPI art.191'!$G$7)/4)*(P131-O131-2)),('DPI art.191'!$G$7-(('DPI art.191'!$G$7-'DPI art.191'!$H$7)/8)*(P131-O131-2))))</f>
        <v/>
      </c>
      <c r="BB131" s="644">
        <f t="array" ref="BB131">R131-BA131</f>
        <v/>
      </c>
      <c r="BC131" s="644">
        <f t="array" ref="BC131">IF(N131&lt;135,N131,N131-'DPI art.191'!$I$5)</f>
        <v/>
      </c>
      <c r="BD131" s="137">
        <f t="array" ref="BD131">IF(O131&lt;80,"0",IF((P131-O131)&lt;=2,('DPI art.191'!$G$7-(('DPI art.191'!$F$7-'DPI art.191'!$G$7)/4)*(O131-P131-2)),('DPI art.191'!$G$7-(('DPI art.191'!$G$7-'DPI art.191'!$H$7)/8)*(P131-O131-2))))</f>
        <v/>
      </c>
      <c r="BE131" s="644">
        <f t="array" ref="BE131">O131-BD131</f>
        <v/>
      </c>
      <c r="BF131" s="644">
        <f t="array" ref="BF131">IF(N131&lt;135,N131,N131-'DPI art.191'!$I$7)</f>
        <v/>
      </c>
      <c r="BG131" s="137">
        <f t="array" ref="BG131">IF(AA131&lt;80,"0",IF((AB131-AA131)&lt;=2,('DPI art.191'!$G$3-(('DPI art.191'!$F$3-'DPI art.191'!$G$3)/4)*(AB131-AA131-2)),('DPI art.191'!$G$3-(('DPI art.191'!$G$3-'DPI art.191'!$H$3)/8)*(AB131-AA131-2))))</f>
        <v/>
      </c>
      <c r="BH131" s="644">
        <f t="array" ref="BH131">AA131-BG131</f>
        <v/>
      </c>
      <c r="BI131" s="644">
        <f t="array" ref="BI131">IF(Z131&lt;135,Z131,Z131-'DPI art.191'!$I$3)</f>
        <v/>
      </c>
      <c r="BJ131" s="137">
        <f t="array" ref="BJ131">IF(U131&lt;80,"0",IF((V131-U131)&lt;=2,('DPI art.191'!$G$7-(('DPI art.191'!$F$7-'DPI art.191'!$G$7)/4)*(U131-V131-2)),('DPI art.191'!$G$7-(('DPI art.191'!$G$7-'DPI art.191'!$H$7)/8)*(V131-U131-2))))</f>
        <v/>
      </c>
      <c r="BK131" s="644">
        <f t="array" ref="BK131">U131-BJ131</f>
        <v/>
      </c>
      <c r="BL131" s="644">
        <f t="array" ref="BL131">IF(T131&lt;135,T131,T131-'DPI art.191'!$I$7)</f>
        <v/>
      </c>
      <c r="BM131" s="137">
        <f t="array" ref="BM131">IF(AA131&lt;80,"0",IF((AB131-AA131)&lt;=2,('DPI art.191'!$G$5-(('DPI art.191'!$F$5-'DPI art.191'!$G$5)/4)*(AB131-AA131-2)),('DPI art.191'!$G$5-(('DPI art.191'!$G$5-'DPI art.191'!$H$5)/8)*(AB131-AA131-2))))</f>
        <v/>
      </c>
      <c r="BN131" s="644">
        <f t="array" ref="BN131">AD131-BM131</f>
        <v/>
      </c>
      <c r="BO131" s="644">
        <f t="array" ref="BO131">IF(Z131&lt;135,Z131,Z131-'DPI art.191'!$I$5)</f>
        <v/>
      </c>
      <c r="BP131" s="645">
        <f t="array" ref="BP131">10^(0.1*R131)</f>
        <v/>
      </c>
      <c r="BQ131" s="645">
        <f t="array" ref="BQ131">10^(0.1*X131)</f>
        <v/>
      </c>
      <c r="BR131" s="645">
        <f t="array" ref="BR131">10^(0.1*AB131)</f>
        <v/>
      </c>
      <c r="BS131" s="645">
        <f t="array" ref="BS131">10^(0.1*AF131)</f>
        <v/>
      </c>
      <c r="BT131" s="645">
        <f t="array" ref="BT131">10^(0.1*AJ131)</f>
        <v/>
      </c>
      <c r="BU131" s="645">
        <f t="array" ref="BU131">10^(0.1*AN131)</f>
        <v/>
      </c>
      <c r="BV131" s="134">
        <f t="array" ref="BV131">IF(R131&gt;0,(O131-R131),"")</f>
        <v/>
      </c>
      <c r="BW131" s="134">
        <f t="array" ref="BW131">IF(X131&gt;0,(O131-X131),"")</f>
        <v/>
      </c>
      <c r="BX131" s="134">
        <f t="array" ref="BX131">IF(AB131&gt;0,(O131-AB131),"")</f>
        <v/>
      </c>
      <c r="BY131" s="134">
        <f t="array" ref="BY131">IF(AF131&gt;0,(O131-AF131),"")</f>
        <v/>
      </c>
      <c r="BZ131" s="134">
        <f t="array" ref="BZ131">IF(AJ131&gt;0,(O131-AJ131),"")</f>
        <v/>
      </c>
      <c r="CA131" s="134">
        <f t="array" ref="CA131">IF(AN131&gt;0,(O131-AN131),"")</f>
        <v/>
      </c>
      <c r="CB131" s="645">
        <f t="array" ref="CB131">COUNT(BV131:CA131)</f>
        <v/>
      </c>
      <c r="CC131" s="646">
        <f t="array" ref="CC131">IF(CB131=0,0,IF(CB131=1,0,1/(CB131*(CB131-1))))</f>
        <v/>
      </c>
      <c r="CD131" s="135">
        <f t="array" ref="CD131">IF(R131&gt;0,(BV131^2),"")</f>
        <v/>
      </c>
      <c r="CE131" s="135">
        <f t="array" ref="CE131">IF(X131&gt;0,(BW131^2),"")</f>
        <v/>
      </c>
      <c r="CF131" s="135">
        <f t="array" ref="CF131">IF(AB131&gt;0,(BX131^2),"")</f>
        <v/>
      </c>
      <c r="CG131" s="135">
        <f t="array" ref="CG131">IF(AF131&gt;0,(BY131^2),"")</f>
        <v/>
      </c>
      <c r="CH131" s="135">
        <f t="array" ref="CH131">IF(AJ131&gt;0,(BZ131^2),"")</f>
        <v/>
      </c>
      <c r="CI131" s="135">
        <f t="array" ref="CI131">IF(AN131&gt;0,(CA131^2),"")</f>
        <v/>
      </c>
      <c r="CJ131" s="121" t="n"/>
    </row>
    <row r="132" hidden="1" ht="18.75" customHeight="1" s="621">
      <c r="A132" s="123" t="n"/>
      <c r="B132" s="47" t="inlineStr">
        <is>
          <t>E16_3</t>
        </is>
      </c>
      <c r="C132" s="101" t="n"/>
      <c r="D132" s="101" t="n"/>
      <c r="E132" s="101" t="n"/>
      <c r="F132" s="101" t="n"/>
      <c r="G132" s="100" t="n">
        <v>46163</v>
      </c>
      <c r="H132" s="99" t="inlineStr">
        <is>
          <t>Compito</t>
        </is>
      </c>
      <c r="I132" s="101" t="n"/>
      <c r="J132" s="101" t="n"/>
      <c r="K132" s="100" t="n"/>
      <c r="L132" s="100" t="n"/>
      <c r="M132" s="635">
        <f t="array" ref="M132">IF(R132&gt;0,(SQRT(CC132*(SUM(CD132:CI132)))),"")</f>
        <v/>
      </c>
      <c r="N132" s="136">
        <f t="array" ref="N132">IF(T132&gt;0,(MAX(T132,Z132,AD132,AH132,AL132,AP132))+SQRT(1.2^2+1^2),"")</f>
        <v/>
      </c>
      <c r="O132" s="637">
        <f t="array" ref="O132">IF(R132="",0,10*LOG10(SUM(BP132:BU132)/(COUNT(R132,X132,AB132,AF132,AJ132,AN132))))</f>
        <v/>
      </c>
      <c r="P132" s="638">
        <f t="array" ref="P132">IF(AND(Y132="",AC132="",AG132="",AK132="",AO132=""),S132,AVERAGE(S132,Y132,AC132,AG132,AK132,AO132)+STDEV(S132,Y132,AC132,AG132,AK132,AO132))</f>
        <v/>
      </c>
      <c r="Q132" s="106" t="n">
        <v>300</v>
      </c>
      <c r="R132" s="639" t="n">
        <v>97.40000000000001</v>
      </c>
      <c r="S132" s="640" t="n">
        <v>95.8</v>
      </c>
      <c r="T132" s="641" t="n">
        <v>121.1</v>
      </c>
      <c r="U132" s="642" t="n"/>
      <c r="V132" s="642" t="n"/>
      <c r="W132" s="106" t="n">
        <v>300</v>
      </c>
      <c r="X132" s="639" t="n">
        <v>94.59999999999999</v>
      </c>
      <c r="Y132" s="640" t="n">
        <v>93.09999999999999</v>
      </c>
      <c r="Z132" s="641" t="n">
        <v>121.4</v>
      </c>
      <c r="AA132" s="106" t="n">
        <v>300</v>
      </c>
      <c r="AB132" s="639" t="n">
        <v>78.5</v>
      </c>
      <c r="AC132" s="640" t="n">
        <v>80.5</v>
      </c>
      <c r="AD132" s="641" t="n">
        <v>112.8</v>
      </c>
      <c r="AE132" s="106" t="n">
        <v>300</v>
      </c>
      <c r="AF132" s="639" t="n">
        <v>93.40000000000001</v>
      </c>
      <c r="AG132" s="640" t="n">
        <v>91.90000000000001</v>
      </c>
      <c r="AH132" s="641" t="n">
        <v>116.9</v>
      </c>
      <c r="AI132" s="106" t="n">
        <v>300</v>
      </c>
      <c r="AJ132" s="639" t="n">
        <v>90.90000000000001</v>
      </c>
      <c r="AK132" s="640" t="n">
        <v>89.7</v>
      </c>
      <c r="AL132" s="641" t="n">
        <v>113</v>
      </c>
      <c r="AM132" s="106" t="n">
        <v>300</v>
      </c>
      <c r="AN132" s="639" t="n">
        <v>85.3</v>
      </c>
      <c r="AO132" s="640" t="n">
        <v>85.09999999999999</v>
      </c>
      <c r="AP132" s="641" t="n">
        <v>118.2</v>
      </c>
      <c r="AQ132" s="111">
        <f t="array" ref="AQ132">IF(AND((O132)&lt;85,N132&lt;137),"NO","SI")</f>
        <v/>
      </c>
      <c r="AR132" s="112">
        <f t="array" ref="AR132">IF((480*(10^(7.95-(O132/10))))&lt;480,480*(10^(7.95-(O132/10))),480)</f>
        <v/>
      </c>
      <c r="AS132" s="113">
        <f t="array" ref="AS132">IF((480*(10^(8.45-(O132/10))))&lt;480,480*(10^(8.45-(O132/10))),480)</f>
        <v/>
      </c>
      <c r="AT132" s="114">
        <f t="array" ref="AT132">IF((480*(10^(8.65-(O132/10))))&lt;480,480*(10^(8.65-(O132/10))),480)</f>
        <v/>
      </c>
      <c r="AU132" s="644">
        <f t="array" ref="AU132">IF(O132&lt;80,"0",IF((P132-O132)&lt;=2,('DPI art.191'!$G$3-(('DPI art.191'!$F$3-'DPI art.191'!$G$3)/4)*(P132-O132-2)),('DPI art.191'!$G$3-(('DPI art.191'!$G$3-'DPI art.191'!$H$3)/8)*(P132-O132-2))))</f>
        <v/>
      </c>
      <c r="AV132" s="644">
        <f t="array" ref="AV132">O132-AU132</f>
        <v/>
      </c>
      <c r="AW132" s="644">
        <f t="array" ref="AW132">IF(N132&lt;135,N132,N132-'DPI art.191'!$I$3)</f>
        <v/>
      </c>
      <c r="AX132" s="644">
        <f t="array" ref="AX132">IF(O132&lt;80,"0",IF((P132-O132)&lt;=2,('DPI art.191'!$G$5-(('DPI art.191'!$F$5-'DPI art.191'!$G$5)/4)*(P132-O132-2)),('DPI art.191'!$G$5-(('DPI art.191'!$G$5-'DPI art.191'!$H$5)/8)*(P132-O132-2))))</f>
        <v/>
      </c>
      <c r="AY132" s="644">
        <f t="array" ref="AY132">I132-AX132</f>
        <v/>
      </c>
      <c r="AZ132" s="644">
        <f t="array" ref="AZ132">IF(N132&lt;135,N132,N132-'DPI art.191'!$I$5)</f>
        <v/>
      </c>
      <c r="BA132" s="644">
        <f t="array" ref="BA132">IF(O132&lt;80,"0",IF((P132-O132)&lt;=2,('DPI art.191'!$G$7-(('DPI art.191'!$F$7-'DPI art.191'!$G$7)/4)*(P132-O132-2)),('DPI art.191'!$G$7-(('DPI art.191'!$G$7-'DPI art.191'!$H$7)/8)*(P132-O132-2))))</f>
        <v/>
      </c>
      <c r="BB132" s="644">
        <f t="array" ref="BB132">R132-BA132</f>
        <v/>
      </c>
      <c r="BC132" s="644">
        <f t="array" ref="BC132">IF(N132&lt;135,N132,N132-'DPI art.191'!$I$5)</f>
        <v/>
      </c>
      <c r="BD132" s="137">
        <f t="array" ref="BD132">IF(O132&lt;80,"0",IF((P132-O132)&lt;=2,('DPI art.191'!$G$7-(('DPI art.191'!$F$7-'DPI art.191'!$G$7)/4)*(O132-P132-2)),('DPI art.191'!$G$7-(('DPI art.191'!$G$7-'DPI art.191'!$H$7)/8)*(P132-O132-2))))</f>
        <v/>
      </c>
      <c r="BE132" s="644">
        <f t="array" ref="BE132">O132-BD132</f>
        <v/>
      </c>
      <c r="BF132" s="644">
        <f t="array" ref="BF132">IF(N132&lt;135,N132,N132-'DPI art.191'!$I$7)</f>
        <v/>
      </c>
      <c r="BG132" s="137">
        <f t="array" ref="BG132">IF(AA132&lt;80,"0",IF((AB132-AA132)&lt;=2,('DPI art.191'!$G$3-(('DPI art.191'!$F$3-'DPI art.191'!$G$3)/4)*(AB132-AA132-2)),('DPI art.191'!$G$3-(('DPI art.191'!$G$3-'DPI art.191'!$H$3)/8)*(AB132-AA132-2))))</f>
        <v/>
      </c>
      <c r="BH132" s="644">
        <f t="array" ref="BH132">AA132-BG132</f>
        <v/>
      </c>
      <c r="BI132" s="644">
        <f t="array" ref="BI132">IF(Z132&lt;135,Z132,Z132-'DPI art.191'!$I$3)</f>
        <v/>
      </c>
      <c r="BJ132" s="137">
        <f t="array" ref="BJ132">IF(U132&lt;80,"0",IF((V132-U132)&lt;=2,('DPI art.191'!$G$7-(('DPI art.191'!$F$7-'DPI art.191'!$G$7)/4)*(U132-V132-2)),('DPI art.191'!$G$7-(('DPI art.191'!$G$7-'DPI art.191'!$H$7)/8)*(V132-U132-2))))</f>
        <v/>
      </c>
      <c r="BK132" s="644">
        <f t="array" ref="BK132">U132-BJ132</f>
        <v/>
      </c>
      <c r="BL132" s="644">
        <f t="array" ref="BL132">IF(T132&lt;135,T132,T132-'DPI art.191'!$I$7)</f>
        <v/>
      </c>
      <c r="BM132" s="137">
        <f t="array" ref="BM132">IF(AA132&lt;80,"0",IF((AB132-AA132)&lt;=2,('DPI art.191'!$G$5-(('DPI art.191'!$F$5-'DPI art.191'!$G$5)/4)*(AB132-AA132-2)),('DPI art.191'!$G$5-(('DPI art.191'!$G$5-'DPI art.191'!$H$5)/8)*(AB132-AA132-2))))</f>
        <v/>
      </c>
      <c r="BN132" s="644">
        <f t="array" ref="BN132">AD132-BM132</f>
        <v/>
      </c>
      <c r="BO132" s="644">
        <f t="array" ref="BO132">IF(Z132&lt;135,Z132,Z132-'DPI art.191'!$I$5)</f>
        <v/>
      </c>
      <c r="BP132" s="645">
        <f t="array" ref="BP132">10^(0.1*R132)</f>
        <v/>
      </c>
      <c r="BQ132" s="645">
        <f t="array" ref="BQ132">10^(0.1*X132)</f>
        <v/>
      </c>
      <c r="BR132" s="645">
        <f t="array" ref="BR132">10^(0.1*AB132)</f>
        <v/>
      </c>
      <c r="BS132" s="645">
        <f t="array" ref="BS132">10^(0.1*AF132)</f>
        <v/>
      </c>
      <c r="BT132" s="645">
        <f t="array" ref="BT132">10^(0.1*AJ132)</f>
        <v/>
      </c>
      <c r="BU132" s="645">
        <f t="array" ref="BU132">10^(0.1*AN132)</f>
        <v/>
      </c>
      <c r="BV132" s="134">
        <f t="array" ref="BV132">IF(R132&gt;0,(O132-R132),"")</f>
        <v/>
      </c>
      <c r="BW132" s="134">
        <f t="array" ref="BW132">IF(X132&gt;0,(O132-X132),"")</f>
        <v/>
      </c>
      <c r="BX132" s="134">
        <f t="array" ref="BX132">IF(AB132&gt;0,(O132-AB132),"")</f>
        <v/>
      </c>
      <c r="BY132" s="134">
        <f t="array" ref="BY132">IF(AF132&gt;0,(O132-AF132),"")</f>
        <v/>
      </c>
      <c r="BZ132" s="134">
        <f t="array" ref="BZ132">IF(AJ132&gt;0,(O132-AJ132),"")</f>
        <v/>
      </c>
      <c r="CA132" s="134">
        <f t="array" ref="CA132">IF(AN132&gt;0,(O132-AN132),"")</f>
        <v/>
      </c>
      <c r="CB132" s="645">
        <f t="array" ref="CB132">COUNT(BV132:CA132)</f>
        <v/>
      </c>
      <c r="CC132" s="646">
        <f t="array" ref="CC132">IF(CB132=0,0,IF(CB132=1,0,1/(CB132*(CB132-1))))</f>
        <v/>
      </c>
      <c r="CD132" s="135">
        <f t="array" ref="CD132">IF(R132&gt;0,(BV132^2),"")</f>
        <v/>
      </c>
      <c r="CE132" s="135">
        <f t="array" ref="CE132">IF(X132&gt;0,(BW132^2),"")</f>
        <v/>
      </c>
      <c r="CF132" s="135">
        <f t="array" ref="CF132">IF(AB132&gt;0,(BX132^2),"")</f>
        <v/>
      </c>
      <c r="CG132" s="135">
        <f t="array" ref="CG132">IF(AF132&gt;0,(BY132^2),"")</f>
        <v/>
      </c>
      <c r="CH132" s="135">
        <f t="array" ref="CH132">IF(AJ132&gt;0,(BZ132^2),"")</f>
        <v/>
      </c>
      <c r="CI132" s="135">
        <f t="array" ref="CI132">IF(AN132&gt;0,(CA132^2),"")</f>
        <v/>
      </c>
      <c r="CJ132" s="121" t="n"/>
    </row>
    <row r="133" hidden="1" ht="18.75" customHeight="1" s="621">
      <c r="A133" s="123" t="n"/>
      <c r="B133" s="47" t="inlineStr">
        <is>
          <t>E17_3</t>
        </is>
      </c>
      <c r="C133" s="101" t="n"/>
      <c r="D133" s="101" t="n"/>
      <c r="E133" s="101" t="n"/>
      <c r="F133" s="101" t="n"/>
      <c r="G133" s="100" t="n">
        <v>46163</v>
      </c>
      <c r="H133" s="99" t="inlineStr">
        <is>
          <t>Compito</t>
        </is>
      </c>
      <c r="I133" s="101" t="n"/>
      <c r="J133" s="101" t="n"/>
      <c r="K133" s="100" t="n"/>
      <c r="L133" s="100" t="n"/>
      <c r="M133" s="635">
        <f t="array" ref="M133">IF(R133&gt;0,(SQRT(CC133*(SUM(CD133:CI133)))),"")</f>
        <v/>
      </c>
      <c r="N133" s="136">
        <f t="array" ref="N133">IF(T133&gt;0,(MAX(T133,Z133,AD133,AH133,AL133,AP133))+SQRT(1.2^2+1^2),"")</f>
        <v/>
      </c>
      <c r="O133" s="637">
        <f t="array" ref="O133">IF(R133="",0,10*LOG10(SUM(BP133:BU133)/(COUNT(R133,X133,AB133,AF133,AJ133,AN133))))</f>
        <v/>
      </c>
      <c r="P133" s="638">
        <f t="array" ref="P133">IF(AND(Y133="",AC133="",AG133="",AK133="",AO133=""),S133,AVERAGE(S133,Y133,AC133,AG133,AK133,AO133)+STDEV(S133,Y133,AC133,AG133,AK133,AO133))</f>
        <v/>
      </c>
      <c r="Q133" s="106" t="n">
        <v>300</v>
      </c>
      <c r="R133" s="639" t="n">
        <v>77.3</v>
      </c>
      <c r="S133" s="640" t="n">
        <v>77.59999999999999</v>
      </c>
      <c r="T133" s="641" t="n">
        <v>96.09999999999999</v>
      </c>
      <c r="U133" s="642" t="n"/>
      <c r="V133" s="642" t="n"/>
      <c r="W133" s="106" t="n">
        <v>300</v>
      </c>
      <c r="X133" s="639" t="n">
        <v>79.7</v>
      </c>
      <c r="Y133" s="640" t="n">
        <v>79.7</v>
      </c>
      <c r="Z133" s="641" t="n">
        <v>97.3</v>
      </c>
      <c r="AA133" s="106" t="n">
        <v>300</v>
      </c>
      <c r="AB133" s="639" t="n">
        <v>80.3</v>
      </c>
      <c r="AC133" s="640" t="n">
        <v>80.09999999999999</v>
      </c>
      <c r="AD133" s="641" t="n">
        <v>97.2</v>
      </c>
      <c r="AE133" s="106" t="n">
        <v>300</v>
      </c>
      <c r="AF133" s="639" t="n">
        <v>77.09999999999999</v>
      </c>
      <c r="AG133" s="640" t="n">
        <v>78.5</v>
      </c>
      <c r="AH133" s="641" t="n">
        <v>105.5</v>
      </c>
      <c r="AI133" s="106" t="n">
        <v>300</v>
      </c>
      <c r="AJ133" s="639" t="n">
        <v>72.7</v>
      </c>
      <c r="AK133" s="640" t="n">
        <v>74.90000000000001</v>
      </c>
      <c r="AL133" s="641" t="n">
        <v>92.2</v>
      </c>
      <c r="AM133" s="106" t="n">
        <v>300</v>
      </c>
      <c r="AN133" s="639" t="n">
        <v>78</v>
      </c>
      <c r="AO133" s="640" t="n">
        <v>80</v>
      </c>
      <c r="AP133" s="641" t="n">
        <v>98.8</v>
      </c>
      <c r="AQ133" s="111">
        <f t="array" ref="AQ133">IF(AND((O133)&lt;85,N133&lt;137),"NO","SI")</f>
        <v/>
      </c>
      <c r="AR133" s="112">
        <f t="array" ref="AR133">IF((480*(10^(7.95-(O133/10))))&lt;480,480*(10^(7.95-(O133/10))),480)</f>
        <v/>
      </c>
      <c r="AS133" s="113">
        <f t="array" ref="AS133">IF((480*(10^(8.45-(O133/10))))&lt;480,480*(10^(8.45-(O133/10))),480)</f>
        <v/>
      </c>
      <c r="AT133" s="114">
        <f t="array" ref="AT133">IF((480*(10^(8.65-(O133/10))))&lt;480,480*(10^(8.65-(O133/10))),480)</f>
        <v/>
      </c>
      <c r="AU133" s="137">
        <f t="array" ref="AU133">IF(O133&lt;80,"0",IF((P133-O133)&lt;=2,('DPI art.191'!$G$3-(('DPI art.191'!$F$3-'DPI art.191'!$G$3)/4)*(P133-O133-2)),('DPI art.191'!$G$3-(('DPI art.191'!$G$3-'DPI art.191'!$H$3)/8)*(P133-O133-2))))</f>
        <v/>
      </c>
      <c r="AV133" s="644">
        <f t="array" ref="AV133">O133-AU133</f>
        <v/>
      </c>
      <c r="AW133" s="644">
        <f t="array" ref="AW133">IF(N133&lt;135,N133,N133-'DPI art.191'!$I$3)</f>
        <v/>
      </c>
      <c r="AX133" s="137">
        <f t="array" ref="AX133">IF(O133&lt;80,"0",IF((P133-O133)&lt;=2,('DPI art.191'!$G$5-(('DPI art.191'!$F$5-'DPI art.191'!$G$5)/4)*(P133-O133-2)),('DPI art.191'!$G$5-(('DPI art.191'!$G$5-'DPI art.191'!$H$5)/8)*(P133-O133-2))))</f>
        <v/>
      </c>
      <c r="AY133" s="644">
        <f t="array" ref="AY133">I133-AX133</f>
        <v/>
      </c>
      <c r="AZ133" s="644">
        <f t="array" ref="AZ133">IF(N133&lt;135,N133,N133-'DPI art.191'!$I$5)</f>
        <v/>
      </c>
      <c r="BA133" s="137">
        <f t="array" ref="BA133">IF(O133&lt;80,"0",IF((P133-O133)&lt;=2,('DPI art.191'!$G$7-(('DPI art.191'!$F$7-'DPI art.191'!$G$7)/4)*(P133-O133-2)),('DPI art.191'!$G$7-(('DPI art.191'!$G$7-'DPI art.191'!$H$7)/8)*(P133-O133-2))))</f>
        <v/>
      </c>
      <c r="BB133" s="644">
        <f t="array" ref="BB133">R133-BA133</f>
        <v/>
      </c>
      <c r="BC133" s="644">
        <f t="array" ref="BC133">IF(N133&lt;135,N133,N133-'DPI art.191'!$I$5)</f>
        <v/>
      </c>
      <c r="BD133" s="137">
        <f t="array" ref="BD133">IF(O133&lt;80,"0",IF((P133-O133)&lt;=2,('DPI art.191'!$G$7-(('DPI art.191'!$F$7-'DPI art.191'!$G$7)/4)*(O133-P133-2)),('DPI art.191'!$G$7-(('DPI art.191'!$G$7-'DPI art.191'!$H$7)/8)*(P133-O133-2))))</f>
        <v/>
      </c>
      <c r="BE133" s="644">
        <f t="array" ref="BE133">O133-BD133</f>
        <v/>
      </c>
      <c r="BF133" s="644">
        <f t="array" ref="BF133">IF(N133&lt;135,N133,N133-'DPI art.191'!$I$7)</f>
        <v/>
      </c>
      <c r="BG133" s="137">
        <f t="array" ref="BG133">IF(AA133&lt;80,"0",IF((AB133-AA133)&lt;=2,('DPI art.191'!$G$3-(('DPI art.191'!$F$3-'DPI art.191'!$G$3)/4)*(AB133-AA133-2)),('DPI art.191'!$G$3-(('DPI art.191'!$G$3-'DPI art.191'!$H$3)/8)*(AB133-AA133-2))))</f>
        <v/>
      </c>
      <c r="BH133" s="644">
        <f t="array" ref="BH133">AA133-BG133</f>
        <v/>
      </c>
      <c r="BI133" s="644">
        <f t="array" ref="BI133">IF(Z133&lt;135,Z133,Z133-'DPI art.191'!$I$3)</f>
        <v/>
      </c>
      <c r="BJ133" s="137">
        <f t="array" ref="BJ133">IF(U133&lt;80,"0",IF((V133-U133)&lt;=2,('DPI art.191'!$G$7-(('DPI art.191'!$F$7-'DPI art.191'!$G$7)/4)*(U133-V133-2)),('DPI art.191'!$G$7-(('DPI art.191'!$G$7-'DPI art.191'!$H$7)/8)*(V133-U133-2))))</f>
        <v/>
      </c>
      <c r="BK133" s="644">
        <f t="array" ref="BK133">U133-BJ133</f>
        <v/>
      </c>
      <c r="BL133" s="644">
        <f t="array" ref="BL133">IF(T133&lt;135,T133,T133-'DPI art.191'!$I$7)</f>
        <v/>
      </c>
      <c r="BM133" s="137">
        <f t="array" ref="BM133">IF(AA133&lt;80,"0",IF((AB133-AA133)&lt;=2,('DPI art.191'!$G$5-(('DPI art.191'!$F$5-'DPI art.191'!$G$5)/4)*(AB133-AA133-2)),('DPI art.191'!$G$5-(('DPI art.191'!$G$5-'DPI art.191'!$H$5)/8)*(AB133-AA133-2))))</f>
        <v/>
      </c>
      <c r="BN133" s="644">
        <f t="array" ref="BN133">AD133-BM133</f>
        <v/>
      </c>
      <c r="BO133" s="644">
        <f t="array" ref="BO133">IF(Z133&lt;135,Z133,Z133-'DPI art.191'!$I$5)</f>
        <v/>
      </c>
      <c r="BP133" s="645">
        <f t="array" ref="BP133">10^(0.1*R133)</f>
        <v/>
      </c>
      <c r="BQ133" s="645">
        <f t="array" ref="BQ133">10^(0.1*X133)</f>
        <v/>
      </c>
      <c r="BR133" s="645">
        <f t="array" ref="BR133">10^(0.1*AB133)</f>
        <v/>
      </c>
      <c r="BS133" s="645">
        <f t="array" ref="BS133">10^(0.1*AF133)</f>
        <v/>
      </c>
      <c r="BT133" s="645">
        <f t="array" ref="BT133">10^(0.1*AJ133)</f>
        <v/>
      </c>
      <c r="BU133" s="645">
        <f t="array" ref="BU133">10^(0.1*AN133)</f>
        <v/>
      </c>
      <c r="BV133" s="134">
        <f t="array" ref="BV133">IF(R133&gt;0,(O133-R133),"")</f>
        <v/>
      </c>
      <c r="BW133" s="134">
        <f t="array" ref="BW133">IF(X133&gt;0,(O133-X133),"")</f>
        <v/>
      </c>
      <c r="BX133" s="134">
        <f t="array" ref="BX133">IF(AB133&gt;0,(O133-AB133),"")</f>
        <v/>
      </c>
      <c r="BY133" s="134">
        <f t="array" ref="BY133">IF(AF133&gt;0,(O133-AF133),"")</f>
        <v/>
      </c>
      <c r="BZ133" s="134">
        <f t="array" ref="BZ133">IF(AJ133&gt;0,(O133-AJ133),"")</f>
        <v/>
      </c>
      <c r="CA133" s="134">
        <f t="array" ref="CA133">IF(AN133&gt;0,(O133-AN133),"")</f>
        <v/>
      </c>
      <c r="CB133" s="645">
        <f t="array" ref="CB133">COUNT(BV133:CA133)</f>
        <v/>
      </c>
      <c r="CC133" s="646">
        <f t="array" ref="CC133">IF(CB133=0,0,IF(CB133=1,0,1/(CB133*(CB133-1))))</f>
        <v/>
      </c>
      <c r="CD133" s="135">
        <f t="array" ref="CD133">IF(R133&gt;0,(BV133^2),"")</f>
        <v/>
      </c>
      <c r="CE133" s="135">
        <f t="array" ref="CE133">IF(X133&gt;0,(BW133^2),"")</f>
        <v/>
      </c>
      <c r="CF133" s="135">
        <f t="array" ref="CF133">IF(AB133&gt;0,(BX133^2),"")</f>
        <v/>
      </c>
      <c r="CG133" s="135">
        <f t="array" ref="CG133">IF(AF133&gt;0,(BY133^2),"")</f>
        <v/>
      </c>
      <c r="CH133" s="135">
        <f t="array" ref="CH133">IF(AJ133&gt;0,(BZ133^2),"")</f>
        <v/>
      </c>
      <c r="CI133" s="135">
        <f t="array" ref="CI133">IF(AN133&gt;0,(CA133^2),"")</f>
        <v/>
      </c>
      <c r="CJ133" s="121" t="n"/>
    </row>
    <row r="134" hidden="1" ht="18.75" customHeight="1" s="621">
      <c r="A134" s="123" t="n"/>
      <c r="B134" s="47" t="inlineStr">
        <is>
          <t>E18_3</t>
        </is>
      </c>
      <c r="C134" s="101" t="n"/>
      <c r="D134" s="101" t="n"/>
      <c r="E134" s="101" t="n"/>
      <c r="F134" s="101" t="n"/>
      <c r="G134" s="100" t="n">
        <v>46163</v>
      </c>
      <c r="H134" s="99" t="inlineStr">
        <is>
          <t>Compito</t>
        </is>
      </c>
      <c r="I134" s="101" t="n"/>
      <c r="J134" s="101" t="n"/>
      <c r="K134" s="100" t="n"/>
      <c r="L134" s="100" t="n"/>
      <c r="M134" s="635">
        <f t="array" ref="M134">IF(R134&gt;0,(SQRT(CC134*(SUM(CD134:CI134)))),"")</f>
        <v/>
      </c>
      <c r="N134" s="136">
        <f t="array" ref="N134">IF(T134&gt;0,(MAX(T134,Z134,AD134,AH134,AL134,AP134))+SQRT(1.2^2+1^2),"")</f>
        <v/>
      </c>
      <c r="O134" s="637">
        <f t="array" ref="O134">IF(R134="",0,10*LOG10(SUM(BP134:BU134)/(COUNT(R134,X134,AB134,AF134,AJ134,AN134))))</f>
        <v/>
      </c>
      <c r="P134" s="638">
        <f t="array" ref="P134">IF(AND(Y134="",AC134="",AG134="",AK134="",AO134=""),S134,AVERAGE(S134,Y134,AC134,AG134,AK134,AO134)+STDEV(S134,Y134,AC134,AG134,AK134,AO134))</f>
        <v/>
      </c>
      <c r="Q134" s="106" t="n">
        <v>300</v>
      </c>
      <c r="R134" s="639" t="n">
        <v>62</v>
      </c>
      <c r="S134" s="640" t="n">
        <v>72.2</v>
      </c>
      <c r="T134" s="641" t="n">
        <v>107.9</v>
      </c>
      <c r="U134" s="642" t="n"/>
      <c r="V134" s="642" t="n"/>
      <c r="W134" s="106" t="n">
        <v>300</v>
      </c>
      <c r="X134" s="639" t="n">
        <v>62.8</v>
      </c>
      <c r="Y134" s="640" t="n">
        <v>78.09999999999999</v>
      </c>
      <c r="Z134" s="641" t="n">
        <v>110.6</v>
      </c>
      <c r="AA134" s="106" t="n">
        <v>300</v>
      </c>
      <c r="AB134" s="639" t="n">
        <v>61.1</v>
      </c>
      <c r="AC134" s="640" t="n">
        <v>73.09999999999999</v>
      </c>
      <c r="AD134" s="641" t="n">
        <v>106.9</v>
      </c>
      <c r="AE134" s="106" t="n">
        <v>300</v>
      </c>
      <c r="AF134" s="639" t="n">
        <v>65.09999999999999</v>
      </c>
      <c r="AG134" s="640" t="n">
        <v>74.8</v>
      </c>
      <c r="AH134" s="641" t="n">
        <v>108.7</v>
      </c>
      <c r="AI134" s="106" t="n">
        <v>300</v>
      </c>
      <c r="AJ134" s="639" t="n">
        <v>59.6</v>
      </c>
      <c r="AK134" s="640" t="n">
        <v>72.7</v>
      </c>
      <c r="AL134" s="641" t="n">
        <v>108.6</v>
      </c>
      <c r="AM134" s="106" t="n">
        <v>300</v>
      </c>
      <c r="AN134" s="639" t="n">
        <v>57.8</v>
      </c>
      <c r="AO134" s="640" t="n">
        <v>73.2</v>
      </c>
      <c r="AP134" s="641" t="n">
        <v>103.3</v>
      </c>
      <c r="AQ134" s="111">
        <f t="array" ref="AQ134">IF(AND((O134)&lt;85,N134&lt;137),"NO","SI")</f>
        <v/>
      </c>
      <c r="AR134" s="112">
        <f t="array" ref="AR134">IF((480*(10^(7.95-(O134/10))))&lt;480,480*(10^(7.95-(O134/10))),480)</f>
        <v/>
      </c>
      <c r="AS134" s="113">
        <f t="array" ref="AS134">IF((480*(10^(8.45-(O134/10))))&lt;480,480*(10^(8.45-(O134/10))),480)</f>
        <v/>
      </c>
      <c r="AT134" s="114">
        <f t="array" ref="AT134">IF((480*(10^(8.65-(O134/10))))&lt;480,480*(10^(8.65-(O134/10))),480)</f>
        <v/>
      </c>
      <c r="AU134" s="137">
        <f t="array" ref="AU134">IF(O134&lt;80,"0",IF((P134-O134)&lt;=2,('DPI art.191'!$G$3-(('DPI art.191'!$F$3-'DPI art.191'!$G$3)/4)*(P134-O134-2)),('DPI art.191'!$G$3-(('DPI art.191'!$G$3-'DPI art.191'!$H$3)/8)*(P134-O134-2))))</f>
        <v/>
      </c>
      <c r="AV134" s="644">
        <f t="array" ref="AV134">O134-AU134</f>
        <v/>
      </c>
      <c r="AW134" s="644">
        <f t="array" ref="AW134">IF(N134&lt;135,N134,N134-'DPI art.191'!$I$3)</f>
        <v/>
      </c>
      <c r="AX134" s="137">
        <f t="array" ref="AX134">IF(O134&lt;80,"0",IF((P134-O134)&lt;=2,('DPI art.191'!$G$5-(('DPI art.191'!$F$5-'DPI art.191'!$G$5)/4)*(P134-O134-2)),('DPI art.191'!$G$5-(('DPI art.191'!$G$5-'DPI art.191'!$H$5)/8)*(P134-O134-2))))</f>
        <v/>
      </c>
      <c r="AY134" s="644">
        <f t="array" ref="AY134">I134-AX134</f>
        <v/>
      </c>
      <c r="AZ134" s="644">
        <f t="array" ref="AZ134">IF(N134&lt;135,N134,N134-'DPI art.191'!$I$5)</f>
        <v/>
      </c>
      <c r="BA134" s="137">
        <f t="array" ref="BA134">IF(O134&lt;80,"0",IF((P134-O134)&lt;=2,('DPI art.191'!$G$7-(('DPI art.191'!$F$7-'DPI art.191'!$G$7)/4)*(P134-O134-2)),('DPI art.191'!$G$7-(('DPI art.191'!$G$7-'DPI art.191'!$H$7)/8)*(P134-O134-2))))</f>
        <v/>
      </c>
      <c r="BB134" s="644">
        <f t="array" ref="BB134">R134-BA134</f>
        <v/>
      </c>
      <c r="BC134" s="644">
        <f t="array" ref="BC134">IF(N134&lt;135,N134,N134-'DPI art.191'!$I$5)</f>
        <v/>
      </c>
      <c r="BD134" s="137">
        <f t="array" ref="BD134">IF(O134&lt;80,"0",IF((P134-O134)&lt;=2,('DPI art.191'!$G$7-(('DPI art.191'!$F$7-'DPI art.191'!$G$7)/4)*(O134-P134-2)),('DPI art.191'!$G$7-(('DPI art.191'!$G$7-'DPI art.191'!$H$7)/8)*(P134-O134-2))))</f>
        <v/>
      </c>
      <c r="BE134" s="644">
        <f t="array" ref="BE134">O134-BD134</f>
        <v/>
      </c>
      <c r="BF134" s="644">
        <f t="array" ref="BF134">IF(N134&lt;135,N134,N134-'DPI art.191'!$I$7)</f>
        <v/>
      </c>
      <c r="BG134" s="137">
        <f t="array" ref="BG134">IF(AA134&lt;80,"0",IF((AB134-AA134)&lt;=2,('DPI art.191'!$G$3-(('DPI art.191'!$F$3-'DPI art.191'!$G$3)/4)*(AB134-AA134-2)),('DPI art.191'!$G$3-(('DPI art.191'!$G$3-'DPI art.191'!$H$3)/8)*(AB134-AA134-2))))</f>
        <v/>
      </c>
      <c r="BH134" s="644">
        <f t="array" ref="BH134">AA134-BG134</f>
        <v/>
      </c>
      <c r="BI134" s="644">
        <f t="array" ref="BI134">IF(Z134&lt;135,Z134,Z134-'DPI art.191'!$I$3)</f>
        <v/>
      </c>
      <c r="BJ134" s="137">
        <f t="array" ref="BJ134">IF(U134&lt;80,"0",IF((V134-U134)&lt;=2,('DPI art.191'!$G$7-(('DPI art.191'!$F$7-'DPI art.191'!$G$7)/4)*(U134-V134-2)),('DPI art.191'!$G$7-(('DPI art.191'!$G$7-'DPI art.191'!$H$7)/8)*(V134-U134-2))))</f>
        <v/>
      </c>
      <c r="BK134" s="644">
        <f t="array" ref="BK134">U134-BJ134</f>
        <v/>
      </c>
      <c r="BL134" s="644">
        <f t="array" ref="BL134">IF(T134&lt;135,T134,T134-'DPI art.191'!$I$7)</f>
        <v/>
      </c>
      <c r="BM134" s="137">
        <f t="array" ref="BM134">IF(AA134&lt;80,"0",IF((AB134-AA134)&lt;=2,('DPI art.191'!$G$5-(('DPI art.191'!$F$5-'DPI art.191'!$G$5)/4)*(AB134-AA134-2)),('DPI art.191'!$G$5-(('DPI art.191'!$G$5-'DPI art.191'!$H$5)/8)*(AB134-AA134-2))))</f>
        <v/>
      </c>
      <c r="BN134" s="644">
        <f t="array" ref="BN134">AD134-BM134</f>
        <v/>
      </c>
      <c r="BO134" s="644">
        <f t="array" ref="BO134">IF(Z134&lt;135,Z134,Z134-'DPI art.191'!$I$5)</f>
        <v/>
      </c>
      <c r="BP134" s="645">
        <f t="array" ref="BP134">10^(0.1*R134)</f>
        <v/>
      </c>
      <c r="BQ134" s="645">
        <f t="array" ref="BQ134">10^(0.1*X134)</f>
        <v/>
      </c>
      <c r="BR134" s="645">
        <f t="array" ref="BR134">10^(0.1*AB134)</f>
        <v/>
      </c>
      <c r="BS134" s="645">
        <f t="array" ref="BS134">10^(0.1*AF134)</f>
        <v/>
      </c>
      <c r="BT134" s="645">
        <f t="array" ref="BT134">10^(0.1*AJ134)</f>
        <v/>
      </c>
      <c r="BU134" s="645">
        <f t="array" ref="BU134">10^(0.1*AN134)</f>
        <v/>
      </c>
      <c r="BV134" s="134">
        <f t="array" ref="BV134">IF(R134&gt;0,(O134-R134),"")</f>
        <v/>
      </c>
      <c r="BW134" s="134">
        <f t="array" ref="BW134">IF(X134&gt;0,(O134-X134),"")</f>
        <v/>
      </c>
      <c r="BX134" s="134">
        <f t="array" ref="BX134">IF(AB134&gt;0,(O134-AB134),"")</f>
        <v/>
      </c>
      <c r="BY134" s="134">
        <f t="array" ref="BY134">IF(AF134&gt;0,(O134-AF134),"")</f>
        <v/>
      </c>
      <c r="BZ134" s="134">
        <f t="array" ref="BZ134">IF(AJ134&gt;0,(O134-AJ134),"")</f>
        <v/>
      </c>
      <c r="CA134" s="134">
        <f t="array" ref="CA134">IF(AN134&gt;0,(O134-AN134),"")</f>
        <v/>
      </c>
      <c r="CB134" s="645">
        <f t="array" ref="CB134">COUNT(BV134:CA134)</f>
        <v/>
      </c>
      <c r="CC134" s="646">
        <f t="array" ref="CC134">IF(CB134=0,0,IF(CB134=1,0,1/(CB134*(CB134-1))))</f>
        <v/>
      </c>
      <c r="CD134" s="135">
        <f t="array" ref="CD134">IF(R134&gt;0,(BV134^2),"")</f>
        <v/>
      </c>
      <c r="CE134" s="135">
        <f t="array" ref="CE134">IF(X134&gt;0,(BW134^2),"")</f>
        <v/>
      </c>
      <c r="CF134" s="135">
        <f t="array" ref="CF134">IF(AB134&gt;0,(BX134^2),"")</f>
        <v/>
      </c>
      <c r="CG134" s="135">
        <f t="array" ref="CG134">IF(AF134&gt;0,(BY134^2),"")</f>
        <v/>
      </c>
      <c r="CH134" s="135">
        <f t="array" ref="CH134">IF(AJ134&gt;0,(BZ134^2),"")</f>
        <v/>
      </c>
      <c r="CI134" s="135">
        <f t="array" ref="CI134">IF(AN134&gt;0,(CA134^2),"")</f>
        <v/>
      </c>
      <c r="CJ134" s="121" t="n"/>
    </row>
    <row r="135" hidden="1" ht="18.75" customHeight="1" s="621">
      <c r="A135" s="123" t="n"/>
      <c r="B135" s="47" t="inlineStr">
        <is>
          <t>F1_3</t>
        </is>
      </c>
      <c r="C135" s="101" t="n"/>
      <c r="D135" s="101" t="n"/>
      <c r="E135" s="101" t="n"/>
      <c r="F135" s="101" t="n"/>
      <c r="G135" s="100" t="n">
        <v>46163</v>
      </c>
      <c r="H135" s="99" t="inlineStr">
        <is>
          <t>Compito</t>
        </is>
      </c>
      <c r="I135" s="101" t="n"/>
      <c r="J135" s="101" t="n"/>
      <c r="K135" s="100" t="n"/>
      <c r="L135" s="100" t="n"/>
      <c r="M135" s="635">
        <f t="array" ref="M135">IF(R135&gt;0,(SQRT(CC135*(SUM(CD135:CI135)))),"")</f>
        <v/>
      </c>
      <c r="N135" s="136">
        <f t="array" ref="N135">IF(T135&gt;0,(MAX(T135,Z135,AD135,AH135,AL135,AP135))+SQRT(1.2^2+1^2),"")</f>
        <v/>
      </c>
      <c r="O135" s="637">
        <f t="array" ref="O135">IF(R135="",0,10*LOG10(SUM(BP135:BU135)/(COUNT(R135,X135,AB135,AF135,AJ135,AN135))))</f>
        <v/>
      </c>
      <c r="P135" s="638">
        <f t="array" ref="P135">IF(AND(Y135="",AC135="",AG135="",AK135="",AO135=""),S135,AVERAGE(S135,Y135,AC135,AG135,AK135,AO135)+STDEV(S135,Y135,AC135,AG135,AK135,AO135))</f>
        <v/>
      </c>
      <c r="Q135" s="106" t="n">
        <v>300</v>
      </c>
      <c r="R135" s="639" t="n">
        <v>86.59999999999999</v>
      </c>
      <c r="S135" s="640" t="n">
        <v>86.2</v>
      </c>
      <c r="T135" s="641" t="n">
        <v>103.7</v>
      </c>
      <c r="U135" s="642" t="n"/>
      <c r="V135" s="642" t="n"/>
      <c r="W135" s="106" t="n">
        <v>300</v>
      </c>
      <c r="X135" s="639" t="n">
        <v>87</v>
      </c>
      <c r="Y135" s="640" t="n">
        <v>86.5</v>
      </c>
      <c r="Z135" s="641" t="n">
        <v>103.1</v>
      </c>
      <c r="AA135" s="106" t="n">
        <v>300</v>
      </c>
      <c r="AB135" s="639" t="n">
        <v>86.8</v>
      </c>
      <c r="AC135" s="640" t="n">
        <v>86.2</v>
      </c>
      <c r="AD135" s="641" t="n">
        <v>111.1</v>
      </c>
      <c r="AE135" s="106" t="n">
        <v>300</v>
      </c>
      <c r="AF135" s="639" t="n">
        <v>74.09999999999999</v>
      </c>
      <c r="AG135" s="640" t="n">
        <v>77.2</v>
      </c>
      <c r="AH135" s="641" t="n">
        <v>98.59999999999999</v>
      </c>
      <c r="AI135" s="106" t="n">
        <v>300</v>
      </c>
      <c r="AJ135" s="639" t="n">
        <v>71.40000000000001</v>
      </c>
      <c r="AK135" s="640" t="n">
        <v>75.3</v>
      </c>
      <c r="AL135" s="641" t="n">
        <v>96.09999999999999</v>
      </c>
      <c r="AM135" s="106" t="n">
        <v>300</v>
      </c>
      <c r="AN135" s="639" t="n">
        <v>75.90000000000001</v>
      </c>
      <c r="AO135" s="640" t="n">
        <v>77.7</v>
      </c>
      <c r="AP135" s="641" t="n">
        <v>97.7</v>
      </c>
      <c r="AQ135" s="111">
        <f t="array" ref="AQ135">IF(AND((O135)&lt;85,N135&lt;137),"NO","SI")</f>
        <v/>
      </c>
      <c r="AR135" s="112">
        <f t="array" ref="AR135">IF((480*(10^(7.95-(O135/10))))&lt;480,480*(10^(7.95-(O135/10))),480)</f>
        <v/>
      </c>
      <c r="AS135" s="113">
        <f t="array" ref="AS135">IF((480*(10^(8.45-(O135/10))))&lt;480,480*(10^(8.45-(O135/10))),480)</f>
        <v/>
      </c>
      <c r="AT135" s="114">
        <f t="array" ref="AT135">IF((480*(10^(8.65-(O135/10))))&lt;480,480*(10^(8.65-(O135/10))),480)</f>
        <v/>
      </c>
      <c r="AU135" s="644">
        <f t="array" ref="AU135">IF(O135&lt;80,"0",IF((P135-O135)&lt;=2,('DPI art.191'!$G$3-(('DPI art.191'!$F$3-'DPI art.191'!$G$3)/4)*(P135-O135-2)),('DPI art.191'!$G$3-(('DPI art.191'!$G$3-'DPI art.191'!$H$3)/8)*(P135-O135-2))))</f>
        <v/>
      </c>
      <c r="AV135" s="644">
        <f t="array" ref="AV135">O135-AU135</f>
        <v/>
      </c>
      <c r="AW135" s="644">
        <f t="array" ref="AW135">IF(N135&lt;135,N135,N135-'DPI art.191'!$I$3)</f>
        <v/>
      </c>
      <c r="AX135" s="644">
        <f t="array" ref="AX135">IF(O135&lt;80,"0",IF((P135-O135)&lt;=2,('DPI art.191'!$G$5-(('DPI art.191'!$F$5-'DPI art.191'!$G$5)/4)*(P135-O135-2)),('DPI art.191'!$G$5-(('DPI art.191'!$G$5-'DPI art.191'!$H$5)/8)*(P135-O135-2))))</f>
        <v/>
      </c>
      <c r="AY135" s="644">
        <f t="array" ref="AY135">I135-AX135</f>
        <v/>
      </c>
      <c r="AZ135" s="644">
        <f t="array" ref="AZ135">IF(N135&lt;135,N135,N135-'DPI art.191'!$I$5)</f>
        <v/>
      </c>
      <c r="BA135" s="644">
        <f t="array" ref="BA135">IF(O135&lt;80,"0",IF((P135-O135)&lt;=2,('DPI art.191'!$G$7-(('DPI art.191'!$F$7-'DPI art.191'!$G$7)/4)*(P135-O135-2)),('DPI art.191'!$G$7-(('DPI art.191'!$G$7-'DPI art.191'!$H$7)/8)*(P135-O135-2))))</f>
        <v/>
      </c>
      <c r="BB135" s="644">
        <f t="array" ref="BB135">R135-BA135</f>
        <v/>
      </c>
      <c r="BC135" s="644">
        <f t="array" ref="BC135">IF(N135&lt;135,N135,N135-'DPI art.191'!$I$5)</f>
        <v/>
      </c>
      <c r="BD135" s="137">
        <f t="array" ref="BD135">IF(O135&lt;80,"0",IF((P135-O135)&lt;=2,('DPI art.191'!$G$7-(('DPI art.191'!$F$7-'DPI art.191'!$G$7)/4)*(O135-P135-2)),('DPI art.191'!$G$7-(('DPI art.191'!$G$7-'DPI art.191'!$H$7)/8)*(P135-O135-2))))</f>
        <v/>
      </c>
      <c r="BE135" s="644">
        <f t="array" ref="BE135">O135-BD135</f>
        <v/>
      </c>
      <c r="BF135" s="644">
        <f t="array" ref="BF135">IF(N135&lt;135,N135,N135-'DPI art.191'!$I$7)</f>
        <v/>
      </c>
      <c r="BG135" s="137">
        <f t="array" ref="BG135">IF(AA135&lt;80,"0",IF((AB135-AA135)&lt;=2,('DPI art.191'!$G$3-(('DPI art.191'!$F$3-'DPI art.191'!$G$3)/4)*(AB135-AA135-2)),('DPI art.191'!$G$3-(('DPI art.191'!$G$3-'DPI art.191'!$H$3)/8)*(AB135-AA135-2))))</f>
        <v/>
      </c>
      <c r="BH135" s="644">
        <f t="array" ref="BH135">AA135-BG135</f>
        <v/>
      </c>
      <c r="BI135" s="644">
        <f t="array" ref="BI135">IF(Z135&lt;135,Z135,Z135-'DPI art.191'!$I$3)</f>
        <v/>
      </c>
      <c r="BJ135" s="137">
        <f t="array" ref="BJ135">IF(U135&lt;80,"0",IF((V135-U135)&lt;=2,('DPI art.191'!$G$7-(('DPI art.191'!$F$7-'DPI art.191'!$G$7)/4)*(U135-V135-2)),('DPI art.191'!$G$7-(('DPI art.191'!$G$7-'DPI art.191'!$H$7)/8)*(V135-U135-2))))</f>
        <v/>
      </c>
      <c r="BK135" s="644">
        <f t="array" ref="BK135">U135-BJ135</f>
        <v/>
      </c>
      <c r="BL135" s="644">
        <f t="array" ref="BL135">IF(T135&lt;135,T135,T135-'DPI art.191'!$I$7)</f>
        <v/>
      </c>
      <c r="BM135" s="137">
        <f t="array" ref="BM135">IF(AA135&lt;80,"0",IF((AB135-AA135)&lt;=2,('DPI art.191'!$G$5-(('DPI art.191'!$F$5-'DPI art.191'!$G$5)/4)*(AB135-AA135-2)),('DPI art.191'!$G$5-(('DPI art.191'!$G$5-'DPI art.191'!$H$5)/8)*(AB135-AA135-2))))</f>
        <v/>
      </c>
      <c r="BN135" s="644">
        <f t="array" ref="BN135">AD135-BM135</f>
        <v/>
      </c>
      <c r="BO135" s="644">
        <f t="array" ref="BO135">IF(Z135&lt;135,Z135,Z135-'DPI art.191'!$I$5)</f>
        <v/>
      </c>
      <c r="BP135" s="645">
        <f t="array" ref="BP135">10^(0.1*R135)</f>
        <v/>
      </c>
      <c r="BQ135" s="645">
        <f t="array" ref="BQ135">10^(0.1*X135)</f>
        <v/>
      </c>
      <c r="BR135" s="645">
        <f t="array" ref="BR135">10^(0.1*AB135)</f>
        <v/>
      </c>
      <c r="BS135" s="645">
        <f t="array" ref="BS135">10^(0.1*AF135)</f>
        <v/>
      </c>
      <c r="BT135" s="645">
        <f t="array" ref="BT135">10^(0.1*AJ135)</f>
        <v/>
      </c>
      <c r="BU135" s="645">
        <f t="array" ref="BU135">10^(0.1*AN135)</f>
        <v/>
      </c>
      <c r="BV135" s="134">
        <f t="array" ref="BV135">IF(R135&gt;0,(O135-R135),"")</f>
        <v/>
      </c>
      <c r="BW135" s="134">
        <f t="array" ref="BW135">IF(X135&gt;0,(O135-X135),"")</f>
        <v/>
      </c>
      <c r="BX135" s="134">
        <f t="array" ref="BX135">IF(AB135&gt;0,(O135-AB135),"")</f>
        <v/>
      </c>
      <c r="BY135" s="134">
        <f t="array" ref="BY135">IF(AF135&gt;0,(O135-AF135),"")</f>
        <v/>
      </c>
      <c r="BZ135" s="134">
        <f t="array" ref="BZ135">IF(AJ135&gt;0,(O135-AJ135),"")</f>
        <v/>
      </c>
      <c r="CA135" s="134">
        <f t="array" ref="CA135">IF(AN135&gt;0,(O135-AN135),"")</f>
        <v/>
      </c>
      <c r="CB135" s="645">
        <f t="array" ref="CB135">COUNT(BV135:CA135)</f>
        <v/>
      </c>
      <c r="CC135" s="646">
        <f t="array" ref="CC135">IF(CB135=0,0,IF(CB135=1,0,1/(CB135*(CB135-1))))</f>
        <v/>
      </c>
      <c r="CD135" s="135">
        <f t="array" ref="CD135">IF(R135&gt;0,(BV135^2),"")</f>
        <v/>
      </c>
      <c r="CE135" s="135">
        <f t="array" ref="CE135">IF(X135&gt;0,(BW135^2),"")</f>
        <v/>
      </c>
      <c r="CF135" s="135">
        <f t="array" ref="CF135">IF(AB135&gt;0,(BX135^2),"")</f>
        <v/>
      </c>
      <c r="CG135" s="135">
        <f t="array" ref="CG135">IF(AF135&gt;0,(BY135^2),"")</f>
        <v/>
      </c>
      <c r="CH135" s="135">
        <f t="array" ref="CH135">IF(AJ135&gt;0,(BZ135^2),"")</f>
        <v/>
      </c>
      <c r="CI135" s="135">
        <f t="array" ref="CI135">IF(AN135&gt;0,(CA135^2),"")</f>
        <v/>
      </c>
      <c r="CJ135" s="121" t="n"/>
    </row>
    <row r="136" hidden="1" ht="18.75" customHeight="1" s="621">
      <c r="A136" s="123" t="n"/>
      <c r="B136" s="47" t="inlineStr">
        <is>
          <t>F2_3</t>
        </is>
      </c>
      <c r="C136" s="101" t="n"/>
      <c r="D136" s="101" t="n"/>
      <c r="E136" s="101" t="n"/>
      <c r="F136" s="101" t="n"/>
      <c r="G136" s="100" t="n">
        <v>46163</v>
      </c>
      <c r="H136" s="99" t="inlineStr">
        <is>
          <t>Compito</t>
        </is>
      </c>
      <c r="I136" s="101" t="n"/>
      <c r="J136" s="101" t="n"/>
      <c r="K136" s="100" t="n"/>
      <c r="L136" s="100" t="n"/>
      <c r="M136" s="635">
        <f t="array" ref="M136">IF(R136&gt;0,(SQRT(CC136*(SUM(CD136:CI136)))),"")</f>
        <v/>
      </c>
      <c r="N136" s="136">
        <f t="array" ref="N136">IF(T136&gt;0,(MAX(T136,Z136,AD136,AH136,AL136,AP136))+SQRT(1.2^2+1^2),"")</f>
        <v/>
      </c>
      <c r="O136" s="637">
        <f t="array" ref="O136">IF(R136="",0,10*LOG10(SUM(BP136:BU136)/(COUNT(R136,X136,AB136,AF136,AJ136,AN136))))</f>
        <v/>
      </c>
      <c r="P136" s="638">
        <f t="array" ref="P136">IF(AND(Y136="",AC136="",AG136="",AK136="",AO136=""),S136,AVERAGE(S136,Y136,AC136,AG136,AK136,AO136)+STDEV(S136,Y136,AC136,AG136,AK136,AO136))</f>
        <v/>
      </c>
      <c r="Q136" s="106" t="n">
        <v>300</v>
      </c>
      <c r="R136" s="639" t="n">
        <v>84.40000000000001</v>
      </c>
      <c r="S136" s="640" t="n">
        <v>83.7</v>
      </c>
      <c r="T136" s="641" t="n">
        <v>103.3</v>
      </c>
      <c r="U136" s="642" t="n"/>
      <c r="V136" s="642" t="n"/>
      <c r="W136" s="106" t="n">
        <v>300</v>
      </c>
      <c r="X136" s="639" t="n">
        <v>85.40000000000001</v>
      </c>
      <c r="Y136" s="640" t="n">
        <v>84.7</v>
      </c>
      <c r="Z136" s="641" t="n">
        <v>117.8</v>
      </c>
      <c r="AA136" s="106" t="n">
        <v>300</v>
      </c>
      <c r="AB136" s="639" t="n">
        <v>84.59999999999999</v>
      </c>
      <c r="AC136" s="640" t="n">
        <v>84</v>
      </c>
      <c r="AD136" s="641" t="n">
        <v>104.4</v>
      </c>
      <c r="AE136" s="106" t="n">
        <v>300</v>
      </c>
      <c r="AF136" s="639" t="n">
        <v>84.09999999999999</v>
      </c>
      <c r="AG136" s="640" t="n">
        <v>84.8</v>
      </c>
      <c r="AH136" s="641" t="n">
        <v>117.4</v>
      </c>
      <c r="AI136" s="106" t="n">
        <v>300</v>
      </c>
      <c r="AJ136" s="639" t="n">
        <v>80.3</v>
      </c>
      <c r="AK136" s="640" t="n">
        <v>79.90000000000001</v>
      </c>
      <c r="AL136" s="641" t="n">
        <v>103.2</v>
      </c>
      <c r="AM136" s="106" t="n">
        <v>300</v>
      </c>
      <c r="AN136" s="639" t="n">
        <v>78.8</v>
      </c>
      <c r="AO136" s="640" t="n">
        <v>78.2</v>
      </c>
      <c r="AP136" s="641" t="n">
        <v>103.8</v>
      </c>
      <c r="AQ136" s="111">
        <f t="array" ref="AQ136">IF(AND((O136)&lt;85,N136&lt;137),"NO","SI")</f>
        <v/>
      </c>
      <c r="AR136" s="112">
        <f t="array" ref="AR136">IF((480*(10^(7.95-(O136/10))))&lt;480,480*(10^(7.95-(O136/10))),480)</f>
        <v/>
      </c>
      <c r="AS136" s="113">
        <f t="array" ref="AS136">IF((480*(10^(8.45-(O136/10))))&lt;480,480*(10^(8.45-(O136/10))),480)</f>
        <v/>
      </c>
      <c r="AT136" s="114">
        <f t="array" ref="AT136">IF((480*(10^(8.65-(O136/10))))&lt;480,480*(10^(8.65-(O136/10))),480)</f>
        <v/>
      </c>
      <c r="AU136" s="644">
        <f t="array" ref="AU136">IF(O136&lt;80,"0",IF((P136-O136)&lt;=2,('DPI art.191'!$G$3-(('DPI art.191'!$F$3-'DPI art.191'!$G$3)/4)*(P136-O136-2)),('DPI art.191'!$G$3-(('DPI art.191'!$G$3-'DPI art.191'!$H$3)/8)*(P136-O136-2))))</f>
        <v/>
      </c>
      <c r="AV136" s="644">
        <f t="array" ref="AV136">O136-AU136</f>
        <v/>
      </c>
      <c r="AW136" s="644">
        <f t="array" ref="AW136">IF(N136&lt;135,N136,N136-'DPI art.191'!$I$3)</f>
        <v/>
      </c>
      <c r="AX136" s="644">
        <f t="array" ref="AX136">IF(O136&lt;80,"0",IF((P136-O136)&lt;=2,('DPI art.191'!$G$5-(('DPI art.191'!$F$5-'DPI art.191'!$G$5)/4)*(P136-O136-2)),('DPI art.191'!$G$5-(('DPI art.191'!$G$5-'DPI art.191'!$H$5)/8)*(P136-O136-2))))</f>
        <v/>
      </c>
      <c r="AY136" s="644">
        <f t="array" ref="AY136">I136-AX136</f>
        <v/>
      </c>
      <c r="AZ136" s="644">
        <f t="array" ref="AZ136">IF(N136&lt;135,N136,N136-'DPI art.191'!$I$5)</f>
        <v/>
      </c>
      <c r="BA136" s="644">
        <f t="array" ref="BA136">IF(O136&lt;80,"0",IF((P136-O136)&lt;=2,('DPI art.191'!$G$7-(('DPI art.191'!$F$7-'DPI art.191'!$G$7)/4)*(P136-O136-2)),('DPI art.191'!$G$7-(('DPI art.191'!$G$7-'DPI art.191'!$H$7)/8)*(P136-O136-2))))</f>
        <v/>
      </c>
      <c r="BB136" s="644">
        <f t="array" ref="BB136">R136-BA136</f>
        <v/>
      </c>
      <c r="BC136" s="644">
        <f t="array" ref="BC136">IF(N136&lt;135,N136,N136-'DPI art.191'!$I$5)</f>
        <v/>
      </c>
      <c r="BD136" s="137">
        <f t="array" ref="BD136">IF(O136&lt;80,"0",IF((P136-O136)&lt;=2,('DPI art.191'!$G$7-(('DPI art.191'!$F$7-'DPI art.191'!$G$7)/4)*(O136-P136-2)),('DPI art.191'!$G$7-(('DPI art.191'!$G$7-'DPI art.191'!$H$7)/8)*(P136-O136-2))))</f>
        <v/>
      </c>
      <c r="BE136" s="644">
        <f t="array" ref="BE136">O136-BD136</f>
        <v/>
      </c>
      <c r="BF136" s="644">
        <f t="array" ref="BF136">IF(N136&lt;135,N136,N136-'DPI art.191'!$I$7)</f>
        <v/>
      </c>
      <c r="BG136" s="137">
        <f t="array" ref="BG136">IF(AA136&lt;80,"0",IF((AB136-AA136)&lt;=2,('DPI art.191'!$G$3-(('DPI art.191'!$F$3-'DPI art.191'!$G$3)/4)*(AB136-AA136-2)),('DPI art.191'!$G$3-(('DPI art.191'!$G$3-'DPI art.191'!$H$3)/8)*(AB136-AA136-2))))</f>
        <v/>
      </c>
      <c r="BH136" s="644">
        <f t="array" ref="BH136">AA136-BG136</f>
        <v/>
      </c>
      <c r="BI136" s="644">
        <f t="array" ref="BI136">IF(Z136&lt;135,Z136,Z136-'DPI art.191'!$I$3)</f>
        <v/>
      </c>
      <c r="BJ136" s="137">
        <f t="array" ref="BJ136">IF(U136&lt;80,"0",IF((V136-U136)&lt;=2,('DPI art.191'!$G$7-(('DPI art.191'!$F$7-'DPI art.191'!$G$7)/4)*(U136-V136-2)),('DPI art.191'!$G$7-(('DPI art.191'!$G$7-'DPI art.191'!$H$7)/8)*(V136-U136-2))))</f>
        <v/>
      </c>
      <c r="BK136" s="644">
        <f t="array" ref="BK136">U136-BJ136</f>
        <v/>
      </c>
      <c r="BL136" s="644">
        <f t="array" ref="BL136">IF(T136&lt;135,T136,T136-'DPI art.191'!$I$7)</f>
        <v/>
      </c>
      <c r="BM136" s="137">
        <f t="array" ref="BM136">IF(AA136&lt;80,"0",IF((AB136-AA136)&lt;=2,('DPI art.191'!$G$5-(('DPI art.191'!$F$5-'DPI art.191'!$G$5)/4)*(AB136-AA136-2)),('DPI art.191'!$G$5-(('DPI art.191'!$G$5-'DPI art.191'!$H$5)/8)*(AB136-AA136-2))))</f>
        <v/>
      </c>
      <c r="BN136" s="644">
        <f t="array" ref="BN136">AD136-BM136</f>
        <v/>
      </c>
      <c r="BO136" s="644">
        <f t="array" ref="BO136">IF(Z136&lt;135,Z136,Z136-'DPI art.191'!$I$5)</f>
        <v/>
      </c>
      <c r="BP136" s="645">
        <f t="array" ref="BP136">10^(0.1*R136)</f>
        <v/>
      </c>
      <c r="BQ136" s="645">
        <f t="array" ref="BQ136">10^(0.1*X136)</f>
        <v/>
      </c>
      <c r="BR136" s="645">
        <f t="array" ref="BR136">10^(0.1*AB136)</f>
        <v/>
      </c>
      <c r="BS136" s="645">
        <f t="array" ref="BS136">10^(0.1*AF136)</f>
        <v/>
      </c>
      <c r="BT136" s="645">
        <f t="array" ref="BT136">10^(0.1*AJ136)</f>
        <v/>
      </c>
      <c r="BU136" s="645">
        <f t="array" ref="BU136">10^(0.1*AN136)</f>
        <v/>
      </c>
      <c r="BV136" s="134">
        <f t="array" ref="BV136">IF(R136&gt;0,(O136-R136),"")</f>
        <v/>
      </c>
      <c r="BW136" s="134">
        <f t="array" ref="BW136">IF(X136&gt;0,(O136-X136),"")</f>
        <v/>
      </c>
      <c r="BX136" s="134">
        <f t="array" ref="BX136">IF(AB136&gt;0,(O136-AB136),"")</f>
        <v/>
      </c>
      <c r="BY136" s="134">
        <f t="array" ref="BY136">IF(AF136&gt;0,(O136-AF136),"")</f>
        <v/>
      </c>
      <c r="BZ136" s="134">
        <f t="array" ref="BZ136">IF(AJ136&gt;0,(O136-AJ136),"")</f>
        <v/>
      </c>
      <c r="CA136" s="134">
        <f t="array" ref="CA136">IF(AN136&gt;0,(O136-AN136),"")</f>
        <v/>
      </c>
      <c r="CB136" s="645">
        <f t="array" ref="CB136">COUNT(BV136:CA136)</f>
        <v/>
      </c>
      <c r="CC136" s="646">
        <f t="array" ref="CC136">IF(CB136=0,0,IF(CB136=1,0,1/(CB136*(CB136-1))))</f>
        <v/>
      </c>
      <c r="CD136" s="135">
        <f t="array" ref="CD136">IF(R136&gt;0,(BV136^2),"")</f>
        <v/>
      </c>
      <c r="CE136" s="135">
        <f t="array" ref="CE136">IF(X136&gt;0,(BW136^2),"")</f>
        <v/>
      </c>
      <c r="CF136" s="135">
        <f t="array" ref="CF136">IF(AB136&gt;0,(BX136^2),"")</f>
        <v/>
      </c>
      <c r="CG136" s="135">
        <f t="array" ref="CG136">IF(AF136&gt;0,(BY136^2),"")</f>
        <v/>
      </c>
      <c r="CH136" s="135">
        <f t="array" ref="CH136">IF(AJ136&gt;0,(BZ136^2),"")</f>
        <v/>
      </c>
      <c r="CI136" s="135">
        <f t="array" ref="CI136">IF(AN136&gt;0,(CA136^2),"")</f>
        <v/>
      </c>
      <c r="CJ136" s="121" t="n"/>
    </row>
    <row r="137" hidden="1" ht="18.75" customHeight="1" s="621">
      <c r="A137" s="123" t="n"/>
      <c r="B137" s="47" t="inlineStr">
        <is>
          <t>F3_3</t>
        </is>
      </c>
      <c r="C137" s="101" t="n"/>
      <c r="D137" s="101" t="n"/>
      <c r="E137" s="101" t="n"/>
      <c r="F137" s="101" t="n"/>
      <c r="G137" s="100" t="n">
        <v>46163</v>
      </c>
      <c r="H137" s="99" t="inlineStr">
        <is>
          <t>Compito</t>
        </is>
      </c>
      <c r="I137" s="101" t="n"/>
      <c r="J137" s="101" t="n"/>
      <c r="K137" s="100" t="n"/>
      <c r="L137" s="100" t="n"/>
      <c r="M137" s="635">
        <f t="array" ref="M137">IF(R137&gt;0,(SQRT(CC137*(SUM(CD137:CI137)))),"")</f>
        <v/>
      </c>
      <c r="N137" s="136">
        <f t="array" ref="N137">IF(T137&gt;0,(MAX(T137,Z137,AD137,AH137,AL137,AP137))+SQRT(1.2^2+1^2),"")</f>
        <v/>
      </c>
      <c r="O137" s="637">
        <f t="array" ref="O137">IF(R137="",0,10*LOG10(SUM(BP137:BU137)/(COUNT(R137,X137,AB137,AF137,AJ137,AN137))))</f>
        <v/>
      </c>
      <c r="P137" s="638">
        <f t="array" ref="P137">IF(AND(Y137="",AC137="",AG137="",AK137="",AO137=""),S137,AVERAGE(S137,Y137,AC137,AG137,AK137,AO137)+STDEV(S137,Y137,AC137,AG137,AK137,AO137))</f>
        <v/>
      </c>
      <c r="Q137" s="106" t="n">
        <v>300</v>
      </c>
      <c r="R137" s="639" t="n">
        <v>81.09999999999999</v>
      </c>
      <c r="S137" s="640" t="n">
        <v>83.90000000000001</v>
      </c>
      <c r="T137" s="641" t="n">
        <v>109.9</v>
      </c>
      <c r="U137" s="642" t="n"/>
      <c r="V137" s="642" t="n"/>
      <c r="W137" s="106" t="n">
        <v>300</v>
      </c>
      <c r="X137" s="639" t="n">
        <v>80.09999999999999</v>
      </c>
      <c r="Y137" s="640" t="n">
        <v>81.2</v>
      </c>
      <c r="Z137" s="641" t="n">
        <v>103.1</v>
      </c>
      <c r="AA137" s="106" t="n">
        <v>300</v>
      </c>
      <c r="AB137" s="639" t="n">
        <v>83.09999999999999</v>
      </c>
      <c r="AC137" s="640" t="n">
        <v>84.2</v>
      </c>
      <c r="AD137" s="641" t="n">
        <v>107.9</v>
      </c>
      <c r="AE137" s="106" t="n">
        <v>300</v>
      </c>
      <c r="AF137" s="639" t="n">
        <v>83.40000000000001</v>
      </c>
      <c r="AG137" s="640" t="n">
        <v>84.5</v>
      </c>
      <c r="AH137" s="641" t="n">
        <v>109.1</v>
      </c>
      <c r="AI137" s="106" t="n">
        <v>300</v>
      </c>
      <c r="AJ137" s="639" t="n">
        <v>81.2</v>
      </c>
      <c r="AK137" s="640" t="n">
        <v>81.8</v>
      </c>
      <c r="AL137" s="641" t="n">
        <v>108.5</v>
      </c>
      <c r="AM137" s="106" t="n">
        <v>300</v>
      </c>
      <c r="AN137" s="639" t="n">
        <v>82.59999999999999</v>
      </c>
      <c r="AO137" s="640" t="n">
        <v>83.8</v>
      </c>
      <c r="AP137" s="641" t="n">
        <v>111.2</v>
      </c>
      <c r="AQ137" s="111">
        <f t="array" ref="AQ137">IF(AND((O137)&lt;85,N137&lt;137),"NO","SI")</f>
        <v/>
      </c>
      <c r="AR137" s="112">
        <f t="array" ref="AR137">IF((480*(10^(7.95-(O137/10))))&lt;480,480*(10^(7.95-(O137/10))),480)</f>
        <v/>
      </c>
      <c r="AS137" s="113">
        <f t="array" ref="AS137">IF((480*(10^(8.45-(O137/10))))&lt;480,480*(10^(8.45-(O137/10))),480)</f>
        <v/>
      </c>
      <c r="AT137" s="114">
        <f t="array" ref="AT137">IF((480*(10^(8.65-(O137/10))))&lt;480,480*(10^(8.65-(O137/10))),480)</f>
        <v/>
      </c>
      <c r="AU137" s="644">
        <f t="array" ref="AU137">IF(O137&lt;80,"0",IF((P137-O137)&lt;=2,('DPI art.191'!$G$3-(('DPI art.191'!$F$3-'DPI art.191'!$G$3)/4)*(P137-O137-2)),('DPI art.191'!$G$3-(('DPI art.191'!$G$3-'DPI art.191'!$H$3)/8)*(P137-O137-2))))</f>
        <v/>
      </c>
      <c r="AV137" s="644">
        <f t="array" ref="AV137">O137-AU137</f>
        <v/>
      </c>
      <c r="AW137" s="644">
        <f t="array" ref="AW137">IF(N137&lt;135,N137,N137-'DPI art.191'!$I$3)</f>
        <v/>
      </c>
      <c r="AX137" s="644">
        <f t="array" ref="AX137">IF(O137&lt;80,"0",IF((P137-O137)&lt;=2,('DPI art.191'!$G$5-(('DPI art.191'!$F$5-'DPI art.191'!$G$5)/4)*(P137-O137-2)),('DPI art.191'!$G$5-(('DPI art.191'!$G$5-'DPI art.191'!$H$5)/8)*(P137-O137-2))))</f>
        <v/>
      </c>
      <c r="AY137" s="644">
        <f t="array" ref="AY137">I137-AX137</f>
        <v/>
      </c>
      <c r="AZ137" s="644">
        <f t="array" ref="AZ137">IF(N137&lt;135,N137,N137-'DPI art.191'!$I$5)</f>
        <v/>
      </c>
      <c r="BA137" s="644">
        <f t="array" ref="BA137">IF(O137&lt;80,"0",IF((P137-O137)&lt;=2,('DPI art.191'!$G$7-(('DPI art.191'!$F$7-'DPI art.191'!$G$7)/4)*(P137-O137-2)),('DPI art.191'!$G$7-(('DPI art.191'!$G$7-'DPI art.191'!$H$7)/8)*(P137-O137-2))))</f>
        <v/>
      </c>
      <c r="BB137" s="644">
        <f t="array" ref="BB137">R137-BA137</f>
        <v/>
      </c>
      <c r="BC137" s="644">
        <f t="array" ref="BC137">IF(N137&lt;135,N137,N137-'DPI art.191'!$I$5)</f>
        <v/>
      </c>
      <c r="BD137" s="137">
        <f t="array" ref="BD137">IF(O137&lt;80,"0",IF((P137-O137)&lt;=2,('DPI art.191'!$G$7-(('DPI art.191'!$F$7-'DPI art.191'!$G$7)/4)*(O137-P137-2)),('DPI art.191'!$G$7-(('DPI art.191'!$G$7-'DPI art.191'!$H$7)/8)*(P137-O137-2))))</f>
        <v/>
      </c>
      <c r="BE137" s="644">
        <f t="array" ref="BE137">O137-BD137</f>
        <v/>
      </c>
      <c r="BF137" s="644">
        <f t="array" ref="BF137">IF(N137&lt;135,N137,N137-'DPI art.191'!$I$7)</f>
        <v/>
      </c>
      <c r="BG137" s="137">
        <f t="array" ref="BG137">IF(AA137&lt;80,"0",IF((AB137-AA137)&lt;=2,('DPI art.191'!$G$3-(('DPI art.191'!$F$3-'DPI art.191'!$G$3)/4)*(AB137-AA137-2)),('DPI art.191'!$G$3-(('DPI art.191'!$G$3-'DPI art.191'!$H$3)/8)*(AB137-AA137-2))))</f>
        <v/>
      </c>
      <c r="BH137" s="644">
        <f t="array" ref="BH137">AA137-BG137</f>
        <v/>
      </c>
      <c r="BI137" s="644">
        <f t="array" ref="BI137">IF(Z137&lt;135,Z137,Z137-'DPI art.191'!$I$3)</f>
        <v/>
      </c>
      <c r="BJ137" s="137">
        <f t="array" ref="BJ137">IF(U137&lt;80,"0",IF((V137-U137)&lt;=2,('DPI art.191'!$G$7-(('DPI art.191'!$F$7-'DPI art.191'!$G$7)/4)*(U137-V137-2)),('DPI art.191'!$G$7-(('DPI art.191'!$G$7-'DPI art.191'!$H$7)/8)*(V137-U137-2))))</f>
        <v/>
      </c>
      <c r="BK137" s="644">
        <f t="array" ref="BK137">U137-BJ137</f>
        <v/>
      </c>
      <c r="BL137" s="644">
        <f t="array" ref="BL137">IF(T137&lt;135,T137,T137-'DPI art.191'!$I$7)</f>
        <v/>
      </c>
      <c r="BM137" s="137">
        <f t="array" ref="BM137">IF(AA137&lt;80,"0",IF((AB137-AA137)&lt;=2,('DPI art.191'!$G$5-(('DPI art.191'!$F$5-'DPI art.191'!$G$5)/4)*(AB137-AA137-2)),('DPI art.191'!$G$5-(('DPI art.191'!$G$5-'DPI art.191'!$H$5)/8)*(AB137-AA137-2))))</f>
        <v/>
      </c>
      <c r="BN137" s="644">
        <f t="array" ref="BN137">AD137-BM137</f>
        <v/>
      </c>
      <c r="BO137" s="644">
        <f t="array" ref="BO137">IF(Z137&lt;135,Z137,Z137-'DPI art.191'!$I$5)</f>
        <v/>
      </c>
      <c r="BP137" s="645">
        <f t="array" ref="BP137">10^(0.1*R137)</f>
        <v/>
      </c>
      <c r="BQ137" s="645">
        <f t="array" ref="BQ137">10^(0.1*X137)</f>
        <v/>
      </c>
      <c r="BR137" s="645">
        <f t="array" ref="BR137">10^(0.1*AB137)</f>
        <v/>
      </c>
      <c r="BS137" s="645">
        <f t="array" ref="BS137">10^(0.1*AF137)</f>
        <v/>
      </c>
      <c r="BT137" s="645">
        <f t="array" ref="BT137">10^(0.1*AJ137)</f>
        <v/>
      </c>
      <c r="BU137" s="645">
        <f t="array" ref="BU137">10^(0.1*AN137)</f>
        <v/>
      </c>
      <c r="BV137" s="134">
        <f t="array" ref="BV137">IF(R137&gt;0,(O137-R137),"")</f>
        <v/>
      </c>
      <c r="BW137" s="134">
        <f t="array" ref="BW137">IF(X137&gt;0,(O137-X137),"")</f>
        <v/>
      </c>
      <c r="BX137" s="134">
        <f t="array" ref="BX137">IF(AB137&gt;0,(O137-AB137),"")</f>
        <v/>
      </c>
      <c r="BY137" s="134">
        <f t="array" ref="BY137">IF(AF137&gt;0,(O137-AF137),"")</f>
        <v/>
      </c>
      <c r="BZ137" s="134">
        <f t="array" ref="BZ137">IF(AJ137&gt;0,(O137-AJ137),"")</f>
        <v/>
      </c>
      <c r="CA137" s="134">
        <f t="array" ref="CA137">IF(AN137&gt;0,(O137-AN137),"")</f>
        <v/>
      </c>
      <c r="CB137" s="645">
        <f t="array" ref="CB137">COUNT(BV137:CA137)</f>
        <v/>
      </c>
      <c r="CC137" s="646">
        <f t="array" ref="CC137">IF(CB137=0,0,IF(CB137=1,0,1/(CB137*(CB137-1))))</f>
        <v/>
      </c>
      <c r="CD137" s="135">
        <f t="array" ref="CD137">IF(R137&gt;0,(BV137^2),"")</f>
        <v/>
      </c>
      <c r="CE137" s="135">
        <f t="array" ref="CE137">IF(X137&gt;0,(BW137^2),"")</f>
        <v/>
      </c>
      <c r="CF137" s="135">
        <f t="array" ref="CF137">IF(AB137&gt;0,(BX137^2),"")</f>
        <v/>
      </c>
      <c r="CG137" s="135">
        <f t="array" ref="CG137">IF(AF137&gt;0,(BY137^2),"")</f>
        <v/>
      </c>
      <c r="CH137" s="135">
        <f t="array" ref="CH137">IF(AJ137&gt;0,(BZ137^2),"")</f>
        <v/>
      </c>
      <c r="CI137" s="135">
        <f t="array" ref="CI137">IF(AN137&gt;0,(CA137^2),"")</f>
        <v/>
      </c>
      <c r="CJ137" s="121" t="n"/>
    </row>
    <row r="138" hidden="1" ht="18.75" customHeight="1" s="621">
      <c r="A138" s="123" t="n"/>
      <c r="B138" s="47" t="inlineStr">
        <is>
          <t>F4_3</t>
        </is>
      </c>
      <c r="C138" s="101" t="n"/>
      <c r="D138" s="101" t="n"/>
      <c r="E138" s="101" t="n"/>
      <c r="F138" s="101" t="n"/>
      <c r="G138" s="100" t="n">
        <v>46163</v>
      </c>
      <c r="H138" s="99" t="inlineStr">
        <is>
          <t>Compito</t>
        </is>
      </c>
      <c r="I138" s="101" t="n"/>
      <c r="J138" s="101" t="n"/>
      <c r="K138" s="100" t="n"/>
      <c r="L138" s="100" t="n"/>
      <c r="M138" s="635">
        <f t="array" ref="M138">IF(R138&gt;0,(SQRT(CC138*(SUM(CD138:CI138)))),"")</f>
        <v/>
      </c>
      <c r="N138" s="136">
        <f t="array" ref="N138">IF(T138&gt;0,(MAX(T138,Z138,AD138,AH138,AL138,AP138))+SQRT(1.2^2+1^2),"")</f>
        <v/>
      </c>
      <c r="O138" s="637">
        <f t="array" ref="O138">IF(R138="",0,10*LOG10(SUM(BP138:BU138)/(COUNT(R138,X138,AB138,AF138,AJ138,AN138))))</f>
        <v/>
      </c>
      <c r="P138" s="638">
        <f t="array" ref="P138">IF(AND(Y138="",AC138="",AG138="",AK138="",AO138=""),S138,AVERAGE(S138,Y138,AC138,AG138,AK138,AO138)+STDEV(S138,Y138,AC138,AG138,AK138,AO138))</f>
        <v/>
      </c>
      <c r="Q138" s="106" t="n">
        <v>300</v>
      </c>
      <c r="R138" s="639" t="n">
        <v>83.5</v>
      </c>
      <c r="S138" s="640" t="n">
        <v>83.8</v>
      </c>
      <c r="T138" s="641" t="n">
        <v>105.2</v>
      </c>
      <c r="U138" s="642" t="n"/>
      <c r="V138" s="642" t="n"/>
      <c r="W138" s="106" t="n">
        <v>300</v>
      </c>
      <c r="X138" s="639" t="n">
        <v>82.40000000000001</v>
      </c>
      <c r="Y138" s="640" t="n">
        <v>84.90000000000001</v>
      </c>
      <c r="Z138" s="641" t="n">
        <v>112</v>
      </c>
      <c r="AA138" s="106" t="n">
        <v>300</v>
      </c>
      <c r="AB138" s="639" t="n">
        <v>83.5</v>
      </c>
      <c r="AC138" s="640" t="n">
        <v>86</v>
      </c>
      <c r="AD138" s="641" t="n">
        <v>115.9</v>
      </c>
      <c r="AE138" s="106" t="n">
        <v>300</v>
      </c>
      <c r="AF138" s="639" t="n">
        <v>86.09999999999999</v>
      </c>
      <c r="AG138" s="640" t="n">
        <v>88.40000000000001</v>
      </c>
      <c r="AH138" s="641" t="n">
        <v>120.8</v>
      </c>
      <c r="AI138" s="106" t="n">
        <v>300</v>
      </c>
      <c r="AJ138" s="639" t="n">
        <v>87.09999999999999</v>
      </c>
      <c r="AK138" s="640" t="n">
        <v>87.2</v>
      </c>
      <c r="AL138" s="641" t="n">
        <v>110.9</v>
      </c>
      <c r="AM138" s="106" t="n">
        <v>300</v>
      </c>
      <c r="AN138" s="639" t="n">
        <v>87.09999999999999</v>
      </c>
      <c r="AO138" s="640" t="n">
        <v>87.40000000000001</v>
      </c>
      <c r="AP138" s="641" t="n">
        <v>111.2</v>
      </c>
      <c r="AQ138" s="111">
        <f t="array" ref="AQ138">IF(AND((O138)&lt;85,N138&lt;137),"NO","SI")</f>
        <v/>
      </c>
      <c r="AR138" s="112">
        <f t="array" ref="AR138">IF((480*(10^(7.95-(O138/10))))&lt;480,480*(10^(7.95-(O138/10))),480)</f>
        <v/>
      </c>
      <c r="AS138" s="113">
        <f t="array" ref="AS138">IF((480*(10^(8.45-(O138/10))))&lt;480,480*(10^(8.45-(O138/10))),480)</f>
        <v/>
      </c>
      <c r="AT138" s="114">
        <f t="array" ref="AT138">IF((480*(10^(8.65-(O138/10))))&lt;480,480*(10^(8.65-(O138/10))),480)</f>
        <v/>
      </c>
      <c r="AU138" s="644">
        <f t="array" ref="AU138">IF(O138&lt;80,"0",IF((P138-O138)&lt;=2,('DPI art.191'!$G$3-(('DPI art.191'!$F$3-'DPI art.191'!$G$3)/4)*(P138-O138-2)),('DPI art.191'!$G$3-(('DPI art.191'!$G$3-'DPI art.191'!$H$3)/8)*(P138-O138-2))))</f>
        <v/>
      </c>
      <c r="AV138" s="644">
        <f t="array" ref="AV138">O138-AU138</f>
        <v/>
      </c>
      <c r="AW138" s="644">
        <f t="array" ref="AW138">IF(N138&lt;135,N138,N138-'DPI art.191'!$I$3)</f>
        <v/>
      </c>
      <c r="AX138" s="644">
        <f t="array" ref="AX138">IF(O138&lt;80,"0",IF((P138-O138)&lt;=2,('DPI art.191'!$G$5-(('DPI art.191'!$F$5-'DPI art.191'!$G$5)/4)*(P138-O138-2)),('DPI art.191'!$G$5-(('DPI art.191'!$G$5-'DPI art.191'!$H$5)/8)*(P138-O138-2))))</f>
        <v/>
      </c>
      <c r="AY138" s="644">
        <f t="array" ref="AY138">I138-AX138</f>
        <v/>
      </c>
      <c r="AZ138" s="644">
        <f t="array" ref="AZ138">IF(N138&lt;135,N138,N138-'DPI art.191'!$I$5)</f>
        <v/>
      </c>
      <c r="BA138" s="644">
        <f t="array" ref="BA138">IF(O138&lt;80,"0",IF((P138-O138)&lt;=2,('DPI art.191'!$G$7-(('DPI art.191'!$F$7-'DPI art.191'!$G$7)/4)*(P138-O138-2)),('DPI art.191'!$G$7-(('DPI art.191'!$G$7-'DPI art.191'!$H$7)/8)*(P138-O138-2))))</f>
        <v/>
      </c>
      <c r="BB138" s="644">
        <f t="array" ref="BB138">R138-BA138</f>
        <v/>
      </c>
      <c r="BC138" s="644">
        <f t="array" ref="BC138">IF(N138&lt;135,N138,N138-'DPI art.191'!$I$5)</f>
        <v/>
      </c>
      <c r="BD138" s="137">
        <f t="array" ref="BD138">IF(O138&lt;80,"0",IF((P138-O138)&lt;=2,('DPI art.191'!$G$7-(('DPI art.191'!$F$7-'DPI art.191'!$G$7)/4)*(O138-P138-2)),('DPI art.191'!$G$7-(('DPI art.191'!$G$7-'DPI art.191'!$H$7)/8)*(P138-O138-2))))</f>
        <v/>
      </c>
      <c r="BE138" s="644">
        <f t="array" ref="BE138">O138-BD138</f>
        <v/>
      </c>
      <c r="BF138" s="644">
        <f t="array" ref="BF138">IF(N138&lt;135,N138,N138-'DPI art.191'!$I$7)</f>
        <v/>
      </c>
      <c r="BG138" s="137">
        <f t="array" ref="BG138">IF(AA138&lt;80,"0",IF((AB138-AA138)&lt;=2,('DPI art.191'!$G$3-(('DPI art.191'!$F$3-'DPI art.191'!$G$3)/4)*(AB138-AA138-2)),('DPI art.191'!$G$3-(('DPI art.191'!$G$3-'DPI art.191'!$H$3)/8)*(AB138-AA138-2))))</f>
        <v/>
      </c>
      <c r="BH138" s="644">
        <f t="array" ref="BH138">AA138-BG138</f>
        <v/>
      </c>
      <c r="BI138" s="644">
        <f t="array" ref="BI138">IF(Z138&lt;135,Z138,Z138-'DPI art.191'!$I$3)</f>
        <v/>
      </c>
      <c r="BJ138" s="137">
        <f t="array" ref="BJ138">IF(U138&lt;80,"0",IF((V138-U138)&lt;=2,('DPI art.191'!$G$7-(('DPI art.191'!$F$7-'DPI art.191'!$G$7)/4)*(U138-V138-2)),('DPI art.191'!$G$7-(('DPI art.191'!$G$7-'DPI art.191'!$H$7)/8)*(V138-U138-2))))</f>
        <v/>
      </c>
      <c r="BK138" s="644">
        <f t="array" ref="BK138">U138-BJ138</f>
        <v/>
      </c>
      <c r="BL138" s="644">
        <f t="array" ref="BL138">IF(T138&lt;135,T138,T138-'DPI art.191'!$I$7)</f>
        <v/>
      </c>
      <c r="BM138" s="137">
        <f t="array" ref="BM138">IF(AA138&lt;80,"0",IF((AB138-AA138)&lt;=2,('DPI art.191'!$G$5-(('DPI art.191'!$F$5-'DPI art.191'!$G$5)/4)*(AB138-AA138-2)),('DPI art.191'!$G$5-(('DPI art.191'!$G$5-'DPI art.191'!$H$5)/8)*(AB138-AA138-2))))</f>
        <v/>
      </c>
      <c r="BN138" s="644">
        <f t="array" ref="BN138">AD138-BM138</f>
        <v/>
      </c>
      <c r="BO138" s="644">
        <f t="array" ref="BO138">IF(Z138&lt;135,Z138,Z138-'DPI art.191'!$I$5)</f>
        <v/>
      </c>
      <c r="BP138" s="645">
        <f t="array" ref="BP138">10^(0.1*R138)</f>
        <v/>
      </c>
      <c r="BQ138" s="645">
        <f t="array" ref="BQ138">10^(0.1*X138)</f>
        <v/>
      </c>
      <c r="BR138" s="645">
        <f t="array" ref="BR138">10^(0.1*AB138)</f>
        <v/>
      </c>
      <c r="BS138" s="645">
        <f t="array" ref="BS138">10^(0.1*AF138)</f>
        <v/>
      </c>
      <c r="BT138" s="645">
        <f t="array" ref="BT138">10^(0.1*AJ138)</f>
        <v/>
      </c>
      <c r="BU138" s="645">
        <f t="array" ref="BU138">10^(0.1*AN138)</f>
        <v/>
      </c>
      <c r="BV138" s="134">
        <f t="array" ref="BV138">IF(R138&gt;0,(O138-R138),"")</f>
        <v/>
      </c>
      <c r="BW138" s="134">
        <f t="array" ref="BW138">IF(X138&gt;0,(O138-X138),"")</f>
        <v/>
      </c>
      <c r="BX138" s="134">
        <f t="array" ref="BX138">IF(AB138&gt;0,(O138-AB138),"")</f>
        <v/>
      </c>
      <c r="BY138" s="134">
        <f t="array" ref="BY138">IF(AF138&gt;0,(O138-AF138),"")</f>
        <v/>
      </c>
      <c r="BZ138" s="134">
        <f t="array" ref="BZ138">IF(AJ138&gt;0,(O138-AJ138),"")</f>
        <v/>
      </c>
      <c r="CA138" s="134">
        <f t="array" ref="CA138">IF(AN138&gt;0,(O138-AN138),"")</f>
        <v/>
      </c>
      <c r="CB138" s="645">
        <f t="array" ref="CB138">COUNT(BV138:CA138)</f>
        <v/>
      </c>
      <c r="CC138" s="646">
        <f t="array" ref="CC138">IF(CB138=0,0,IF(CB138=1,0,1/(CB138*(CB138-1))))</f>
        <v/>
      </c>
      <c r="CD138" s="135">
        <f t="array" ref="CD138">IF(R138&gt;0,(BV138^2),"")</f>
        <v/>
      </c>
      <c r="CE138" s="135">
        <f t="array" ref="CE138">IF(X138&gt;0,(BW138^2),"")</f>
        <v/>
      </c>
      <c r="CF138" s="135">
        <f t="array" ref="CF138">IF(AB138&gt;0,(BX138^2),"")</f>
        <v/>
      </c>
      <c r="CG138" s="135">
        <f t="array" ref="CG138">IF(AF138&gt;0,(BY138^2),"")</f>
        <v/>
      </c>
      <c r="CH138" s="135">
        <f t="array" ref="CH138">IF(AJ138&gt;0,(BZ138^2),"")</f>
        <v/>
      </c>
      <c r="CI138" s="135">
        <f t="array" ref="CI138">IF(AN138&gt;0,(CA138^2),"")</f>
        <v/>
      </c>
      <c r="CJ138" s="121" t="n"/>
    </row>
    <row r="139" hidden="1" ht="18.75" customHeight="1" s="621">
      <c r="A139" s="123" t="n"/>
      <c r="B139" s="47" t="inlineStr">
        <is>
          <t>F5_3</t>
        </is>
      </c>
      <c r="C139" s="101" t="n"/>
      <c r="D139" s="101" t="n"/>
      <c r="E139" s="101" t="n"/>
      <c r="F139" s="101" t="n"/>
      <c r="G139" s="100" t="n">
        <v>46163</v>
      </c>
      <c r="H139" s="99" t="inlineStr">
        <is>
          <t>Compito</t>
        </is>
      </c>
      <c r="I139" s="101" t="n"/>
      <c r="J139" s="101" t="n"/>
      <c r="K139" s="100" t="n"/>
      <c r="L139" s="100" t="n"/>
      <c r="M139" s="635">
        <f t="array" ref="M139">IF(R139&gt;0,(SQRT(CC139*(SUM(CD139:CI139)))),"")</f>
        <v/>
      </c>
      <c r="N139" s="136">
        <f t="array" ref="N139">IF(T139&gt;0,(MAX(T139,Z139,AD139,AH139,AL139,AP139))+SQRT(1.2^2+1^2),"")</f>
        <v/>
      </c>
      <c r="O139" s="637">
        <f t="array" ref="O139">IF(R139="",0,10*LOG10(SUM(BP139:BU139)/(COUNT(R139,X139,AB139,AF139,AJ139,AN139))))</f>
        <v/>
      </c>
      <c r="P139" s="638">
        <f t="array" ref="P139">IF(AND(Y139="",AC139="",AG139="",AK139="",AO139=""),S139,AVERAGE(S139,Y139,AC139,AG139,AK139,AO139)+STDEV(S139,Y139,AC139,AG139,AK139,AO139))</f>
        <v/>
      </c>
      <c r="Q139" s="106" t="n">
        <v>300</v>
      </c>
      <c r="R139" s="639" t="n">
        <v>48.9</v>
      </c>
      <c r="S139" s="640" t="n">
        <v>69.2</v>
      </c>
      <c r="T139" s="641" t="n">
        <v>90.5</v>
      </c>
      <c r="U139" s="642" t="n"/>
      <c r="V139" s="642" t="n"/>
      <c r="W139" s="106" t="n">
        <v>300</v>
      </c>
      <c r="X139" s="639" t="n">
        <v>48.1</v>
      </c>
      <c r="Y139" s="640" t="n">
        <v>65.90000000000001</v>
      </c>
      <c r="Z139" s="641" t="n">
        <v>87.40000000000001</v>
      </c>
      <c r="AA139" s="106" t="n">
        <v>300</v>
      </c>
      <c r="AB139" s="639" t="n">
        <v>46.5</v>
      </c>
      <c r="AC139" s="640" t="n">
        <v>66.59999999999999</v>
      </c>
      <c r="AD139" s="641" t="n">
        <v>87.09999999999999</v>
      </c>
      <c r="AE139" s="106" t="n">
        <v>300</v>
      </c>
      <c r="AF139" s="639" t="n">
        <v>47.6</v>
      </c>
      <c r="AG139" s="640" t="n">
        <v>64.2</v>
      </c>
      <c r="AH139" s="641" t="n">
        <v>83.90000000000001</v>
      </c>
      <c r="AI139" s="106" t="n">
        <v>300</v>
      </c>
      <c r="AJ139" s="639" t="n">
        <v>49.2</v>
      </c>
      <c r="AK139" s="640" t="n">
        <v>66.09999999999999</v>
      </c>
      <c r="AL139" s="641" t="n">
        <v>84.3</v>
      </c>
      <c r="AM139" s="106" t="n">
        <v>300</v>
      </c>
      <c r="AN139" s="639" t="n">
        <v>66.90000000000001</v>
      </c>
      <c r="AO139" s="640" t="n">
        <v>76.8</v>
      </c>
      <c r="AP139" s="641" t="n">
        <v>110.1</v>
      </c>
      <c r="AQ139" s="111">
        <f t="array" ref="AQ139">IF(AND((O139)&lt;85,N139&lt;137),"NO","SI")</f>
        <v/>
      </c>
      <c r="AR139" s="112">
        <f t="array" ref="AR139">IF((480*(10^(7.95-(O139/10))))&lt;480,480*(10^(7.95-(O139/10))),480)</f>
        <v/>
      </c>
      <c r="AS139" s="113">
        <f t="array" ref="AS139">IF((480*(10^(8.45-(O139/10))))&lt;480,480*(10^(8.45-(O139/10))),480)</f>
        <v/>
      </c>
      <c r="AT139" s="114">
        <f t="array" ref="AT139">IF((480*(10^(8.65-(O139/10))))&lt;480,480*(10^(8.65-(O139/10))),480)</f>
        <v/>
      </c>
      <c r="AU139" s="137">
        <f t="array" ref="AU139">IF(O139&lt;80,"0",IF((P139-O139)&lt;=2,('DPI art.191'!$G$3-(('DPI art.191'!$F$3-'DPI art.191'!$G$3)/4)*(P139-O139-2)),('DPI art.191'!$G$3-(('DPI art.191'!$G$3-'DPI art.191'!$H$3)/8)*(P139-O139-2))))</f>
        <v/>
      </c>
      <c r="AV139" s="644">
        <f t="array" ref="AV139">O139-AU139</f>
        <v/>
      </c>
      <c r="AW139" s="644">
        <f t="array" ref="AW139">IF(N139&lt;135,N139,N139-'DPI art.191'!$I$3)</f>
        <v/>
      </c>
      <c r="AX139" s="137">
        <f t="array" ref="AX139">IF(O139&lt;80,"0",IF((P139-O139)&lt;=2,('DPI art.191'!$G$5-(('DPI art.191'!$F$5-'DPI art.191'!$G$5)/4)*(P139-O139-2)),('DPI art.191'!$G$5-(('DPI art.191'!$G$5-'DPI art.191'!$H$5)/8)*(P139-O139-2))))</f>
        <v/>
      </c>
      <c r="AY139" s="644">
        <f t="array" ref="AY139">I139-AX139</f>
        <v/>
      </c>
      <c r="AZ139" s="644">
        <f t="array" ref="AZ139">IF(N139&lt;135,N139,N139-'DPI art.191'!$I$5)</f>
        <v/>
      </c>
      <c r="BA139" s="137">
        <f t="array" ref="BA139">IF(O139&lt;80,"0",IF((P139-O139)&lt;=2,('DPI art.191'!$G$7-(('DPI art.191'!$F$7-'DPI art.191'!$G$7)/4)*(P139-O139-2)),('DPI art.191'!$G$7-(('DPI art.191'!$G$7-'DPI art.191'!$H$7)/8)*(P139-O139-2))))</f>
        <v/>
      </c>
      <c r="BB139" s="644">
        <f t="array" ref="BB139">R139-BA139</f>
        <v/>
      </c>
      <c r="BC139" s="644">
        <f t="array" ref="BC139">IF(N139&lt;135,N139,N139-'DPI art.191'!$I$5)</f>
        <v/>
      </c>
      <c r="BD139" s="137">
        <f t="array" ref="BD139">IF(O139&lt;80,"0",IF((P139-O139)&lt;=2,('DPI art.191'!$G$7-(('DPI art.191'!$F$7-'DPI art.191'!$G$7)/4)*(O139-P139-2)),('DPI art.191'!$G$7-(('DPI art.191'!$G$7-'DPI art.191'!$H$7)/8)*(P139-O139-2))))</f>
        <v/>
      </c>
      <c r="BE139" s="644">
        <f t="array" ref="BE139">O139-BD139</f>
        <v/>
      </c>
      <c r="BF139" s="644">
        <f t="array" ref="BF139">IF(N139&lt;135,N139,N139-'DPI art.191'!$I$7)</f>
        <v/>
      </c>
      <c r="BG139" s="137">
        <f t="array" ref="BG139">IF(AA139&lt;80,"0",IF((AB139-AA139)&lt;=2,('DPI art.191'!$G$3-(('DPI art.191'!$F$3-'DPI art.191'!$G$3)/4)*(AB139-AA139-2)),('DPI art.191'!$G$3-(('DPI art.191'!$G$3-'DPI art.191'!$H$3)/8)*(AB139-AA139-2))))</f>
        <v/>
      </c>
      <c r="BH139" s="644">
        <f t="array" ref="BH139">AA139-BG139</f>
        <v/>
      </c>
      <c r="BI139" s="644">
        <f t="array" ref="BI139">IF(Z139&lt;135,Z139,Z139-'DPI art.191'!$I$3)</f>
        <v/>
      </c>
      <c r="BJ139" s="137">
        <f t="array" ref="BJ139">IF(U139&lt;80,"0",IF((V139-U139)&lt;=2,('DPI art.191'!$G$7-(('DPI art.191'!$F$7-'DPI art.191'!$G$7)/4)*(U139-V139-2)),('DPI art.191'!$G$7-(('DPI art.191'!$G$7-'DPI art.191'!$H$7)/8)*(V139-U139-2))))</f>
        <v/>
      </c>
      <c r="BK139" s="644">
        <f t="array" ref="BK139">U139-BJ139</f>
        <v/>
      </c>
      <c r="BL139" s="644">
        <f t="array" ref="BL139">IF(T139&lt;135,T139,T139-'DPI art.191'!$I$7)</f>
        <v/>
      </c>
      <c r="BM139" s="137">
        <f t="array" ref="BM139">IF(AA139&lt;80,"0",IF((AB139-AA139)&lt;=2,('DPI art.191'!$G$5-(('DPI art.191'!$F$5-'DPI art.191'!$G$5)/4)*(AB139-AA139-2)),('DPI art.191'!$G$5-(('DPI art.191'!$G$5-'DPI art.191'!$H$5)/8)*(AB139-AA139-2))))</f>
        <v/>
      </c>
      <c r="BN139" s="644">
        <f t="array" ref="BN139">AD139-BM139</f>
        <v/>
      </c>
      <c r="BO139" s="644">
        <f t="array" ref="BO139">IF(Z139&lt;135,Z139,Z139-'DPI art.191'!$I$5)</f>
        <v/>
      </c>
      <c r="BP139" s="645">
        <f t="array" ref="BP139">10^(0.1*R139)</f>
        <v/>
      </c>
      <c r="BQ139" s="645">
        <f t="array" ref="BQ139">10^(0.1*X139)</f>
        <v/>
      </c>
      <c r="BR139" s="645">
        <f t="array" ref="BR139">10^(0.1*AB139)</f>
        <v/>
      </c>
      <c r="BS139" s="645">
        <f t="array" ref="BS139">10^(0.1*AF139)</f>
        <v/>
      </c>
      <c r="BT139" s="645">
        <f t="array" ref="BT139">10^(0.1*AJ139)</f>
        <v/>
      </c>
      <c r="BU139" s="645">
        <f t="array" ref="BU139">10^(0.1*AN139)</f>
        <v/>
      </c>
      <c r="BV139" s="134">
        <f t="array" ref="BV139">IF(R139&gt;0,(O139-R139),"")</f>
        <v/>
      </c>
      <c r="BW139" s="134">
        <f t="array" ref="BW139">IF(X139&gt;0,(O139-X139),"")</f>
        <v/>
      </c>
      <c r="BX139" s="134">
        <f t="array" ref="BX139">IF(AB139&gt;0,(O139-AB139),"")</f>
        <v/>
      </c>
      <c r="BY139" s="134">
        <f t="array" ref="BY139">IF(AF139&gt;0,(O139-AF139),"")</f>
        <v/>
      </c>
      <c r="BZ139" s="134">
        <f t="array" ref="BZ139">IF(AJ139&gt;0,(O139-AJ139),"")</f>
        <v/>
      </c>
      <c r="CA139" s="134">
        <f t="array" ref="CA139">IF(AN139&gt;0,(O139-AN139),"")</f>
        <v/>
      </c>
      <c r="CB139" s="645">
        <f t="array" ref="CB139">COUNT(BV139:CA139)</f>
        <v/>
      </c>
      <c r="CC139" s="646">
        <f t="array" ref="CC139">IF(CB139=0,0,IF(CB139=1,0,1/(CB139*(CB139-1))))</f>
        <v/>
      </c>
      <c r="CD139" s="135">
        <f t="array" ref="CD139">IF(R139&gt;0,(BV139^2),"")</f>
        <v/>
      </c>
      <c r="CE139" s="135">
        <f t="array" ref="CE139">IF(X139&gt;0,(BW139^2),"")</f>
        <v/>
      </c>
      <c r="CF139" s="135">
        <f t="array" ref="CF139">IF(AB139&gt;0,(BX139^2),"")</f>
        <v/>
      </c>
      <c r="CG139" s="135">
        <f t="array" ref="CG139">IF(AF139&gt;0,(BY139^2),"")</f>
        <v/>
      </c>
      <c r="CH139" s="135">
        <f t="array" ref="CH139">IF(AJ139&gt;0,(BZ139^2),"")</f>
        <v/>
      </c>
      <c r="CI139" s="135">
        <f t="array" ref="CI139">IF(AN139&gt;0,(CA139^2),"")</f>
        <v/>
      </c>
      <c r="CJ139" s="121" t="n"/>
    </row>
    <row r="140" hidden="1" ht="18.75" customHeight="1" s="621">
      <c r="A140" s="123" t="n"/>
      <c r="B140" s="47" t="inlineStr">
        <is>
          <t>F6_3</t>
        </is>
      </c>
      <c r="C140" s="101" t="n"/>
      <c r="D140" s="101" t="n"/>
      <c r="E140" s="101" t="n"/>
      <c r="F140" s="101" t="n"/>
      <c r="G140" s="100" t="n">
        <v>46163</v>
      </c>
      <c r="H140" s="99" t="inlineStr">
        <is>
          <t>Compito</t>
        </is>
      </c>
      <c r="I140" s="101" t="n"/>
      <c r="J140" s="101" t="n"/>
      <c r="K140" s="100" t="n"/>
      <c r="L140" s="100" t="n"/>
      <c r="M140" s="635">
        <f t="array" ref="M140">IF(R140&gt;0,(SQRT(CC140*(SUM(CD140:CI140)))),"")</f>
        <v/>
      </c>
      <c r="N140" s="136">
        <f t="array" ref="N140">IF(T140&gt;0,(MAX(T140,Z140,AD140,AH140,AL140,AP140))+SQRT(1.2^2+1^2),"")</f>
        <v/>
      </c>
      <c r="O140" s="637">
        <f t="array" ref="O140">IF(R140="",0,10*LOG10(SUM(BP140:BU140)/(COUNT(R140,X140,AB140,AF140,AJ140,AN140))))</f>
        <v/>
      </c>
      <c r="P140" s="638">
        <f t="array" ref="P140">IF(AND(Y140="",AC140="",AG140="",AK140="",AO140=""),S140,AVERAGE(S140,Y140,AC140,AG140,AK140,AO140)+STDEV(S140,Y140,AC140,AG140,AK140,AO140))</f>
        <v/>
      </c>
      <c r="Q140" s="106" t="n">
        <v>300</v>
      </c>
      <c r="R140" s="639" t="n">
        <v>82.40000000000001</v>
      </c>
      <c r="S140" s="640" t="n">
        <v>83.90000000000001</v>
      </c>
      <c r="T140" s="641" t="n">
        <v>112.4</v>
      </c>
      <c r="U140" s="642" t="n"/>
      <c r="V140" s="642" t="n"/>
      <c r="W140" s="106" t="n">
        <v>300</v>
      </c>
      <c r="X140" s="639" t="n">
        <v>78.2</v>
      </c>
      <c r="Y140" s="640" t="n">
        <v>80.7</v>
      </c>
      <c r="Z140" s="641" t="n">
        <v>103</v>
      </c>
      <c r="AA140" s="106" t="n">
        <v>300</v>
      </c>
      <c r="AB140" s="639" t="n">
        <v>75.59999999999999</v>
      </c>
      <c r="AC140" s="640" t="n">
        <v>79.3</v>
      </c>
      <c r="AD140" s="641" t="n">
        <v>104.4</v>
      </c>
      <c r="AE140" s="106" t="n">
        <v>300</v>
      </c>
      <c r="AF140" s="639" t="n">
        <v>78.90000000000001</v>
      </c>
      <c r="AG140" s="640" t="n">
        <v>81.5</v>
      </c>
      <c r="AH140" s="641" t="n">
        <v>103.1</v>
      </c>
      <c r="AI140" s="106" t="n">
        <v>300</v>
      </c>
      <c r="AJ140" s="639" t="n">
        <v>79.7</v>
      </c>
      <c r="AK140" s="640" t="n">
        <v>82.09999999999999</v>
      </c>
      <c r="AL140" s="641" t="n">
        <v>103.7</v>
      </c>
      <c r="AM140" s="106" t="n">
        <v>300</v>
      </c>
      <c r="AN140" s="639" t="n">
        <v>78.09999999999999</v>
      </c>
      <c r="AO140" s="640" t="n">
        <v>80.59999999999999</v>
      </c>
      <c r="AP140" s="641" t="n">
        <v>103.5</v>
      </c>
      <c r="AQ140" s="111">
        <f t="array" ref="AQ140">IF(AND((O140)&lt;85,N140&lt;137),"NO","SI")</f>
        <v/>
      </c>
      <c r="AR140" s="112">
        <f t="array" ref="AR140">IF((480*(10^(7.95-(O140/10))))&lt;480,480*(10^(7.95-(O140/10))),480)</f>
        <v/>
      </c>
      <c r="AS140" s="113">
        <f t="array" ref="AS140">IF((480*(10^(8.45-(O140/10))))&lt;480,480*(10^(8.45-(O140/10))),480)</f>
        <v/>
      </c>
      <c r="AT140" s="114">
        <f t="array" ref="AT140">IF((480*(10^(8.65-(O140/10))))&lt;480,480*(10^(8.65-(O140/10))),480)</f>
        <v/>
      </c>
      <c r="AU140" s="137">
        <f t="array" ref="AU140">IF(O140&lt;80,"0",IF((P140-O140)&lt;=2,('DPI art.191'!$G$3-(('DPI art.191'!$F$3-'DPI art.191'!$G$3)/4)*(P140-O140-2)),('DPI art.191'!$G$3-(('DPI art.191'!$G$3-'DPI art.191'!$H$3)/8)*(P140-O140-2))))</f>
        <v/>
      </c>
      <c r="AV140" s="644">
        <f t="array" ref="AV140">O140-AU140</f>
        <v/>
      </c>
      <c r="AW140" s="644">
        <f t="array" ref="AW140">IF(N140&lt;135,N140,N140-'DPI art.191'!$I$3)</f>
        <v/>
      </c>
      <c r="AX140" s="137">
        <f t="array" ref="AX140">IF(O140&lt;80,"0",IF((P140-O140)&lt;=2,('DPI art.191'!$G$5-(('DPI art.191'!$F$5-'DPI art.191'!$G$5)/4)*(P140-O140-2)),('DPI art.191'!$G$5-(('DPI art.191'!$G$5-'DPI art.191'!$H$5)/8)*(P140-O140-2))))</f>
        <v/>
      </c>
      <c r="AY140" s="644">
        <f t="array" ref="AY140">I140-AX140</f>
        <v/>
      </c>
      <c r="AZ140" s="644">
        <f t="array" ref="AZ140">IF(N140&lt;135,N140,N140-'DPI art.191'!$I$5)</f>
        <v/>
      </c>
      <c r="BA140" s="137">
        <f t="array" ref="BA140">IF(O140&lt;80,"0",IF((P140-O140)&lt;=2,('DPI art.191'!$G$7-(('DPI art.191'!$F$7-'DPI art.191'!$G$7)/4)*(P140-O140-2)),('DPI art.191'!$G$7-(('DPI art.191'!$G$7-'DPI art.191'!$H$7)/8)*(P140-O140-2))))</f>
        <v/>
      </c>
      <c r="BB140" s="644">
        <f t="array" ref="BB140">R140-BA140</f>
        <v/>
      </c>
      <c r="BC140" s="644">
        <f t="array" ref="BC140">IF(N140&lt;135,N140,N140-'DPI art.191'!$I$5)</f>
        <v/>
      </c>
      <c r="BD140" s="137">
        <f t="array" ref="BD140">IF(O140&lt;80,"0",IF((P140-O140)&lt;=2,('DPI art.191'!$G$7-(('DPI art.191'!$F$7-'DPI art.191'!$G$7)/4)*(O140-P140-2)),('DPI art.191'!$G$7-(('DPI art.191'!$G$7-'DPI art.191'!$H$7)/8)*(P140-O140-2))))</f>
        <v/>
      </c>
      <c r="BE140" s="644">
        <f t="array" ref="BE140">O140-BD140</f>
        <v/>
      </c>
      <c r="BF140" s="644">
        <f t="array" ref="BF140">IF(N140&lt;135,N140,N140-'DPI art.191'!$I$7)</f>
        <v/>
      </c>
      <c r="BG140" s="137">
        <f t="array" ref="BG140">IF(AA140&lt;80,"0",IF((AB140-AA140)&lt;=2,('DPI art.191'!$G$3-(('DPI art.191'!$F$3-'DPI art.191'!$G$3)/4)*(AB140-AA140-2)),('DPI art.191'!$G$3-(('DPI art.191'!$G$3-'DPI art.191'!$H$3)/8)*(AB140-AA140-2))))</f>
        <v/>
      </c>
      <c r="BH140" s="644">
        <f t="array" ref="BH140">AA140-BG140</f>
        <v/>
      </c>
      <c r="BI140" s="644">
        <f t="array" ref="BI140">IF(Z140&lt;135,Z140,Z140-'DPI art.191'!$I$3)</f>
        <v/>
      </c>
      <c r="BJ140" s="137">
        <f t="array" ref="BJ140">IF(U140&lt;80,"0",IF((V140-U140)&lt;=2,('DPI art.191'!$G$7-(('DPI art.191'!$F$7-'DPI art.191'!$G$7)/4)*(U140-V140-2)),('DPI art.191'!$G$7-(('DPI art.191'!$G$7-'DPI art.191'!$H$7)/8)*(V140-U140-2))))</f>
        <v/>
      </c>
      <c r="BK140" s="644">
        <f t="array" ref="BK140">U140-BJ140</f>
        <v/>
      </c>
      <c r="BL140" s="644">
        <f t="array" ref="BL140">IF(T140&lt;135,T140,T140-'DPI art.191'!$I$7)</f>
        <v/>
      </c>
      <c r="BM140" s="137">
        <f t="array" ref="BM140">IF(AA140&lt;80,"0",IF((AB140-AA140)&lt;=2,('DPI art.191'!$G$5-(('DPI art.191'!$F$5-'DPI art.191'!$G$5)/4)*(AB140-AA140-2)),('DPI art.191'!$G$5-(('DPI art.191'!$G$5-'DPI art.191'!$H$5)/8)*(AB140-AA140-2))))</f>
        <v/>
      </c>
      <c r="BN140" s="644">
        <f t="array" ref="BN140">AD140-BM140</f>
        <v/>
      </c>
      <c r="BO140" s="644">
        <f t="array" ref="BO140">IF(Z140&lt;135,Z140,Z140-'DPI art.191'!$I$5)</f>
        <v/>
      </c>
      <c r="BP140" s="645">
        <f t="array" ref="BP140">10^(0.1*R140)</f>
        <v/>
      </c>
      <c r="BQ140" s="645">
        <f t="array" ref="BQ140">10^(0.1*X140)</f>
        <v/>
      </c>
      <c r="BR140" s="645">
        <f t="array" ref="BR140">10^(0.1*AB140)</f>
        <v/>
      </c>
      <c r="BS140" s="645">
        <f t="array" ref="BS140">10^(0.1*AF140)</f>
        <v/>
      </c>
      <c r="BT140" s="645">
        <f t="array" ref="BT140">10^(0.1*AJ140)</f>
        <v/>
      </c>
      <c r="BU140" s="645">
        <f t="array" ref="BU140">10^(0.1*AN140)</f>
        <v/>
      </c>
      <c r="BV140" s="134">
        <f t="array" ref="BV140">IF(R140&gt;0,(O140-R140),"")</f>
        <v/>
      </c>
      <c r="BW140" s="134">
        <f t="array" ref="BW140">IF(X140&gt;0,(O140-X140),"")</f>
        <v/>
      </c>
      <c r="BX140" s="134">
        <f t="array" ref="BX140">IF(AB140&gt;0,(O140-AB140),"")</f>
        <v/>
      </c>
      <c r="BY140" s="134">
        <f t="array" ref="BY140">IF(AF140&gt;0,(O140-AF140),"")</f>
        <v/>
      </c>
      <c r="BZ140" s="134">
        <f t="array" ref="BZ140">IF(AJ140&gt;0,(O140-AJ140),"")</f>
        <v/>
      </c>
      <c r="CA140" s="134">
        <f t="array" ref="CA140">IF(AN140&gt;0,(O140-AN140),"")</f>
        <v/>
      </c>
      <c r="CB140" s="645">
        <f t="array" ref="CB140">COUNT(BV140:CA140)</f>
        <v/>
      </c>
      <c r="CC140" s="646">
        <f t="array" ref="CC140">IF(CB140=0,0,IF(CB140=1,0,1/(CB140*(CB140-1))))</f>
        <v/>
      </c>
      <c r="CD140" s="135">
        <f t="array" ref="CD140">IF(R140&gt;0,(BV140^2),"")</f>
        <v/>
      </c>
      <c r="CE140" s="135">
        <f t="array" ref="CE140">IF(X140&gt;0,(BW140^2),"")</f>
        <v/>
      </c>
      <c r="CF140" s="135">
        <f t="array" ref="CF140">IF(AB140&gt;0,(BX140^2),"")</f>
        <v/>
      </c>
      <c r="CG140" s="135">
        <f t="array" ref="CG140">IF(AF140&gt;0,(BY140^2),"")</f>
        <v/>
      </c>
      <c r="CH140" s="135">
        <f t="array" ref="CH140">IF(AJ140&gt;0,(BZ140^2),"")</f>
        <v/>
      </c>
      <c r="CI140" s="135">
        <f t="array" ref="CI140">IF(AN140&gt;0,(CA140^2),"")</f>
        <v/>
      </c>
      <c r="CJ140" s="121" t="n"/>
    </row>
    <row r="141" hidden="1" ht="18.75" customHeight="1" s="621">
      <c r="A141" s="123" t="n"/>
      <c r="B141" s="47" t="inlineStr">
        <is>
          <t>F7_3</t>
        </is>
      </c>
      <c r="C141" s="101" t="n"/>
      <c r="D141" s="101" t="n"/>
      <c r="E141" s="101" t="n"/>
      <c r="F141" s="101" t="n"/>
      <c r="G141" s="100" t="n">
        <v>46163</v>
      </c>
      <c r="H141" s="99" t="inlineStr">
        <is>
          <t>Compito</t>
        </is>
      </c>
      <c r="I141" s="101" t="n"/>
      <c r="J141" s="101" t="n"/>
      <c r="K141" s="100" t="n"/>
      <c r="L141" s="100" t="n"/>
      <c r="M141" s="635">
        <f t="array" ref="M141">IF(R141&gt;0,(SQRT(CC141*(SUM(CD141:CI141)))),"")</f>
        <v/>
      </c>
      <c r="N141" s="136">
        <f t="array" ref="N141">IF(T141&gt;0,(MAX(T141,Z141,AD141,AH141,AL141,AP141))+SQRT(1.2^2+1^2),"")</f>
        <v/>
      </c>
      <c r="O141" s="637">
        <f t="array" ref="O141">IF(R141="",0,10*LOG10(SUM(BP141:BU141)/(COUNT(R141,X141,AB141,AF141,AJ141,AN141))))</f>
        <v/>
      </c>
      <c r="P141" s="638">
        <f t="array" ref="P141">IF(AND(Y141="",AC141="",AG141="",AK141="",AO141=""),S141,AVERAGE(S141,Y141,AC141,AG141,AK141,AO141)+STDEV(S141,Y141,AC141,AG141,AK141,AO141))</f>
        <v/>
      </c>
      <c r="Q141" s="106" t="n">
        <v>300</v>
      </c>
      <c r="R141" s="639" t="n">
        <v>82.40000000000001</v>
      </c>
      <c r="S141" s="640" t="n">
        <v>82.5</v>
      </c>
      <c r="T141" s="641" t="n">
        <v>99.8</v>
      </c>
      <c r="U141" s="642" t="n"/>
      <c r="V141" s="642" t="n"/>
      <c r="W141" s="106" t="n">
        <v>300</v>
      </c>
      <c r="X141" s="639" t="n">
        <v>81.7</v>
      </c>
      <c r="Y141" s="640" t="n">
        <v>83.09999999999999</v>
      </c>
      <c r="Z141" s="641" t="n">
        <v>106.8</v>
      </c>
      <c r="AA141" s="106" t="n">
        <v>300</v>
      </c>
      <c r="AB141" s="639" t="n">
        <v>83.40000000000001</v>
      </c>
      <c r="AC141" s="640" t="n">
        <v>84</v>
      </c>
      <c r="AD141" s="641" t="n">
        <v>105</v>
      </c>
      <c r="AE141" s="106" t="n">
        <v>300</v>
      </c>
      <c r="AF141" s="639" t="n">
        <v>83.59999999999999</v>
      </c>
      <c r="AG141" s="640" t="n">
        <v>84</v>
      </c>
      <c r="AH141" s="641" t="n">
        <v>109.5</v>
      </c>
      <c r="AI141" s="106" t="n">
        <v>300</v>
      </c>
      <c r="AJ141" s="639" t="n">
        <v>84</v>
      </c>
      <c r="AK141" s="640" t="n">
        <v>84.5</v>
      </c>
      <c r="AL141" s="641" t="n">
        <v>115.1</v>
      </c>
      <c r="AM141" s="106" t="n">
        <v>300</v>
      </c>
      <c r="AN141" s="639" t="n">
        <v>83.3</v>
      </c>
      <c r="AO141" s="640" t="n">
        <v>83.5</v>
      </c>
      <c r="AP141" s="641" t="n">
        <v>108.8</v>
      </c>
      <c r="AQ141" s="111">
        <f t="array" ref="AQ141">IF(AND((O141)&lt;85,N141&lt;137),"NO","SI")</f>
        <v/>
      </c>
      <c r="AR141" s="112">
        <f t="array" ref="AR141">IF((480*(10^(7.95-(O141/10))))&lt;480,480*(10^(7.95-(O141/10))),480)</f>
        <v/>
      </c>
      <c r="AS141" s="113">
        <f t="array" ref="AS141">IF((480*(10^(8.45-(O141/10))))&lt;480,480*(10^(8.45-(O141/10))),480)</f>
        <v/>
      </c>
      <c r="AT141" s="114">
        <f t="array" ref="AT141">IF((480*(10^(8.65-(O141/10))))&lt;480,480*(10^(8.65-(O141/10))),480)</f>
        <v/>
      </c>
      <c r="AU141" s="644">
        <f t="array" ref="AU141">IF(O141&lt;80,"0",IF((P141-O141)&lt;=2,('DPI art.191'!$G$3-(('DPI art.191'!$F$3-'DPI art.191'!$G$3)/4)*(P141-O141-2)),('DPI art.191'!$G$3-(('DPI art.191'!$G$3-'DPI art.191'!$H$3)/8)*(P141-O141-2))))</f>
        <v/>
      </c>
      <c r="AV141" s="644">
        <f t="array" ref="AV141">O141-AU141</f>
        <v/>
      </c>
      <c r="AW141" s="644">
        <f t="array" ref="AW141">IF(N141&lt;135,N141,N141-'DPI art.191'!$I$3)</f>
        <v/>
      </c>
      <c r="AX141" s="644">
        <f t="array" ref="AX141">IF(O141&lt;80,"0",IF((P141-O141)&lt;=2,('DPI art.191'!$G$5-(('DPI art.191'!$F$5-'DPI art.191'!$G$5)/4)*(P141-O141-2)),('DPI art.191'!$G$5-(('DPI art.191'!$G$5-'DPI art.191'!$H$5)/8)*(P141-O141-2))))</f>
        <v/>
      </c>
      <c r="AY141" s="644">
        <f t="array" ref="AY141">I141-AX141</f>
        <v/>
      </c>
      <c r="AZ141" s="644">
        <f t="array" ref="AZ141">IF(N141&lt;135,N141,N141-'DPI art.191'!$I$5)</f>
        <v/>
      </c>
      <c r="BA141" s="644">
        <f t="array" ref="BA141">IF(O141&lt;80,"0",IF((P141-O141)&lt;=2,('DPI art.191'!$G$7-(('DPI art.191'!$F$7-'DPI art.191'!$G$7)/4)*(P141-O141-2)),('DPI art.191'!$G$7-(('DPI art.191'!$G$7-'DPI art.191'!$H$7)/8)*(P141-O141-2))))</f>
        <v/>
      </c>
      <c r="BB141" s="644">
        <f t="array" ref="BB141">R141-BA141</f>
        <v/>
      </c>
      <c r="BC141" s="644">
        <f t="array" ref="BC141">IF(N141&lt;135,N141,N141-'DPI art.191'!$I$5)</f>
        <v/>
      </c>
      <c r="BD141" s="137">
        <f t="array" ref="BD141">IF(O141&lt;80,"0",IF((P141-O141)&lt;=2,('DPI art.191'!$G$7-(('DPI art.191'!$F$7-'DPI art.191'!$G$7)/4)*(O141-P141-2)),('DPI art.191'!$G$7-(('DPI art.191'!$G$7-'DPI art.191'!$H$7)/8)*(P141-O141-2))))</f>
        <v/>
      </c>
      <c r="BE141" s="644">
        <f t="array" ref="BE141">O141-BD141</f>
        <v/>
      </c>
      <c r="BF141" s="644">
        <f t="array" ref="BF141">IF(N141&lt;135,N141,N141-'DPI art.191'!$I$7)</f>
        <v/>
      </c>
      <c r="BG141" s="137">
        <f t="array" ref="BG141">IF(AA141&lt;80,"0",IF((AB141-AA141)&lt;=2,('DPI art.191'!$G$3-(('DPI art.191'!$F$3-'DPI art.191'!$G$3)/4)*(AB141-AA141-2)),('DPI art.191'!$G$3-(('DPI art.191'!$G$3-'DPI art.191'!$H$3)/8)*(AB141-AA141-2))))</f>
        <v/>
      </c>
      <c r="BH141" s="644">
        <f t="array" ref="BH141">AA141-BG141</f>
        <v/>
      </c>
      <c r="BI141" s="644">
        <f t="array" ref="BI141">IF(Z141&lt;135,Z141,Z141-'DPI art.191'!$I$3)</f>
        <v/>
      </c>
      <c r="BJ141" s="137">
        <f t="array" ref="BJ141">IF(U141&lt;80,"0",IF((V141-U141)&lt;=2,('DPI art.191'!$G$7-(('DPI art.191'!$F$7-'DPI art.191'!$G$7)/4)*(U141-V141-2)),('DPI art.191'!$G$7-(('DPI art.191'!$G$7-'DPI art.191'!$H$7)/8)*(V141-U141-2))))</f>
        <v/>
      </c>
      <c r="BK141" s="644">
        <f t="array" ref="BK141">U141-BJ141</f>
        <v/>
      </c>
      <c r="BL141" s="644">
        <f t="array" ref="BL141">IF(T141&lt;135,T141,T141-'DPI art.191'!$I$7)</f>
        <v/>
      </c>
      <c r="BM141" s="137">
        <f t="array" ref="BM141">IF(AA141&lt;80,"0",IF((AB141-AA141)&lt;=2,('DPI art.191'!$G$5-(('DPI art.191'!$F$5-'DPI art.191'!$G$5)/4)*(AB141-AA141-2)),('DPI art.191'!$G$5-(('DPI art.191'!$G$5-'DPI art.191'!$H$5)/8)*(AB141-AA141-2))))</f>
        <v/>
      </c>
      <c r="BN141" s="644">
        <f t="array" ref="BN141">AD141-BM141</f>
        <v/>
      </c>
      <c r="BO141" s="644">
        <f t="array" ref="BO141">IF(Z141&lt;135,Z141,Z141-'DPI art.191'!$I$5)</f>
        <v/>
      </c>
      <c r="BP141" s="645">
        <f t="array" ref="BP141">10^(0.1*R141)</f>
        <v/>
      </c>
      <c r="BQ141" s="645">
        <f t="array" ref="BQ141">10^(0.1*X141)</f>
        <v/>
      </c>
      <c r="BR141" s="645">
        <f t="array" ref="BR141">10^(0.1*AB141)</f>
        <v/>
      </c>
      <c r="BS141" s="645">
        <f t="array" ref="BS141">10^(0.1*AF141)</f>
        <v/>
      </c>
      <c r="BT141" s="645">
        <f t="array" ref="BT141">10^(0.1*AJ141)</f>
        <v/>
      </c>
      <c r="BU141" s="645">
        <f t="array" ref="BU141">10^(0.1*AN141)</f>
        <v/>
      </c>
      <c r="BV141" s="134">
        <f t="array" ref="BV141">IF(R141&gt;0,(O141-R141),"")</f>
        <v/>
      </c>
      <c r="BW141" s="134">
        <f t="array" ref="BW141">IF(X141&gt;0,(O141-X141),"")</f>
        <v/>
      </c>
      <c r="BX141" s="134">
        <f t="array" ref="BX141">IF(AB141&gt;0,(O141-AB141),"")</f>
        <v/>
      </c>
      <c r="BY141" s="134">
        <f t="array" ref="BY141">IF(AF141&gt;0,(O141-AF141),"")</f>
        <v/>
      </c>
      <c r="BZ141" s="134">
        <f t="array" ref="BZ141">IF(AJ141&gt;0,(O141-AJ141),"")</f>
        <v/>
      </c>
      <c r="CA141" s="134">
        <f t="array" ref="CA141">IF(AN141&gt;0,(O141-AN141),"")</f>
        <v/>
      </c>
      <c r="CB141" s="645">
        <f t="array" ref="CB141">COUNT(BV141:CA141)</f>
        <v/>
      </c>
      <c r="CC141" s="646">
        <f t="array" ref="CC141">IF(CB141=0,0,IF(CB141=1,0,1/(CB141*(CB141-1))))</f>
        <v/>
      </c>
      <c r="CD141" s="135">
        <f t="array" ref="CD141">IF(R141&gt;0,(BV141^2),"")</f>
        <v/>
      </c>
      <c r="CE141" s="135">
        <f t="array" ref="CE141">IF(X141&gt;0,(BW141^2),"")</f>
        <v/>
      </c>
      <c r="CF141" s="135">
        <f t="array" ref="CF141">IF(AB141&gt;0,(BX141^2),"")</f>
        <v/>
      </c>
      <c r="CG141" s="135">
        <f t="array" ref="CG141">IF(AF141&gt;0,(BY141^2),"")</f>
        <v/>
      </c>
      <c r="CH141" s="135">
        <f t="array" ref="CH141">IF(AJ141&gt;0,(BZ141^2),"")</f>
        <v/>
      </c>
      <c r="CI141" s="135">
        <f t="array" ref="CI141">IF(AN141&gt;0,(CA141^2),"")</f>
        <v/>
      </c>
      <c r="CJ141" s="121" t="n"/>
    </row>
    <row r="142" hidden="1" ht="18.75" customHeight="1" s="621">
      <c r="A142" s="123" t="n"/>
      <c r="B142" s="47" t="inlineStr">
        <is>
          <t>F8_3</t>
        </is>
      </c>
      <c r="C142" s="101" t="n"/>
      <c r="D142" s="101" t="n"/>
      <c r="E142" s="101" t="n"/>
      <c r="F142" s="101" t="n"/>
      <c r="G142" s="100" t="n">
        <v>46163</v>
      </c>
      <c r="H142" s="99" t="inlineStr">
        <is>
          <t>Compito</t>
        </is>
      </c>
      <c r="I142" s="101" t="n"/>
      <c r="J142" s="101" t="n"/>
      <c r="K142" s="100" t="n"/>
      <c r="L142" s="100" t="n"/>
      <c r="M142" s="635">
        <f t="array" ref="M142">IF(R142&gt;0,(SQRT(CC142*(SUM(CD142:CI142)))),"")</f>
        <v/>
      </c>
      <c r="N142" s="136">
        <f t="array" ref="N142">IF(T142&gt;0,(MAX(T142,Z142,AD142,AH142,AL142,AP142))+SQRT(1.2^2+1^2),"")</f>
        <v/>
      </c>
      <c r="O142" s="637">
        <f t="array" ref="O142">IF(R142="",0,10*LOG10(SUM(BP142:BU142)/(COUNT(R142,X142,AB142,AF142,AJ142,AN142))))</f>
        <v/>
      </c>
      <c r="P142" s="638">
        <f t="array" ref="P142">IF(AND(Y142="",AC142="",AG142="",AK142="",AO142=""),S142,AVERAGE(S142,Y142,AC142,AG142,AK142,AO142)+STDEV(S142,Y142,AC142,AG142,AK142,AO142))</f>
        <v/>
      </c>
      <c r="Q142" s="106" t="n">
        <v>300</v>
      </c>
      <c r="R142" s="639" t="n">
        <v>89.3</v>
      </c>
      <c r="S142" s="640" t="n">
        <v>88.5</v>
      </c>
      <c r="T142" s="641" t="n">
        <v>126.1</v>
      </c>
      <c r="U142" s="642" t="n"/>
      <c r="V142" s="642" t="n"/>
      <c r="W142" s="106" t="n">
        <v>300</v>
      </c>
      <c r="X142" s="639" t="n">
        <v>96.59999999999999</v>
      </c>
      <c r="Y142" s="640" t="n">
        <v>95.8</v>
      </c>
      <c r="Z142" s="641" t="n">
        <v>134.8</v>
      </c>
      <c r="AA142" s="106" t="n">
        <v>300</v>
      </c>
      <c r="AB142" s="639" t="n">
        <v>82.5</v>
      </c>
      <c r="AC142" s="640" t="n">
        <v>83.2</v>
      </c>
      <c r="AD142" s="641" t="n">
        <v>116.1</v>
      </c>
      <c r="AE142" s="106" t="n">
        <v>300</v>
      </c>
      <c r="AF142" s="639" t="n">
        <v>82.59999999999999</v>
      </c>
      <c r="AG142" s="640" t="n">
        <v>82.90000000000001</v>
      </c>
      <c r="AH142" s="641" t="n">
        <v>112.9</v>
      </c>
      <c r="AI142" s="106" t="n">
        <v>300</v>
      </c>
      <c r="AJ142" s="639" t="n">
        <v>92.09999999999999</v>
      </c>
      <c r="AK142" s="640" t="n">
        <v>91.3</v>
      </c>
      <c r="AL142" s="641" t="n">
        <v>128.4</v>
      </c>
      <c r="AM142" s="106" t="n">
        <v>300</v>
      </c>
      <c r="AN142" s="639" t="n">
        <v>82</v>
      </c>
      <c r="AO142" s="640" t="n">
        <v>82.90000000000001</v>
      </c>
      <c r="AP142" s="641" t="n">
        <v>114</v>
      </c>
      <c r="AQ142" s="111">
        <f t="array" ref="AQ142">IF(AND((O142)&lt;85,N142&lt;137),"NO","SI")</f>
        <v/>
      </c>
      <c r="AR142" s="112">
        <f t="array" ref="AR142">IF((480*(10^(7.95-(O142/10))))&lt;480,480*(10^(7.95-(O142/10))),480)</f>
        <v/>
      </c>
      <c r="AS142" s="113">
        <f t="array" ref="AS142">IF((480*(10^(8.45-(O142/10))))&lt;480,480*(10^(8.45-(O142/10))),480)</f>
        <v/>
      </c>
      <c r="AT142" s="114">
        <f t="array" ref="AT142">IF((480*(10^(8.65-(O142/10))))&lt;480,480*(10^(8.65-(O142/10))),480)</f>
        <v/>
      </c>
      <c r="AU142" s="644">
        <f t="array" ref="AU142">IF(O142&lt;80,"0",IF((P142-O142)&lt;=2,('DPI art.191'!$G$3-(('DPI art.191'!$F$3-'DPI art.191'!$G$3)/4)*(P142-O142-2)),('DPI art.191'!$G$3-(('DPI art.191'!$G$3-'DPI art.191'!$H$3)/8)*(P142-O142-2))))</f>
        <v/>
      </c>
      <c r="AV142" s="644">
        <f t="array" ref="AV142">O142-AU142</f>
        <v/>
      </c>
      <c r="AW142" s="644">
        <f t="array" ref="AW142">IF(N142&lt;135,N142,N142-'DPI art.191'!$I$3)</f>
        <v/>
      </c>
      <c r="AX142" s="644">
        <f t="array" ref="AX142">IF(O142&lt;80,"0",IF((P142-O142)&lt;=2,('DPI art.191'!$G$5-(('DPI art.191'!$F$5-'DPI art.191'!$G$5)/4)*(P142-O142-2)),('DPI art.191'!$G$5-(('DPI art.191'!$G$5-'DPI art.191'!$H$5)/8)*(P142-O142-2))))</f>
        <v/>
      </c>
      <c r="AY142" s="644">
        <f t="array" ref="AY142">I142-AX142</f>
        <v/>
      </c>
      <c r="AZ142" s="644">
        <f t="array" ref="AZ142">IF(N142&lt;135,N142,N142-'DPI art.191'!$I$5)</f>
        <v/>
      </c>
      <c r="BA142" s="644">
        <f t="array" ref="BA142">IF(O142&lt;80,"0",IF((P142-O142)&lt;=2,('DPI art.191'!$G$7-(('DPI art.191'!$F$7-'DPI art.191'!$G$7)/4)*(P142-O142-2)),('DPI art.191'!$G$7-(('DPI art.191'!$G$7-'DPI art.191'!$H$7)/8)*(P142-O142-2))))</f>
        <v/>
      </c>
      <c r="BB142" s="644">
        <f t="array" ref="BB142">R142-BA142</f>
        <v/>
      </c>
      <c r="BC142" s="644">
        <f t="array" ref="BC142">IF(N142&lt;135,N142,N142-'DPI art.191'!$I$5)</f>
        <v/>
      </c>
      <c r="BD142" s="137">
        <f t="array" ref="BD142">IF(O142&lt;80,"0",IF((P142-O142)&lt;=2,('DPI art.191'!$G$7-(('DPI art.191'!$F$7-'DPI art.191'!$G$7)/4)*(O142-P142-2)),('DPI art.191'!$G$7-(('DPI art.191'!$G$7-'DPI art.191'!$H$7)/8)*(P142-O142-2))))</f>
        <v/>
      </c>
      <c r="BE142" s="644">
        <f t="array" ref="BE142">O142-BD142</f>
        <v/>
      </c>
      <c r="BF142" s="644">
        <f t="array" ref="BF142">IF(N142&lt;135,N142,N142-'DPI art.191'!$I$7)</f>
        <v/>
      </c>
      <c r="BG142" s="137">
        <f t="array" ref="BG142">IF(AA142&lt;80,"0",IF((AB142-AA142)&lt;=2,('DPI art.191'!$G$3-(('DPI art.191'!$F$3-'DPI art.191'!$G$3)/4)*(AB142-AA142-2)),('DPI art.191'!$G$3-(('DPI art.191'!$G$3-'DPI art.191'!$H$3)/8)*(AB142-AA142-2))))</f>
        <v/>
      </c>
      <c r="BH142" s="644">
        <f t="array" ref="BH142">AA142-BG142</f>
        <v/>
      </c>
      <c r="BI142" s="644">
        <f t="array" ref="BI142">IF(Z142&lt;135,Z142,Z142-'DPI art.191'!$I$3)</f>
        <v/>
      </c>
      <c r="BJ142" s="137">
        <f t="array" ref="BJ142">IF(U142&lt;80,"0",IF((V142-U142)&lt;=2,('DPI art.191'!$G$7-(('DPI art.191'!$F$7-'DPI art.191'!$G$7)/4)*(U142-V142-2)),('DPI art.191'!$G$7-(('DPI art.191'!$G$7-'DPI art.191'!$H$7)/8)*(V142-U142-2))))</f>
        <v/>
      </c>
      <c r="BK142" s="644">
        <f t="array" ref="BK142">U142-BJ142</f>
        <v/>
      </c>
      <c r="BL142" s="644">
        <f t="array" ref="BL142">IF(T142&lt;135,T142,T142-'DPI art.191'!$I$7)</f>
        <v/>
      </c>
      <c r="BM142" s="137">
        <f t="array" ref="BM142">IF(AA142&lt;80,"0",IF((AB142-AA142)&lt;=2,('DPI art.191'!$G$5-(('DPI art.191'!$F$5-'DPI art.191'!$G$5)/4)*(AB142-AA142-2)),('DPI art.191'!$G$5-(('DPI art.191'!$G$5-'DPI art.191'!$H$5)/8)*(AB142-AA142-2))))</f>
        <v/>
      </c>
      <c r="BN142" s="644">
        <f t="array" ref="BN142">AD142-BM142</f>
        <v/>
      </c>
      <c r="BO142" s="644">
        <f t="array" ref="BO142">IF(Z142&lt;135,Z142,Z142-'DPI art.191'!$I$5)</f>
        <v/>
      </c>
      <c r="BP142" s="645">
        <f t="array" ref="BP142">10^(0.1*R142)</f>
        <v/>
      </c>
      <c r="BQ142" s="645">
        <f t="array" ref="BQ142">10^(0.1*X142)</f>
        <v/>
      </c>
      <c r="BR142" s="645">
        <f t="array" ref="BR142">10^(0.1*AB142)</f>
        <v/>
      </c>
      <c r="BS142" s="645">
        <f t="array" ref="BS142">10^(0.1*AF142)</f>
        <v/>
      </c>
      <c r="BT142" s="645">
        <f t="array" ref="BT142">10^(0.1*AJ142)</f>
        <v/>
      </c>
      <c r="BU142" s="645">
        <f t="array" ref="BU142">10^(0.1*AN142)</f>
        <v/>
      </c>
      <c r="BV142" s="134">
        <f t="array" ref="BV142">IF(R142&gt;0,(O142-R142),"")</f>
        <v/>
      </c>
      <c r="BW142" s="134">
        <f t="array" ref="BW142">IF(X142&gt;0,(O142-X142),"")</f>
        <v/>
      </c>
      <c r="BX142" s="134">
        <f t="array" ref="BX142">IF(AB142&gt;0,(O142-AB142),"")</f>
        <v/>
      </c>
      <c r="BY142" s="134">
        <f t="array" ref="BY142">IF(AF142&gt;0,(O142-AF142),"")</f>
        <v/>
      </c>
      <c r="BZ142" s="134">
        <f t="array" ref="BZ142">IF(AJ142&gt;0,(O142-AJ142),"")</f>
        <v/>
      </c>
      <c r="CA142" s="134">
        <f t="array" ref="CA142">IF(AN142&gt;0,(O142-AN142),"")</f>
        <v/>
      </c>
      <c r="CB142" s="645">
        <f t="array" ref="CB142">COUNT(BV142:CA142)</f>
        <v/>
      </c>
      <c r="CC142" s="646">
        <f t="array" ref="CC142">IF(CB142=0,0,IF(CB142=1,0,1/(CB142*(CB142-1))))</f>
        <v/>
      </c>
      <c r="CD142" s="135">
        <f t="array" ref="CD142">IF(R142&gt;0,(BV142^2),"")</f>
        <v/>
      </c>
      <c r="CE142" s="135">
        <f t="array" ref="CE142">IF(X142&gt;0,(BW142^2),"")</f>
        <v/>
      </c>
      <c r="CF142" s="135">
        <f t="array" ref="CF142">IF(AB142&gt;0,(BX142^2),"")</f>
        <v/>
      </c>
      <c r="CG142" s="135">
        <f t="array" ref="CG142">IF(AF142&gt;0,(BY142^2),"")</f>
        <v/>
      </c>
      <c r="CH142" s="135">
        <f t="array" ref="CH142">IF(AJ142&gt;0,(BZ142^2),"")</f>
        <v/>
      </c>
      <c r="CI142" s="135">
        <f t="array" ref="CI142">IF(AN142&gt;0,(CA142^2),"")</f>
        <v/>
      </c>
      <c r="CJ142" s="121" t="n"/>
    </row>
    <row r="143" hidden="1" ht="18.75" customHeight="1" s="621">
      <c r="A143" s="123" t="n"/>
      <c r="B143" s="47" t="inlineStr">
        <is>
          <t>F9_3</t>
        </is>
      </c>
      <c r="C143" s="101" t="n"/>
      <c r="D143" s="101" t="n"/>
      <c r="E143" s="101" t="n"/>
      <c r="F143" s="101" t="n"/>
      <c r="G143" s="100" t="n">
        <v>46163</v>
      </c>
      <c r="H143" s="99" t="inlineStr">
        <is>
          <t>Compito</t>
        </is>
      </c>
      <c r="I143" s="101" t="n"/>
      <c r="J143" s="101" t="n"/>
      <c r="K143" s="100" t="n"/>
      <c r="L143" s="100" t="n"/>
      <c r="M143" s="635">
        <f t="array" ref="M143">IF(R143&gt;0,(SQRT(CC143*(SUM(CD143:CI143)))),"")</f>
        <v/>
      </c>
      <c r="N143" s="136">
        <f t="array" ref="N143">IF(T143&gt;0,(MAX(T143,Z143,AD143,AH143,AL143,AP143))+SQRT(1.2^2+1^2),"")</f>
        <v/>
      </c>
      <c r="O143" s="637">
        <f t="array" ref="O143">IF(R143="",0,10*LOG10(SUM(BP143:BU143)/(COUNT(R143,X143,AB143,AF143,AJ143,AN143))))</f>
        <v/>
      </c>
      <c r="P143" s="638">
        <f t="array" ref="P143">IF(AND(Y143="",AC143="",AG143="",AK143="",AO143=""),S143,AVERAGE(S143,Y143,AC143,AG143,AK143,AO143)+STDEV(S143,Y143,AC143,AG143,AK143,AO143))</f>
        <v/>
      </c>
      <c r="Q143" s="106" t="n">
        <v>300</v>
      </c>
      <c r="R143" s="639" t="n">
        <v>66.09999999999999</v>
      </c>
      <c r="S143" s="640" t="n">
        <v>75.59999999999999</v>
      </c>
      <c r="T143" s="641" t="n">
        <v>95.5</v>
      </c>
      <c r="U143" s="642" t="n"/>
      <c r="V143" s="642" t="n"/>
      <c r="W143" s="106" t="n">
        <v>300</v>
      </c>
      <c r="X143" s="639" t="n">
        <v>78.5</v>
      </c>
      <c r="Y143" s="640" t="n">
        <v>87.8</v>
      </c>
      <c r="Z143" s="641" t="n">
        <v>119.4</v>
      </c>
      <c r="AA143" s="106" t="n">
        <v>300</v>
      </c>
      <c r="AB143" s="639" t="n">
        <v>83</v>
      </c>
      <c r="AC143" s="640" t="n">
        <v>92.59999999999999</v>
      </c>
      <c r="AD143" s="641" t="n">
        <v>109.9</v>
      </c>
      <c r="AE143" s="106" t="n">
        <v>300</v>
      </c>
      <c r="AF143" s="639" t="n">
        <v>81.8</v>
      </c>
      <c r="AG143" s="640" t="n">
        <v>91.8</v>
      </c>
      <c r="AH143" s="641" t="n">
        <v>113.1</v>
      </c>
      <c r="AI143" s="106" t="n">
        <v>300</v>
      </c>
      <c r="AJ143" s="639" t="n">
        <v>83.7</v>
      </c>
      <c r="AK143" s="640" t="n">
        <v>93.5</v>
      </c>
      <c r="AL143" s="641" t="n">
        <v>107.8</v>
      </c>
      <c r="AM143" s="106" t="n">
        <v>300</v>
      </c>
      <c r="AN143" s="639" t="n">
        <v>84</v>
      </c>
      <c r="AO143" s="640" t="n">
        <v>94.09999999999999</v>
      </c>
      <c r="AP143" s="641" t="n">
        <v>115.4</v>
      </c>
      <c r="AQ143" s="111">
        <f t="array" ref="AQ143">IF(AND((O143)&lt;85,N143&lt;137),"NO","SI")</f>
        <v/>
      </c>
      <c r="AR143" s="112">
        <f t="array" ref="AR143">IF((480*(10^(7.95-(O143/10))))&lt;480,480*(10^(7.95-(O143/10))),480)</f>
        <v/>
      </c>
      <c r="AS143" s="113">
        <f t="array" ref="AS143">IF((480*(10^(8.45-(O143/10))))&lt;480,480*(10^(8.45-(O143/10))),480)</f>
        <v/>
      </c>
      <c r="AT143" s="114">
        <f t="array" ref="AT143">IF((480*(10^(8.65-(O143/10))))&lt;480,480*(10^(8.65-(O143/10))),480)</f>
        <v/>
      </c>
      <c r="AU143" s="644">
        <f t="array" ref="AU143">IF(O143&lt;80,"0",IF((P143-O143)&lt;=2,('DPI art.191'!$G$3-(('DPI art.191'!$F$3-'DPI art.191'!$G$3)/4)*(P143-O143-2)),('DPI art.191'!$G$3-(('DPI art.191'!$G$3-'DPI art.191'!$H$3)/8)*(P143-O143-2))))</f>
        <v/>
      </c>
      <c r="AV143" s="644">
        <f t="array" ref="AV143">O143-AU143</f>
        <v/>
      </c>
      <c r="AW143" s="644">
        <f t="array" ref="AW143">IF(N143&lt;135,N143,N143-'DPI art.191'!$I$3)</f>
        <v/>
      </c>
      <c r="AX143" s="644">
        <f t="array" ref="AX143">IF(O143&lt;80,"0",IF((P143-O143)&lt;=2,('DPI art.191'!$G$5-(('DPI art.191'!$F$5-'DPI art.191'!$G$5)/4)*(P143-O143-2)),('DPI art.191'!$G$5-(('DPI art.191'!$G$5-'DPI art.191'!$H$5)/8)*(P143-O143-2))))</f>
        <v/>
      </c>
      <c r="AY143" s="644">
        <f t="array" ref="AY143">I143-AX143</f>
        <v/>
      </c>
      <c r="AZ143" s="644">
        <f t="array" ref="AZ143">IF(N143&lt;135,N143,N143-'DPI art.191'!$I$5)</f>
        <v/>
      </c>
      <c r="BA143" s="644">
        <f t="array" ref="BA143">IF(O143&lt;80,"0",IF((P143-O143)&lt;=2,('DPI art.191'!$G$7-(('DPI art.191'!$F$7-'DPI art.191'!$G$7)/4)*(P143-O143-2)),('DPI art.191'!$G$7-(('DPI art.191'!$G$7-'DPI art.191'!$H$7)/8)*(P143-O143-2))))</f>
        <v/>
      </c>
      <c r="BB143" s="644">
        <f t="array" ref="BB143">R143-BA143</f>
        <v/>
      </c>
      <c r="BC143" s="644">
        <f t="array" ref="BC143">IF(N143&lt;135,N143,N143-'DPI art.191'!$I$5)</f>
        <v/>
      </c>
      <c r="BD143" s="137">
        <f t="array" ref="BD143">IF(O143&lt;80,"0",IF((P143-O143)&lt;=2,('DPI art.191'!$G$7-(('DPI art.191'!$F$7-'DPI art.191'!$G$7)/4)*(O143-P143-2)),('DPI art.191'!$G$7-(('DPI art.191'!$G$7-'DPI art.191'!$H$7)/8)*(P143-O143-2))))</f>
        <v/>
      </c>
      <c r="BE143" s="644">
        <f t="array" ref="BE143">O143-BD143</f>
        <v/>
      </c>
      <c r="BF143" s="644">
        <f t="array" ref="BF143">IF(N143&lt;135,N143,N143-'DPI art.191'!$I$7)</f>
        <v/>
      </c>
      <c r="BG143" s="137">
        <f t="array" ref="BG143">IF(AA143&lt;80,"0",IF((AB143-AA143)&lt;=2,('DPI art.191'!$G$3-(('DPI art.191'!$F$3-'DPI art.191'!$G$3)/4)*(AB143-AA143-2)),('DPI art.191'!$G$3-(('DPI art.191'!$G$3-'DPI art.191'!$H$3)/8)*(AB143-AA143-2))))</f>
        <v/>
      </c>
      <c r="BH143" s="644">
        <f t="array" ref="BH143">AA143-BG143</f>
        <v/>
      </c>
      <c r="BI143" s="644">
        <f t="array" ref="BI143">IF(Z143&lt;135,Z143,Z143-'DPI art.191'!$I$3)</f>
        <v/>
      </c>
      <c r="BJ143" s="137">
        <f t="array" ref="BJ143">IF(U143&lt;80,"0",IF((V143-U143)&lt;=2,('DPI art.191'!$G$7-(('DPI art.191'!$F$7-'DPI art.191'!$G$7)/4)*(U143-V143-2)),('DPI art.191'!$G$7-(('DPI art.191'!$G$7-'DPI art.191'!$H$7)/8)*(V143-U143-2))))</f>
        <v/>
      </c>
      <c r="BK143" s="644">
        <f t="array" ref="BK143">U143-BJ143</f>
        <v/>
      </c>
      <c r="BL143" s="644">
        <f t="array" ref="BL143">IF(T143&lt;135,T143,T143-'DPI art.191'!$I$7)</f>
        <v/>
      </c>
      <c r="BM143" s="137">
        <f t="array" ref="BM143">IF(AA143&lt;80,"0",IF((AB143-AA143)&lt;=2,('DPI art.191'!$G$5-(('DPI art.191'!$F$5-'DPI art.191'!$G$5)/4)*(AB143-AA143-2)),('DPI art.191'!$G$5-(('DPI art.191'!$G$5-'DPI art.191'!$H$5)/8)*(AB143-AA143-2))))</f>
        <v/>
      </c>
      <c r="BN143" s="644">
        <f t="array" ref="BN143">AD143-BM143</f>
        <v/>
      </c>
      <c r="BO143" s="644">
        <f t="array" ref="BO143">IF(Z143&lt;135,Z143,Z143-'DPI art.191'!$I$5)</f>
        <v/>
      </c>
      <c r="BP143" s="645">
        <f t="array" ref="BP143">10^(0.1*R143)</f>
        <v/>
      </c>
      <c r="BQ143" s="645">
        <f t="array" ref="BQ143">10^(0.1*X143)</f>
        <v/>
      </c>
      <c r="BR143" s="645">
        <f t="array" ref="BR143">10^(0.1*AB143)</f>
        <v/>
      </c>
      <c r="BS143" s="645">
        <f t="array" ref="BS143">10^(0.1*AF143)</f>
        <v/>
      </c>
      <c r="BT143" s="645">
        <f t="array" ref="BT143">10^(0.1*AJ143)</f>
        <v/>
      </c>
      <c r="BU143" s="645">
        <f t="array" ref="BU143">10^(0.1*AN143)</f>
        <v/>
      </c>
      <c r="BV143" s="134">
        <f t="array" ref="BV143">IF(R143&gt;0,(O143-R143),"")</f>
        <v/>
      </c>
      <c r="BW143" s="134">
        <f t="array" ref="BW143">IF(X143&gt;0,(O143-X143),"")</f>
        <v/>
      </c>
      <c r="BX143" s="134">
        <f t="array" ref="BX143">IF(AB143&gt;0,(O143-AB143),"")</f>
        <v/>
      </c>
      <c r="BY143" s="134">
        <f t="array" ref="BY143">IF(AF143&gt;0,(O143-AF143),"")</f>
        <v/>
      </c>
      <c r="BZ143" s="134">
        <f t="array" ref="BZ143">IF(AJ143&gt;0,(O143-AJ143),"")</f>
        <v/>
      </c>
      <c r="CA143" s="134">
        <f t="array" ref="CA143">IF(AN143&gt;0,(O143-AN143),"")</f>
        <v/>
      </c>
      <c r="CB143" s="645">
        <f t="array" ref="CB143">COUNT(BV143:CA143)</f>
        <v/>
      </c>
      <c r="CC143" s="646">
        <f t="array" ref="CC143">IF(CB143=0,0,IF(CB143=1,0,1/(CB143*(CB143-1))))</f>
        <v/>
      </c>
      <c r="CD143" s="135">
        <f t="array" ref="CD143">IF(R143&gt;0,(BV143^2),"")</f>
        <v/>
      </c>
      <c r="CE143" s="135">
        <f t="array" ref="CE143">IF(X143&gt;0,(BW143^2),"")</f>
        <v/>
      </c>
      <c r="CF143" s="135">
        <f t="array" ref="CF143">IF(AB143&gt;0,(BX143^2),"")</f>
        <v/>
      </c>
      <c r="CG143" s="135">
        <f t="array" ref="CG143">IF(AF143&gt;0,(BY143^2),"")</f>
        <v/>
      </c>
      <c r="CH143" s="135">
        <f t="array" ref="CH143">IF(AJ143&gt;0,(BZ143^2),"")</f>
        <v/>
      </c>
      <c r="CI143" s="135">
        <f t="array" ref="CI143">IF(AN143&gt;0,(CA143^2),"")</f>
        <v/>
      </c>
      <c r="CJ143" s="121" t="n"/>
    </row>
    <row r="144" hidden="1" ht="18.75" customHeight="1" s="621">
      <c r="A144" s="123" t="n"/>
      <c r="B144" s="47" t="inlineStr">
        <is>
          <t>F10_3</t>
        </is>
      </c>
      <c r="C144" s="101" t="n"/>
      <c r="D144" s="101" t="n"/>
      <c r="E144" s="101" t="n"/>
      <c r="F144" s="101" t="n"/>
      <c r="G144" s="100" t="n">
        <v>46163</v>
      </c>
      <c r="H144" s="99" t="inlineStr">
        <is>
          <t>Compito</t>
        </is>
      </c>
      <c r="I144" s="101" t="n"/>
      <c r="J144" s="101" t="n"/>
      <c r="K144" s="100" t="n"/>
      <c r="L144" s="100" t="n"/>
      <c r="M144" s="635">
        <f t="array" ref="M144">IF(R144&gt;0,(SQRT(CC144*(SUM(CD144:CI144)))),"")</f>
        <v/>
      </c>
      <c r="N144" s="136">
        <f t="array" ref="N144">IF(T144&gt;0,(MAX(T144,Z144,AD144,AH144,AL144,AP144))+SQRT(1.2^2+1^2),"")</f>
        <v/>
      </c>
      <c r="O144" s="637">
        <f t="array" ref="O144">IF(R144="",0,10*LOG10(SUM(BP144:BU144)/(COUNT(R144,X144,AB144,AF144,AJ144,AN144))))</f>
        <v/>
      </c>
      <c r="P144" s="638">
        <f t="array" ref="P144">IF(AND(Y144="",AC144="",AG144="",AK144="",AO144=""),S144,AVERAGE(S144,Y144,AC144,AG144,AK144,AO144)+STDEV(S144,Y144,AC144,AG144,AK144,AO144))</f>
        <v/>
      </c>
      <c r="Q144" s="106" t="n">
        <v>300</v>
      </c>
      <c r="R144" s="639" t="n">
        <v>79.7</v>
      </c>
      <c r="S144" s="640" t="n">
        <v>82.5</v>
      </c>
      <c r="T144" s="641" t="n">
        <v>107.8</v>
      </c>
      <c r="U144" s="642" t="n"/>
      <c r="V144" s="642" t="n"/>
      <c r="W144" s="106" t="n">
        <v>300</v>
      </c>
      <c r="X144" s="639" t="n">
        <v>72.2</v>
      </c>
      <c r="Y144" s="640" t="n">
        <v>78</v>
      </c>
      <c r="Z144" s="641" t="n">
        <v>100.2</v>
      </c>
      <c r="AA144" s="106" t="n">
        <v>300</v>
      </c>
      <c r="AB144" s="639" t="n">
        <v>70.09999999999999</v>
      </c>
      <c r="AC144" s="640" t="n">
        <v>74.40000000000001</v>
      </c>
      <c r="AD144" s="641" t="n">
        <v>99.40000000000001</v>
      </c>
      <c r="AE144" s="106" t="n">
        <v>300</v>
      </c>
      <c r="AF144" s="639" t="n">
        <v>71</v>
      </c>
      <c r="AG144" s="640" t="n">
        <v>75.09999999999999</v>
      </c>
      <c r="AH144" s="641" t="n">
        <v>104.2</v>
      </c>
      <c r="AI144" s="106" t="n">
        <v>300</v>
      </c>
      <c r="AJ144" s="639" t="n">
        <v>74.59999999999999</v>
      </c>
      <c r="AK144" s="640" t="n">
        <v>77.7</v>
      </c>
      <c r="AL144" s="641" t="n">
        <v>108.4</v>
      </c>
      <c r="AM144" s="106" t="n">
        <v>300</v>
      </c>
      <c r="AN144" s="639" t="n">
        <v>71.2</v>
      </c>
      <c r="AO144" s="640" t="n">
        <v>74.90000000000001</v>
      </c>
      <c r="AP144" s="641" t="n">
        <v>97.59999999999999</v>
      </c>
      <c r="AQ144" s="111">
        <f t="array" ref="AQ144">IF(AND((O144)&lt;85,N144&lt;137),"NO","SI")</f>
        <v/>
      </c>
      <c r="AR144" s="112">
        <f t="array" ref="AR144">IF((480*(10^(7.95-(O144/10))))&lt;480,480*(10^(7.95-(O144/10))),480)</f>
        <v/>
      </c>
      <c r="AS144" s="113">
        <f t="array" ref="AS144">IF((480*(10^(8.45-(O144/10))))&lt;480,480*(10^(8.45-(O144/10))),480)</f>
        <v/>
      </c>
      <c r="AT144" s="114">
        <f t="array" ref="AT144">IF((480*(10^(8.65-(O144/10))))&lt;480,480*(10^(8.65-(O144/10))),480)</f>
        <v/>
      </c>
      <c r="AU144" s="137">
        <f t="array" ref="AU144">IF(O144&lt;80,"0",IF((P144-O144)&lt;=2,('DPI art.191'!$G$3-(('DPI art.191'!$F$3-'DPI art.191'!$G$3)/4)*(P144-O144-2)),('DPI art.191'!$G$3-(('DPI art.191'!$G$3-'DPI art.191'!$H$3)/8)*(P144-O144-2))))</f>
        <v/>
      </c>
      <c r="AV144" s="644">
        <f t="array" ref="AV144">O144-AU144</f>
        <v/>
      </c>
      <c r="AW144" s="644">
        <f t="array" ref="AW144">IF(N144&lt;135,N144,N144-'DPI art.191'!$I$3)</f>
        <v/>
      </c>
      <c r="AX144" s="137">
        <f t="array" ref="AX144">IF(O144&lt;80,"0",IF((P144-O144)&lt;=2,('DPI art.191'!$G$5-(('DPI art.191'!$F$5-'DPI art.191'!$G$5)/4)*(P144-O144-2)),('DPI art.191'!$G$5-(('DPI art.191'!$G$5-'DPI art.191'!$H$5)/8)*(P144-O144-2))))</f>
        <v/>
      </c>
      <c r="AY144" s="644">
        <f t="array" ref="AY144">I144-AX144</f>
        <v/>
      </c>
      <c r="AZ144" s="644">
        <f t="array" ref="AZ144">IF(N144&lt;135,N144,N144-'DPI art.191'!$I$5)</f>
        <v/>
      </c>
      <c r="BA144" s="137">
        <f t="array" ref="BA144">IF(O144&lt;80,"0",IF((P144-O144)&lt;=2,('DPI art.191'!$G$7-(('DPI art.191'!$F$7-'DPI art.191'!$G$7)/4)*(P144-O144-2)),('DPI art.191'!$G$7-(('DPI art.191'!$G$7-'DPI art.191'!$H$7)/8)*(P144-O144-2))))</f>
        <v/>
      </c>
      <c r="BB144" s="644">
        <f t="array" ref="BB144">R144-BA144</f>
        <v/>
      </c>
      <c r="BC144" s="644">
        <f t="array" ref="BC144">IF(N144&lt;135,N144,N144-'DPI art.191'!$I$5)</f>
        <v/>
      </c>
      <c r="BD144" s="137">
        <f t="array" ref="BD144">IF(O144&lt;80,"0",IF((P144-O144)&lt;=2,('DPI art.191'!$G$7-(('DPI art.191'!$F$7-'DPI art.191'!$G$7)/4)*(O144-P144-2)),('DPI art.191'!$G$7-(('DPI art.191'!$G$7-'DPI art.191'!$H$7)/8)*(P144-O144-2))))</f>
        <v/>
      </c>
      <c r="BE144" s="644">
        <f t="array" ref="BE144">O144-BD144</f>
        <v/>
      </c>
      <c r="BF144" s="644">
        <f t="array" ref="BF144">IF(N144&lt;135,N144,N144-'DPI art.191'!$I$7)</f>
        <v/>
      </c>
      <c r="BG144" s="137">
        <f t="array" ref="BG144">IF(AA144&lt;80,"0",IF((AB144-AA144)&lt;=2,('DPI art.191'!$G$3-(('DPI art.191'!$F$3-'DPI art.191'!$G$3)/4)*(AB144-AA144-2)),('DPI art.191'!$G$3-(('DPI art.191'!$G$3-'DPI art.191'!$H$3)/8)*(AB144-AA144-2))))</f>
        <v/>
      </c>
      <c r="BH144" s="644">
        <f t="array" ref="BH144">AA144-BG144</f>
        <v/>
      </c>
      <c r="BI144" s="644">
        <f t="array" ref="BI144">IF(Z144&lt;135,Z144,Z144-'DPI art.191'!$I$3)</f>
        <v/>
      </c>
      <c r="BJ144" s="137">
        <f t="array" ref="BJ144">IF(U144&lt;80,"0",IF((V144-U144)&lt;=2,('DPI art.191'!$G$7-(('DPI art.191'!$F$7-'DPI art.191'!$G$7)/4)*(U144-V144-2)),('DPI art.191'!$G$7-(('DPI art.191'!$G$7-'DPI art.191'!$H$7)/8)*(V144-U144-2))))</f>
        <v/>
      </c>
      <c r="BK144" s="644">
        <f t="array" ref="BK144">U144-BJ144</f>
        <v/>
      </c>
      <c r="BL144" s="644">
        <f t="array" ref="BL144">IF(T144&lt;135,T144,T144-'DPI art.191'!$I$7)</f>
        <v/>
      </c>
      <c r="BM144" s="137">
        <f t="array" ref="BM144">IF(AA144&lt;80,"0",IF((AB144-AA144)&lt;=2,('DPI art.191'!$G$5-(('DPI art.191'!$F$5-'DPI art.191'!$G$5)/4)*(AB144-AA144-2)),('DPI art.191'!$G$5-(('DPI art.191'!$G$5-'DPI art.191'!$H$5)/8)*(AB144-AA144-2))))</f>
        <v/>
      </c>
      <c r="BN144" s="644">
        <f t="array" ref="BN144">AD144-BM144</f>
        <v/>
      </c>
      <c r="BO144" s="644">
        <f t="array" ref="BO144">IF(Z144&lt;135,Z144,Z144-'DPI art.191'!$I$5)</f>
        <v/>
      </c>
      <c r="BP144" s="645">
        <f t="array" ref="BP144">10^(0.1*R144)</f>
        <v/>
      </c>
      <c r="BQ144" s="645">
        <f t="array" ref="BQ144">10^(0.1*X144)</f>
        <v/>
      </c>
      <c r="BR144" s="645">
        <f t="array" ref="BR144">10^(0.1*AB144)</f>
        <v/>
      </c>
      <c r="BS144" s="645">
        <f t="array" ref="BS144">10^(0.1*AF144)</f>
        <v/>
      </c>
      <c r="BT144" s="645">
        <f t="array" ref="BT144">10^(0.1*AJ144)</f>
        <v/>
      </c>
      <c r="BU144" s="645">
        <f t="array" ref="BU144">10^(0.1*AN144)</f>
        <v/>
      </c>
      <c r="BV144" s="134">
        <f t="array" ref="BV144">IF(R144&gt;0,(O144-R144),"")</f>
        <v/>
      </c>
      <c r="BW144" s="134">
        <f t="array" ref="BW144">IF(X144&gt;0,(O144-X144),"")</f>
        <v/>
      </c>
      <c r="BX144" s="134">
        <f t="array" ref="BX144">IF(AB144&gt;0,(O144-AB144),"")</f>
        <v/>
      </c>
      <c r="BY144" s="134">
        <f t="array" ref="BY144">IF(AF144&gt;0,(O144-AF144),"")</f>
        <v/>
      </c>
      <c r="BZ144" s="134">
        <f t="array" ref="BZ144">IF(AJ144&gt;0,(O144-AJ144),"")</f>
        <v/>
      </c>
      <c r="CA144" s="134">
        <f t="array" ref="CA144">IF(AN144&gt;0,(O144-AN144),"")</f>
        <v/>
      </c>
      <c r="CB144" s="645">
        <f t="array" ref="CB144">COUNT(BV144:CA144)</f>
        <v/>
      </c>
      <c r="CC144" s="646">
        <f t="array" ref="CC144">IF(CB144=0,0,IF(CB144=1,0,1/(CB144*(CB144-1))))</f>
        <v/>
      </c>
      <c r="CD144" s="135">
        <f t="array" ref="CD144">IF(R144&gt;0,(BV144^2),"")</f>
        <v/>
      </c>
      <c r="CE144" s="135">
        <f t="array" ref="CE144">IF(X144&gt;0,(BW144^2),"")</f>
        <v/>
      </c>
      <c r="CF144" s="135">
        <f t="array" ref="CF144">IF(AB144&gt;0,(BX144^2),"")</f>
        <v/>
      </c>
      <c r="CG144" s="135">
        <f t="array" ref="CG144">IF(AF144&gt;0,(BY144^2),"")</f>
        <v/>
      </c>
      <c r="CH144" s="135">
        <f t="array" ref="CH144">IF(AJ144&gt;0,(BZ144^2),"")</f>
        <v/>
      </c>
      <c r="CI144" s="135">
        <f t="array" ref="CI144">IF(AN144&gt;0,(CA144^2),"")</f>
        <v/>
      </c>
      <c r="CJ144" s="121" t="n"/>
    </row>
    <row r="145" hidden="1" ht="18.75" customHeight="1" s="621">
      <c r="A145" s="123" t="n"/>
      <c r="B145" s="47" t="inlineStr">
        <is>
          <t>F11_3</t>
        </is>
      </c>
      <c r="C145" s="101" t="n"/>
      <c r="D145" s="101" t="n"/>
      <c r="E145" s="101" t="n"/>
      <c r="F145" s="101" t="n"/>
      <c r="G145" s="100" t="n">
        <v>46163</v>
      </c>
      <c r="H145" s="99" t="inlineStr">
        <is>
          <t>Compito</t>
        </is>
      </c>
      <c r="I145" s="101" t="n"/>
      <c r="J145" s="101" t="n"/>
      <c r="K145" s="100" t="n"/>
      <c r="L145" s="100" t="n"/>
      <c r="M145" s="635">
        <f t="array" ref="M145">IF(R145&gt;0,(SQRT(CC145*(SUM(CD145:CI145)))),"")</f>
        <v/>
      </c>
      <c r="N145" s="136">
        <f t="array" ref="N145">IF(T145&gt;0,(MAX(T145,Z145,AD145,AH145,AL145,AP145))+SQRT(1.2^2+1^2),"")</f>
        <v/>
      </c>
      <c r="O145" s="637">
        <f t="array" ref="O145">IF(R145="",0,10*LOG10(SUM(BP145:BU145)/(COUNT(R145,X145,AB145,AF145,AJ145,AN145))))</f>
        <v/>
      </c>
      <c r="P145" s="638">
        <f t="array" ref="P145">IF(AND(Y145="",AC145="",AG145="",AK145="",AO145=""),S145,AVERAGE(S145,Y145,AC145,AG145,AK145,AO145)+STDEV(S145,Y145,AC145,AG145,AK145,AO145))</f>
        <v/>
      </c>
      <c r="Q145" s="106" t="n">
        <v>300</v>
      </c>
      <c r="R145" s="639" t="n">
        <v>62.8</v>
      </c>
      <c r="S145" s="640" t="n">
        <v>70.5</v>
      </c>
      <c r="T145" s="641" t="n">
        <v>98.2</v>
      </c>
      <c r="U145" s="642" t="n"/>
      <c r="V145" s="642" t="n"/>
      <c r="W145" s="106" t="n">
        <v>300</v>
      </c>
      <c r="X145" s="639" t="n">
        <v>64.2</v>
      </c>
      <c r="Y145" s="640" t="n">
        <v>71.90000000000001</v>
      </c>
      <c r="Z145" s="641" t="n">
        <v>91.7</v>
      </c>
      <c r="AA145" s="106" t="n">
        <v>300</v>
      </c>
      <c r="AB145" s="639" t="n">
        <v>59.9</v>
      </c>
      <c r="AC145" s="640" t="n">
        <v>67.7</v>
      </c>
      <c r="AD145" s="641" t="n">
        <v>91.2</v>
      </c>
      <c r="AE145" s="106" t="n">
        <v>300</v>
      </c>
      <c r="AF145" s="639" t="n">
        <v>57.9</v>
      </c>
      <c r="AG145" s="640" t="n">
        <v>64.7</v>
      </c>
      <c r="AH145" s="641" t="n">
        <v>90.09999999999999</v>
      </c>
      <c r="AI145" s="106" t="n">
        <v>300</v>
      </c>
      <c r="AJ145" s="639" t="n">
        <v>58.6</v>
      </c>
      <c r="AK145" s="640" t="n">
        <v>67.59999999999999</v>
      </c>
      <c r="AL145" s="641" t="n">
        <v>89.2</v>
      </c>
      <c r="AM145" s="106" t="n">
        <v>300</v>
      </c>
      <c r="AN145" s="639" t="n">
        <v>60.9</v>
      </c>
      <c r="AO145" s="640" t="n">
        <v>67.40000000000001</v>
      </c>
      <c r="AP145" s="641" t="n">
        <v>96.59999999999999</v>
      </c>
      <c r="AQ145" s="111">
        <f t="array" ref="AQ145">IF(AND((O145)&lt;85,N145&lt;137),"NO","SI")</f>
        <v/>
      </c>
      <c r="AR145" s="112">
        <f t="array" ref="AR145">IF((480*(10^(7.95-(O145/10))))&lt;480,480*(10^(7.95-(O145/10))),480)</f>
        <v/>
      </c>
      <c r="AS145" s="113">
        <f t="array" ref="AS145">IF((480*(10^(8.45-(O145/10))))&lt;480,480*(10^(8.45-(O145/10))),480)</f>
        <v/>
      </c>
      <c r="AT145" s="114">
        <f t="array" ref="AT145">IF((480*(10^(8.65-(O145/10))))&lt;480,480*(10^(8.65-(O145/10))),480)</f>
        <v/>
      </c>
      <c r="AU145" s="137">
        <f t="array" ref="AU145">IF(O145&lt;80,"0",IF((P145-O145)&lt;=2,('DPI art.191'!$G$3-(('DPI art.191'!$F$3-'DPI art.191'!$G$3)/4)*(P145-O145-2)),('DPI art.191'!$G$3-(('DPI art.191'!$G$3-'DPI art.191'!$H$3)/8)*(P145-O145-2))))</f>
        <v/>
      </c>
      <c r="AV145" s="644">
        <f t="array" ref="AV145">O145-AU145</f>
        <v/>
      </c>
      <c r="AW145" s="644">
        <f t="array" ref="AW145">IF(N145&lt;135,N145,N145-'DPI art.191'!$I$3)</f>
        <v/>
      </c>
      <c r="AX145" s="137">
        <f t="array" ref="AX145">IF(O145&lt;80,"0",IF((P145-O145)&lt;=2,('DPI art.191'!$G$5-(('DPI art.191'!$F$5-'DPI art.191'!$G$5)/4)*(P145-O145-2)),('DPI art.191'!$G$5-(('DPI art.191'!$G$5-'DPI art.191'!$H$5)/8)*(P145-O145-2))))</f>
        <v/>
      </c>
      <c r="AY145" s="644">
        <f t="array" ref="AY145">I145-AX145</f>
        <v/>
      </c>
      <c r="AZ145" s="644">
        <f t="array" ref="AZ145">IF(N145&lt;135,N145,N145-'DPI art.191'!$I$5)</f>
        <v/>
      </c>
      <c r="BA145" s="137">
        <f t="array" ref="BA145">IF(O145&lt;80,"0",IF((P145-O145)&lt;=2,('DPI art.191'!$G$7-(('DPI art.191'!$F$7-'DPI art.191'!$G$7)/4)*(P145-O145-2)),('DPI art.191'!$G$7-(('DPI art.191'!$G$7-'DPI art.191'!$H$7)/8)*(P145-O145-2))))</f>
        <v/>
      </c>
      <c r="BB145" s="644">
        <f t="array" ref="BB145">R145-BA145</f>
        <v/>
      </c>
      <c r="BC145" s="644">
        <f t="array" ref="BC145">IF(N145&lt;135,N145,N145-'DPI art.191'!$I$5)</f>
        <v/>
      </c>
      <c r="BD145" s="137">
        <f t="array" ref="BD145">IF(O145&lt;80,"0",IF((P145-O145)&lt;=2,('DPI art.191'!$G$7-(('DPI art.191'!$F$7-'DPI art.191'!$G$7)/4)*(O145-P145-2)),('DPI art.191'!$G$7-(('DPI art.191'!$G$7-'DPI art.191'!$H$7)/8)*(P145-O145-2))))</f>
        <v/>
      </c>
      <c r="BE145" s="644">
        <f t="array" ref="BE145">O145-BD145</f>
        <v/>
      </c>
      <c r="BF145" s="644">
        <f t="array" ref="BF145">IF(N145&lt;135,N145,N145-'DPI art.191'!$I$7)</f>
        <v/>
      </c>
      <c r="BG145" s="137">
        <f t="array" ref="BG145">IF(AA145&lt;80,"0",IF((AB145-AA145)&lt;=2,('DPI art.191'!$G$3-(('DPI art.191'!$F$3-'DPI art.191'!$G$3)/4)*(AB145-AA145-2)),('DPI art.191'!$G$3-(('DPI art.191'!$G$3-'DPI art.191'!$H$3)/8)*(AB145-AA145-2))))</f>
        <v/>
      </c>
      <c r="BH145" s="644">
        <f t="array" ref="BH145">AA145-BG145</f>
        <v/>
      </c>
      <c r="BI145" s="644">
        <f t="array" ref="BI145">IF(Z145&lt;135,Z145,Z145-'DPI art.191'!$I$3)</f>
        <v/>
      </c>
      <c r="BJ145" s="137">
        <f t="array" ref="BJ145">IF(U145&lt;80,"0",IF((V145-U145)&lt;=2,('DPI art.191'!$G$7-(('DPI art.191'!$F$7-'DPI art.191'!$G$7)/4)*(U145-V145-2)),('DPI art.191'!$G$7-(('DPI art.191'!$G$7-'DPI art.191'!$H$7)/8)*(V145-U145-2))))</f>
        <v/>
      </c>
      <c r="BK145" s="644">
        <f t="array" ref="BK145">U145-BJ145</f>
        <v/>
      </c>
      <c r="BL145" s="644">
        <f t="array" ref="BL145">IF(T145&lt;135,T145,T145-'DPI art.191'!$I$7)</f>
        <v/>
      </c>
      <c r="BM145" s="137">
        <f t="array" ref="BM145">IF(AA145&lt;80,"0",IF((AB145-AA145)&lt;=2,('DPI art.191'!$G$5-(('DPI art.191'!$F$5-'DPI art.191'!$G$5)/4)*(AB145-AA145-2)),('DPI art.191'!$G$5-(('DPI art.191'!$G$5-'DPI art.191'!$H$5)/8)*(AB145-AA145-2))))</f>
        <v/>
      </c>
      <c r="BN145" s="644">
        <f t="array" ref="BN145">AD145-BM145</f>
        <v/>
      </c>
      <c r="BO145" s="644">
        <f t="array" ref="BO145">IF(Z145&lt;135,Z145,Z145-'DPI art.191'!$I$5)</f>
        <v/>
      </c>
      <c r="BP145" s="645">
        <f t="array" ref="BP145">10^(0.1*R145)</f>
        <v/>
      </c>
      <c r="BQ145" s="645">
        <f t="array" ref="BQ145">10^(0.1*X145)</f>
        <v/>
      </c>
      <c r="BR145" s="645">
        <f t="array" ref="BR145">10^(0.1*AB145)</f>
        <v/>
      </c>
      <c r="BS145" s="645">
        <f t="array" ref="BS145">10^(0.1*AF145)</f>
        <v/>
      </c>
      <c r="BT145" s="645">
        <f t="array" ref="BT145">10^(0.1*AJ145)</f>
        <v/>
      </c>
      <c r="BU145" s="645">
        <f t="array" ref="BU145">10^(0.1*AN145)</f>
        <v/>
      </c>
      <c r="BV145" s="134">
        <f t="array" ref="BV145">IF(R145&gt;0,(O145-R145),"")</f>
        <v/>
      </c>
      <c r="BW145" s="134">
        <f t="array" ref="BW145">IF(X145&gt;0,(O145-X145),"")</f>
        <v/>
      </c>
      <c r="BX145" s="134">
        <f t="array" ref="BX145">IF(AB145&gt;0,(O145-AB145),"")</f>
        <v/>
      </c>
      <c r="BY145" s="134">
        <f t="array" ref="BY145">IF(AF145&gt;0,(O145-AF145),"")</f>
        <v/>
      </c>
      <c r="BZ145" s="134">
        <f t="array" ref="BZ145">IF(AJ145&gt;0,(O145-AJ145),"")</f>
        <v/>
      </c>
      <c r="CA145" s="134">
        <f t="array" ref="CA145">IF(AN145&gt;0,(O145-AN145),"")</f>
        <v/>
      </c>
      <c r="CB145" s="645">
        <f t="array" ref="CB145">COUNT(BV145:CA145)</f>
        <v/>
      </c>
      <c r="CC145" s="646">
        <f t="array" ref="CC145">IF(CB145=0,0,IF(CB145=1,0,1/(CB145*(CB145-1))))</f>
        <v/>
      </c>
      <c r="CD145" s="135">
        <f t="array" ref="CD145">IF(R145&gt;0,(BV145^2),"")</f>
        <v/>
      </c>
      <c r="CE145" s="135">
        <f t="array" ref="CE145">IF(X145&gt;0,(BW145^2),"")</f>
        <v/>
      </c>
      <c r="CF145" s="135">
        <f t="array" ref="CF145">IF(AB145&gt;0,(BX145^2),"")</f>
        <v/>
      </c>
      <c r="CG145" s="135">
        <f t="array" ref="CG145">IF(AF145&gt;0,(BY145^2),"")</f>
        <v/>
      </c>
      <c r="CH145" s="135">
        <f t="array" ref="CH145">IF(AJ145&gt;0,(BZ145^2),"")</f>
        <v/>
      </c>
      <c r="CI145" s="135">
        <f t="array" ref="CI145">IF(AN145&gt;0,(CA145^2),"")</f>
        <v/>
      </c>
      <c r="CJ145" s="121" t="n"/>
    </row>
    <row r="146" hidden="1" ht="18.75" customHeight="1" s="621">
      <c r="A146" s="123" t="n"/>
      <c r="B146" s="47" t="inlineStr">
        <is>
          <t>F12_3</t>
        </is>
      </c>
      <c r="C146" s="101" t="n"/>
      <c r="D146" s="101" t="n"/>
      <c r="E146" s="101" t="n"/>
      <c r="F146" s="101" t="n"/>
      <c r="G146" s="100" t="n">
        <v>46163</v>
      </c>
      <c r="H146" s="99" t="inlineStr">
        <is>
          <t>Compito</t>
        </is>
      </c>
      <c r="I146" s="101" t="n"/>
      <c r="J146" s="101" t="n"/>
      <c r="K146" s="100" t="n"/>
      <c r="L146" s="100" t="n"/>
      <c r="M146" s="635">
        <f t="array" ref="M146">IF(R146&gt;0,(SQRT(CC146*(SUM(CD146:CI146)))),"")</f>
        <v/>
      </c>
      <c r="N146" s="136">
        <f t="array" ref="N146">IF(T146&gt;0,(MAX(T146,Z146,AD146,AH146,AL146,AP146))+SQRT(1.2^2+1^2),"")</f>
        <v/>
      </c>
      <c r="O146" s="637">
        <f t="array" ref="O146">IF(R146="",0,10*LOG10(SUM(BP146:BU146)/(COUNT(R146,X146,AB146,AF146,AJ146,AN146))))</f>
        <v/>
      </c>
      <c r="P146" s="638">
        <f t="array" ref="P146">IF(AND(Y146="",AC146="",AG146="",AK146="",AO146=""),S146,AVERAGE(S146,Y146,AC146,AG146,AK146,AO146)+STDEV(S146,Y146,AC146,AG146,AK146,AO146))</f>
        <v/>
      </c>
      <c r="Q146" s="106" t="n">
        <v>300</v>
      </c>
      <c r="R146" s="639" t="n">
        <v>73.5</v>
      </c>
      <c r="S146" s="640" t="n">
        <v>76.5</v>
      </c>
      <c r="T146" s="641" t="n">
        <v>96.7</v>
      </c>
      <c r="U146" s="642" t="n"/>
      <c r="V146" s="642" t="n"/>
      <c r="W146" s="106" t="n">
        <v>300</v>
      </c>
      <c r="X146" s="639" t="n">
        <v>74</v>
      </c>
      <c r="Y146" s="640" t="n">
        <v>76.3</v>
      </c>
      <c r="Z146" s="641" t="n">
        <v>105</v>
      </c>
      <c r="AA146" s="106" t="n">
        <v>300</v>
      </c>
      <c r="AB146" s="639" t="n">
        <v>73.40000000000001</v>
      </c>
      <c r="AC146" s="640" t="n">
        <v>76</v>
      </c>
      <c r="AD146" s="641" t="n">
        <v>98.8</v>
      </c>
      <c r="AE146" s="106" t="n">
        <v>300</v>
      </c>
      <c r="AF146" s="639" t="n">
        <v>72.59999999999999</v>
      </c>
      <c r="AG146" s="640" t="n">
        <v>76</v>
      </c>
      <c r="AH146" s="641" t="n">
        <v>99.3</v>
      </c>
      <c r="AI146" s="106" t="n">
        <v>300</v>
      </c>
      <c r="AJ146" s="639" t="n">
        <v>72.3</v>
      </c>
      <c r="AK146" s="640" t="n">
        <v>76</v>
      </c>
      <c r="AL146" s="641" t="n">
        <v>104.2</v>
      </c>
      <c r="AM146" s="106" t="n">
        <v>300</v>
      </c>
      <c r="AN146" s="639" t="n">
        <v>73.09999999999999</v>
      </c>
      <c r="AO146" s="640" t="n">
        <v>77</v>
      </c>
      <c r="AP146" s="641" t="n">
        <v>99.40000000000001</v>
      </c>
      <c r="AQ146" s="111">
        <f t="array" ref="AQ146">IF(AND((O146)&lt;85,N146&lt;137),"NO","SI")</f>
        <v/>
      </c>
      <c r="AR146" s="112">
        <f t="array" ref="AR146">IF((480*(10^(7.95-(O146/10))))&lt;480,480*(10^(7.95-(O146/10))),480)</f>
        <v/>
      </c>
      <c r="AS146" s="113">
        <f t="array" ref="AS146">IF((480*(10^(8.45-(O146/10))))&lt;480,480*(10^(8.45-(O146/10))),480)</f>
        <v/>
      </c>
      <c r="AT146" s="114">
        <f t="array" ref="AT146">IF((480*(10^(8.65-(O146/10))))&lt;480,480*(10^(8.65-(O146/10))),480)</f>
        <v/>
      </c>
      <c r="AU146" s="137">
        <f t="array" ref="AU146">IF(O146&lt;80,"0",IF((P146-O146)&lt;=2,('DPI art.191'!$G$3-(('DPI art.191'!$F$3-'DPI art.191'!$G$3)/4)*(P146-O146-2)),('DPI art.191'!$G$3-(('DPI art.191'!$G$3-'DPI art.191'!$H$3)/8)*(P146-O146-2))))</f>
        <v/>
      </c>
      <c r="AV146" s="644">
        <f t="array" ref="AV146">O146-AU146</f>
        <v/>
      </c>
      <c r="AW146" s="644">
        <f t="array" ref="AW146">IF(N146&lt;135,N146,N146-'DPI art.191'!$I$3)</f>
        <v/>
      </c>
      <c r="AX146" s="137">
        <f t="array" ref="AX146">IF(O146&lt;80,"0",IF((P146-O146)&lt;=2,('DPI art.191'!$G$5-(('DPI art.191'!$F$5-'DPI art.191'!$G$5)/4)*(P146-O146-2)),('DPI art.191'!$G$5-(('DPI art.191'!$G$5-'DPI art.191'!$H$5)/8)*(P146-O146-2))))</f>
        <v/>
      </c>
      <c r="AY146" s="644">
        <f t="array" ref="AY146">I146-AX146</f>
        <v/>
      </c>
      <c r="AZ146" s="644">
        <f t="array" ref="AZ146">IF(N146&lt;135,N146,N146-'DPI art.191'!$I$5)</f>
        <v/>
      </c>
      <c r="BA146" s="137">
        <f t="array" ref="BA146">IF(O146&lt;80,"0",IF((P146-O146)&lt;=2,('DPI art.191'!$G$7-(('DPI art.191'!$F$7-'DPI art.191'!$G$7)/4)*(P146-O146-2)),('DPI art.191'!$G$7-(('DPI art.191'!$G$7-'DPI art.191'!$H$7)/8)*(P146-O146-2))))</f>
        <v/>
      </c>
      <c r="BB146" s="644">
        <f t="array" ref="BB146">R146-BA146</f>
        <v/>
      </c>
      <c r="BC146" s="644">
        <f t="array" ref="BC146">IF(N146&lt;135,N146,N146-'DPI art.191'!$I$5)</f>
        <v/>
      </c>
      <c r="BD146" s="137">
        <f t="array" ref="BD146">IF(O146&lt;80,"0",IF((P146-O146)&lt;=2,('DPI art.191'!$G$7-(('DPI art.191'!$F$7-'DPI art.191'!$G$7)/4)*(O146-P146-2)),('DPI art.191'!$G$7-(('DPI art.191'!$G$7-'DPI art.191'!$H$7)/8)*(P146-O146-2))))</f>
        <v/>
      </c>
      <c r="BE146" s="644">
        <f t="array" ref="BE146">O146-BD146</f>
        <v/>
      </c>
      <c r="BF146" s="644">
        <f t="array" ref="BF146">IF(N146&lt;135,N146,N146-'DPI art.191'!$I$7)</f>
        <v/>
      </c>
      <c r="BG146" s="137">
        <f t="array" ref="BG146">IF(AA146&lt;80,"0",IF((AB146-AA146)&lt;=2,('DPI art.191'!$G$3-(('DPI art.191'!$F$3-'DPI art.191'!$G$3)/4)*(AB146-AA146-2)),('DPI art.191'!$G$3-(('DPI art.191'!$G$3-'DPI art.191'!$H$3)/8)*(AB146-AA146-2))))</f>
        <v/>
      </c>
      <c r="BH146" s="644">
        <f t="array" ref="BH146">AA146-BG146</f>
        <v/>
      </c>
      <c r="BI146" s="644">
        <f t="array" ref="BI146">IF(Z146&lt;135,Z146,Z146-'DPI art.191'!$I$3)</f>
        <v/>
      </c>
      <c r="BJ146" s="137">
        <f t="array" ref="BJ146">IF(U146&lt;80,"0",IF((V146-U146)&lt;=2,('DPI art.191'!$G$7-(('DPI art.191'!$F$7-'DPI art.191'!$G$7)/4)*(U146-V146-2)),('DPI art.191'!$G$7-(('DPI art.191'!$G$7-'DPI art.191'!$H$7)/8)*(V146-U146-2))))</f>
        <v/>
      </c>
      <c r="BK146" s="644">
        <f t="array" ref="BK146">U146-BJ146</f>
        <v/>
      </c>
      <c r="BL146" s="644">
        <f t="array" ref="BL146">IF(T146&lt;135,T146,T146-'DPI art.191'!$I$7)</f>
        <v/>
      </c>
      <c r="BM146" s="137">
        <f t="array" ref="BM146">IF(AA146&lt;80,"0",IF((AB146-AA146)&lt;=2,('DPI art.191'!$G$5-(('DPI art.191'!$F$5-'DPI art.191'!$G$5)/4)*(AB146-AA146-2)),('DPI art.191'!$G$5-(('DPI art.191'!$G$5-'DPI art.191'!$H$5)/8)*(AB146-AA146-2))))</f>
        <v/>
      </c>
      <c r="BN146" s="644">
        <f t="array" ref="BN146">AD146-BM146</f>
        <v/>
      </c>
      <c r="BO146" s="644">
        <f t="array" ref="BO146">IF(Z146&lt;135,Z146,Z146-'DPI art.191'!$I$5)</f>
        <v/>
      </c>
      <c r="BP146" s="645">
        <f t="array" ref="BP146">10^(0.1*R146)</f>
        <v/>
      </c>
      <c r="BQ146" s="645">
        <f t="array" ref="BQ146">10^(0.1*X146)</f>
        <v/>
      </c>
      <c r="BR146" s="645">
        <f t="array" ref="BR146">10^(0.1*AB146)</f>
        <v/>
      </c>
      <c r="BS146" s="645">
        <f t="array" ref="BS146">10^(0.1*AF146)</f>
        <v/>
      </c>
      <c r="BT146" s="645">
        <f t="array" ref="BT146">10^(0.1*AJ146)</f>
        <v/>
      </c>
      <c r="BU146" s="645">
        <f t="array" ref="BU146">10^(0.1*AN146)</f>
        <v/>
      </c>
      <c r="BV146" s="134">
        <f t="array" ref="BV146">IF(R146&gt;0,(O146-R146),"")</f>
        <v/>
      </c>
      <c r="BW146" s="134">
        <f t="array" ref="BW146">IF(X146&gt;0,(O146-X146),"")</f>
        <v/>
      </c>
      <c r="BX146" s="134">
        <f t="array" ref="BX146">IF(AB146&gt;0,(O146-AB146),"")</f>
        <v/>
      </c>
      <c r="BY146" s="134">
        <f t="array" ref="BY146">IF(AF146&gt;0,(O146-AF146),"")</f>
        <v/>
      </c>
      <c r="BZ146" s="134">
        <f t="array" ref="BZ146">IF(AJ146&gt;0,(O146-AJ146),"")</f>
        <v/>
      </c>
      <c r="CA146" s="134">
        <f t="array" ref="CA146">IF(AN146&gt;0,(O146-AN146),"")</f>
        <v/>
      </c>
      <c r="CB146" s="645">
        <f t="array" ref="CB146">COUNT(BV146:CA146)</f>
        <v/>
      </c>
      <c r="CC146" s="646">
        <f t="array" ref="CC146">IF(CB146=0,0,IF(CB146=1,0,1/(CB146*(CB146-1))))</f>
        <v/>
      </c>
      <c r="CD146" s="135">
        <f t="array" ref="CD146">IF(R146&gt;0,(BV146^2),"")</f>
        <v/>
      </c>
      <c r="CE146" s="135">
        <f t="array" ref="CE146">IF(X146&gt;0,(BW146^2),"")</f>
        <v/>
      </c>
      <c r="CF146" s="135">
        <f t="array" ref="CF146">IF(AB146&gt;0,(BX146^2),"")</f>
        <v/>
      </c>
      <c r="CG146" s="135">
        <f t="array" ref="CG146">IF(AF146&gt;0,(BY146^2),"")</f>
        <v/>
      </c>
      <c r="CH146" s="135">
        <f t="array" ref="CH146">IF(AJ146&gt;0,(BZ146^2),"")</f>
        <v/>
      </c>
      <c r="CI146" s="135">
        <f t="array" ref="CI146">IF(AN146&gt;0,(CA146^2),"")</f>
        <v/>
      </c>
      <c r="CJ146" s="121" t="n"/>
    </row>
    <row r="147" hidden="1" ht="18.75" customHeight="1" s="621">
      <c r="A147" s="123" t="n"/>
      <c r="B147" s="47" t="inlineStr">
        <is>
          <t>F13_3</t>
        </is>
      </c>
      <c r="C147" s="101" t="n"/>
      <c r="D147" s="101" t="n"/>
      <c r="E147" s="101" t="n"/>
      <c r="F147" s="101" t="n"/>
      <c r="G147" s="100" t="n">
        <v>46163</v>
      </c>
      <c r="H147" s="99" t="inlineStr">
        <is>
          <t>Compito</t>
        </is>
      </c>
      <c r="I147" s="101" t="n"/>
      <c r="J147" s="101" t="n"/>
      <c r="K147" s="100" t="n"/>
      <c r="L147" s="100" t="n"/>
      <c r="M147" s="635">
        <f t="array" ref="M147">IF(R147&gt;0,(SQRT(CC147*(SUM(CD147:CI147)))),"")</f>
        <v/>
      </c>
      <c r="N147" s="136">
        <f t="array" ref="N147">IF(T147&gt;0,(MAX(T147,Z147,AD147,AH147,AL147,AP147))+SQRT(1.2^2+1^2),"")</f>
        <v/>
      </c>
      <c r="O147" s="637">
        <f t="array" ref="O147">IF(R147="",0,10*LOG10(SUM(BP147:BU147)/(COUNT(R147,X147,AB147,AF147,AJ147,AN147))))</f>
        <v/>
      </c>
      <c r="P147" s="638">
        <f t="array" ref="P147">IF(AND(Y147="",AC147="",AG147="",AK147="",AO147=""),S147,AVERAGE(S147,Y147,AC147,AG147,AK147,AO147)+STDEV(S147,Y147,AC147,AG147,AK147,AO147))</f>
        <v/>
      </c>
      <c r="Q147" s="106" t="n">
        <v>300</v>
      </c>
      <c r="R147" s="639" t="n">
        <v>50.1</v>
      </c>
      <c r="S147" s="640" t="n">
        <v>55.3</v>
      </c>
      <c r="T147" s="641" t="n">
        <v>91.40000000000001</v>
      </c>
      <c r="U147" s="642" t="n"/>
      <c r="V147" s="642" t="n"/>
      <c r="W147" s="106" t="n">
        <v>300</v>
      </c>
      <c r="X147" s="639" t="n">
        <v>51.2</v>
      </c>
      <c r="Y147" s="640" t="n">
        <v>55.9</v>
      </c>
      <c r="Z147" s="641" t="n">
        <v>89.40000000000001</v>
      </c>
      <c r="AA147" s="106" t="n">
        <v>300</v>
      </c>
      <c r="AB147" s="639" t="n">
        <v>56.1</v>
      </c>
      <c r="AC147" s="640" t="n">
        <v>60.5</v>
      </c>
      <c r="AD147" s="641" t="n">
        <v>104.9</v>
      </c>
      <c r="AE147" s="106" t="n">
        <v>300</v>
      </c>
      <c r="AF147" s="639" t="n">
        <v>47.8</v>
      </c>
      <c r="AG147" s="640" t="n">
        <v>54.6</v>
      </c>
      <c r="AH147" s="641" t="n">
        <v>88.90000000000001</v>
      </c>
      <c r="AI147" s="106" t="n">
        <v>300</v>
      </c>
      <c r="AJ147" s="639" t="n">
        <v>47.4</v>
      </c>
      <c r="AK147" s="640" t="n">
        <v>54.3</v>
      </c>
      <c r="AL147" s="641" t="n">
        <v>91.90000000000001</v>
      </c>
      <c r="AM147" s="106" t="n">
        <v>300</v>
      </c>
      <c r="AN147" s="639" t="n">
        <v>44.7</v>
      </c>
      <c r="AO147" s="640" t="n">
        <v>55.4</v>
      </c>
      <c r="AP147" s="641" t="n">
        <v>90.90000000000001</v>
      </c>
      <c r="AQ147" s="111">
        <f t="array" ref="AQ147">IF(AND((O147)&lt;85,N147&lt;137),"NO","SI")</f>
        <v/>
      </c>
      <c r="AR147" s="112">
        <f t="array" ref="AR147">IF((480*(10^(7.95-(O147/10))))&lt;480,480*(10^(7.95-(O147/10))),480)</f>
        <v/>
      </c>
      <c r="AS147" s="113">
        <f t="array" ref="AS147">IF((480*(10^(8.45-(O147/10))))&lt;480,480*(10^(8.45-(O147/10))),480)</f>
        <v/>
      </c>
      <c r="AT147" s="114">
        <f t="array" ref="AT147">IF((480*(10^(8.65-(O147/10))))&lt;480,480*(10^(8.65-(O147/10))),480)</f>
        <v/>
      </c>
      <c r="AU147" s="137">
        <f t="array" ref="AU147">IF(O147&lt;80,"0",IF((P147-O147)&lt;=2,('DPI art.191'!$G$3-(('DPI art.191'!$F$3-'DPI art.191'!$G$3)/4)*(P147-O147-2)),('DPI art.191'!$G$3-(('DPI art.191'!$G$3-'DPI art.191'!$H$3)/8)*(P147-O147-2))))</f>
        <v/>
      </c>
      <c r="AV147" s="644">
        <f t="array" ref="AV147">O147-AU147</f>
        <v/>
      </c>
      <c r="AW147" s="644">
        <f t="array" ref="AW147">IF(N147&lt;135,N147,N147-'DPI art.191'!$I$3)</f>
        <v/>
      </c>
      <c r="AX147" s="137">
        <f t="array" ref="AX147">IF(O147&lt;80,"0",IF((P147-O147)&lt;=2,('DPI art.191'!$G$5-(('DPI art.191'!$F$5-'DPI art.191'!$G$5)/4)*(P147-O147-2)),('DPI art.191'!$G$5-(('DPI art.191'!$G$5-'DPI art.191'!$H$5)/8)*(P147-O147-2))))</f>
        <v/>
      </c>
      <c r="AY147" s="644">
        <f t="array" ref="AY147">I147-AX147</f>
        <v/>
      </c>
      <c r="AZ147" s="644">
        <f t="array" ref="AZ147">IF(N147&lt;135,N147,N147-'DPI art.191'!$I$5)</f>
        <v/>
      </c>
      <c r="BA147" s="137">
        <f t="array" ref="BA147">IF(O147&lt;80,"0",IF((P147-O147)&lt;=2,('DPI art.191'!$G$7-(('DPI art.191'!$F$7-'DPI art.191'!$G$7)/4)*(P147-O147-2)),('DPI art.191'!$G$7-(('DPI art.191'!$G$7-'DPI art.191'!$H$7)/8)*(P147-O147-2))))</f>
        <v/>
      </c>
      <c r="BB147" s="644">
        <f t="array" ref="BB147">R147-BA147</f>
        <v/>
      </c>
      <c r="BC147" s="644">
        <f t="array" ref="BC147">IF(N147&lt;135,N147,N147-'DPI art.191'!$I$5)</f>
        <v/>
      </c>
      <c r="BD147" s="137">
        <f t="array" ref="BD147">IF(O147&lt;80,"0",IF((P147-O147)&lt;=2,('DPI art.191'!$G$7-(('DPI art.191'!$F$7-'DPI art.191'!$G$7)/4)*(O147-P147-2)),('DPI art.191'!$G$7-(('DPI art.191'!$G$7-'DPI art.191'!$H$7)/8)*(P147-O147-2))))</f>
        <v/>
      </c>
      <c r="BE147" s="644">
        <f t="array" ref="BE147">O147-BD147</f>
        <v/>
      </c>
      <c r="BF147" s="644">
        <f t="array" ref="BF147">IF(N147&lt;135,N147,N147-'DPI art.191'!$I$7)</f>
        <v/>
      </c>
      <c r="BG147" s="137">
        <f t="array" ref="BG147">IF(AA147&lt;80,"0",IF((AB147-AA147)&lt;=2,('DPI art.191'!$G$3-(('DPI art.191'!$F$3-'DPI art.191'!$G$3)/4)*(AB147-AA147-2)),('DPI art.191'!$G$3-(('DPI art.191'!$G$3-'DPI art.191'!$H$3)/8)*(AB147-AA147-2))))</f>
        <v/>
      </c>
      <c r="BH147" s="644">
        <f t="array" ref="BH147">AA147-BG147</f>
        <v/>
      </c>
      <c r="BI147" s="644">
        <f t="array" ref="BI147">IF(Z147&lt;135,Z147,Z147-'DPI art.191'!$I$3)</f>
        <v/>
      </c>
      <c r="BJ147" s="137">
        <f t="array" ref="BJ147">IF(U147&lt;80,"0",IF((V147-U147)&lt;=2,('DPI art.191'!$G$7-(('DPI art.191'!$F$7-'DPI art.191'!$G$7)/4)*(U147-V147-2)),('DPI art.191'!$G$7-(('DPI art.191'!$G$7-'DPI art.191'!$H$7)/8)*(V147-U147-2))))</f>
        <v/>
      </c>
      <c r="BK147" s="644">
        <f t="array" ref="BK147">U147-BJ147</f>
        <v/>
      </c>
      <c r="BL147" s="644">
        <f t="array" ref="BL147">IF(T147&lt;135,T147,T147-'DPI art.191'!$I$7)</f>
        <v/>
      </c>
      <c r="BM147" s="137">
        <f t="array" ref="BM147">IF(AA147&lt;80,"0",IF((AB147-AA147)&lt;=2,('DPI art.191'!$G$5-(('DPI art.191'!$F$5-'DPI art.191'!$G$5)/4)*(AB147-AA147-2)),('DPI art.191'!$G$5-(('DPI art.191'!$G$5-'DPI art.191'!$H$5)/8)*(AB147-AA147-2))))</f>
        <v/>
      </c>
      <c r="BN147" s="644">
        <f t="array" ref="BN147">AD147-BM147</f>
        <v/>
      </c>
      <c r="BO147" s="644">
        <f t="array" ref="BO147">IF(Z147&lt;135,Z147,Z147-'DPI art.191'!$I$5)</f>
        <v/>
      </c>
      <c r="BP147" s="645">
        <f t="array" ref="BP147">10^(0.1*R147)</f>
        <v/>
      </c>
      <c r="BQ147" s="645">
        <f t="array" ref="BQ147">10^(0.1*X147)</f>
        <v/>
      </c>
      <c r="BR147" s="645">
        <f t="array" ref="BR147">10^(0.1*AB147)</f>
        <v/>
      </c>
      <c r="BS147" s="645">
        <f t="array" ref="BS147">10^(0.1*AF147)</f>
        <v/>
      </c>
      <c r="BT147" s="645">
        <f t="array" ref="BT147">10^(0.1*AJ147)</f>
        <v/>
      </c>
      <c r="BU147" s="645">
        <f t="array" ref="BU147">10^(0.1*AN147)</f>
        <v/>
      </c>
      <c r="BV147" s="134">
        <f t="array" ref="BV147">IF(R147&gt;0,(O147-R147),"")</f>
        <v/>
      </c>
      <c r="BW147" s="134">
        <f t="array" ref="BW147">IF(X147&gt;0,(O147-X147),"")</f>
        <v/>
      </c>
      <c r="BX147" s="134">
        <f t="array" ref="BX147">IF(AB147&gt;0,(O147-AB147),"")</f>
        <v/>
      </c>
      <c r="BY147" s="134">
        <f t="array" ref="BY147">IF(AF147&gt;0,(O147-AF147),"")</f>
        <v/>
      </c>
      <c r="BZ147" s="134">
        <f t="array" ref="BZ147">IF(AJ147&gt;0,(O147-AJ147),"")</f>
        <v/>
      </c>
      <c r="CA147" s="134">
        <f t="array" ref="CA147">IF(AN147&gt;0,(O147-AN147),"")</f>
        <v/>
      </c>
      <c r="CB147" s="645">
        <f t="array" ref="CB147">COUNT(BV147:CA147)</f>
        <v/>
      </c>
      <c r="CC147" s="646">
        <f t="array" ref="CC147">IF(CB147=0,0,IF(CB147=1,0,1/(CB147*(CB147-1))))</f>
        <v/>
      </c>
      <c r="CD147" s="135">
        <f t="array" ref="CD147">IF(R147&gt;0,(BV147^2),"")</f>
        <v/>
      </c>
      <c r="CE147" s="135">
        <f t="array" ref="CE147">IF(X147&gt;0,(BW147^2),"")</f>
        <v/>
      </c>
      <c r="CF147" s="135">
        <f t="array" ref="CF147">IF(AB147&gt;0,(BX147^2),"")</f>
        <v/>
      </c>
      <c r="CG147" s="135">
        <f t="array" ref="CG147">IF(AF147&gt;0,(BY147^2),"")</f>
        <v/>
      </c>
      <c r="CH147" s="135">
        <f t="array" ref="CH147">IF(AJ147&gt;0,(BZ147^2),"")</f>
        <v/>
      </c>
      <c r="CI147" s="135">
        <f t="array" ref="CI147">IF(AN147&gt;0,(CA147^2),"")</f>
        <v/>
      </c>
      <c r="CJ147" s="121" t="n"/>
    </row>
    <row r="148" hidden="1" ht="18.75" customHeight="1" s="621">
      <c r="A148" s="123" t="n"/>
      <c r="B148" s="47" t="inlineStr">
        <is>
          <t>F14_3</t>
        </is>
      </c>
      <c r="C148" s="101" t="n"/>
      <c r="D148" s="101" t="n"/>
      <c r="E148" s="101" t="n"/>
      <c r="F148" s="101" t="n"/>
      <c r="G148" s="100" t="n">
        <v>46163</v>
      </c>
      <c r="H148" s="99" t="inlineStr">
        <is>
          <t>Compito</t>
        </is>
      </c>
      <c r="I148" s="101" t="n"/>
      <c r="J148" s="101" t="n"/>
      <c r="K148" s="100" t="n"/>
      <c r="L148" s="100" t="n"/>
      <c r="M148" s="635">
        <f t="array" ref="M148">IF(R148&gt;0,(SQRT(CC148*(SUM(CD148:CI148)))),"")</f>
        <v/>
      </c>
      <c r="N148" s="136">
        <f t="array" ref="N148">IF(T148&gt;0,(MAX(T148,Z148,AD148,AH148,AL148,AP148))+SQRT(1.2^2+1^2),"")</f>
        <v/>
      </c>
      <c r="O148" s="637">
        <f t="array" ref="O148">IF(R148="",0,10*LOG10(SUM(BP148:BU148)/(COUNT(R148,X148,AB148,AF148,AJ148,AN148))))</f>
        <v/>
      </c>
      <c r="P148" s="638">
        <f t="array" ref="P148">IF(AND(Y148="",AC148="",AG148="",AK148="",AO148=""),S148,AVERAGE(S148,Y148,AC148,AG148,AK148,AO148)+STDEV(S148,Y148,AC148,AG148,AK148,AO148))</f>
        <v/>
      </c>
      <c r="Q148" s="106" t="n">
        <v>300</v>
      </c>
      <c r="R148" s="639" t="n">
        <v>80</v>
      </c>
      <c r="S148" s="640" t="n">
        <v>81</v>
      </c>
      <c r="T148" s="641" t="n">
        <v>115</v>
      </c>
      <c r="U148" s="642" t="n"/>
      <c r="V148" s="642" t="n"/>
      <c r="W148" s="106" t="n">
        <v>300</v>
      </c>
      <c r="X148" s="639" t="n">
        <v>83</v>
      </c>
      <c r="Y148" s="640" t="n">
        <v>83</v>
      </c>
      <c r="Z148" s="641" t="n">
        <v>118.4</v>
      </c>
      <c r="AA148" s="106" t="n">
        <v>300</v>
      </c>
      <c r="AB148" s="639" t="n">
        <v>83.7</v>
      </c>
      <c r="AC148" s="640" t="n">
        <v>83.40000000000001</v>
      </c>
      <c r="AD148" s="641" t="n">
        <v>115.1</v>
      </c>
      <c r="AE148" s="106" t="n">
        <v>300</v>
      </c>
      <c r="AF148" s="639" t="n">
        <v>83.3</v>
      </c>
      <c r="AG148" s="640" t="n">
        <v>83</v>
      </c>
      <c r="AH148" s="641" t="n">
        <v>113.2</v>
      </c>
      <c r="AI148" s="106" t="n">
        <v>300</v>
      </c>
      <c r="AJ148" s="639" t="n">
        <v>81.8</v>
      </c>
      <c r="AK148" s="640" t="n">
        <v>81.90000000000001</v>
      </c>
      <c r="AL148" s="641" t="n">
        <v>116</v>
      </c>
      <c r="AM148" s="106" t="n">
        <v>300</v>
      </c>
      <c r="AN148" s="639" t="n">
        <v>82.09999999999999</v>
      </c>
      <c r="AO148" s="640" t="n">
        <v>81.59999999999999</v>
      </c>
      <c r="AP148" s="641" t="n">
        <v>114.5</v>
      </c>
      <c r="AQ148" s="111">
        <f t="array" ref="AQ148">IF(AND((O148)&lt;85,N148&lt;137),"NO","SI")</f>
        <v/>
      </c>
      <c r="AR148" s="112">
        <f t="array" ref="AR148">IF((480*(10^(7.95-(O148/10))))&lt;480,480*(10^(7.95-(O148/10))),480)</f>
        <v/>
      </c>
      <c r="AS148" s="113">
        <f t="array" ref="AS148">IF((480*(10^(8.45-(O148/10))))&lt;480,480*(10^(8.45-(O148/10))),480)</f>
        <v/>
      </c>
      <c r="AT148" s="114">
        <f t="array" ref="AT148">IF((480*(10^(8.65-(O148/10))))&lt;480,480*(10^(8.65-(O148/10))),480)</f>
        <v/>
      </c>
      <c r="AU148" s="644">
        <f t="array" ref="AU148">IF(O148&lt;80,"0",IF((P148-O148)&lt;=2,('DPI art.191'!$G$3-(('DPI art.191'!$F$3-'DPI art.191'!$G$3)/4)*(P148-O148-2)),('DPI art.191'!$G$3-(('DPI art.191'!$G$3-'DPI art.191'!$H$3)/8)*(P148-O148-2))))</f>
        <v/>
      </c>
      <c r="AV148" s="644">
        <f t="array" ref="AV148">O148-AU148</f>
        <v/>
      </c>
      <c r="AW148" s="644">
        <f t="array" ref="AW148">IF(N148&lt;135,N148,N148-'DPI art.191'!$I$3)</f>
        <v/>
      </c>
      <c r="AX148" s="644">
        <f t="array" ref="AX148">IF(O148&lt;80,"0",IF((P148-O148)&lt;=2,('DPI art.191'!$G$5-(('DPI art.191'!$F$5-'DPI art.191'!$G$5)/4)*(P148-O148-2)),('DPI art.191'!$G$5-(('DPI art.191'!$G$5-'DPI art.191'!$H$5)/8)*(P148-O148-2))))</f>
        <v/>
      </c>
      <c r="AY148" s="644">
        <f t="array" ref="AY148">I148-AX148</f>
        <v/>
      </c>
      <c r="AZ148" s="644">
        <f t="array" ref="AZ148">IF(N148&lt;135,N148,N148-'DPI art.191'!$I$5)</f>
        <v/>
      </c>
      <c r="BA148" s="644">
        <f t="array" ref="BA148">IF(O148&lt;80,"0",IF((P148-O148)&lt;=2,('DPI art.191'!$G$7-(('DPI art.191'!$F$7-'DPI art.191'!$G$7)/4)*(P148-O148-2)),('DPI art.191'!$G$7-(('DPI art.191'!$G$7-'DPI art.191'!$H$7)/8)*(P148-O148-2))))</f>
        <v/>
      </c>
      <c r="BB148" s="644">
        <f t="array" ref="BB148">R148-BA148</f>
        <v/>
      </c>
      <c r="BC148" s="644">
        <f t="array" ref="BC148">IF(N148&lt;135,N148,N148-'DPI art.191'!$I$5)</f>
        <v/>
      </c>
      <c r="BD148" s="137">
        <f t="array" ref="BD148">IF(O148&lt;80,"0",IF((P148-O148)&lt;=2,('DPI art.191'!$G$7-(('DPI art.191'!$F$7-'DPI art.191'!$G$7)/4)*(O148-P148-2)),('DPI art.191'!$G$7-(('DPI art.191'!$G$7-'DPI art.191'!$H$7)/8)*(P148-O148-2))))</f>
        <v/>
      </c>
      <c r="BE148" s="644">
        <f t="array" ref="BE148">O148-BD148</f>
        <v/>
      </c>
      <c r="BF148" s="644">
        <f t="array" ref="BF148">IF(N148&lt;135,N148,N148-'DPI art.191'!$I$7)</f>
        <v/>
      </c>
      <c r="BG148" s="137">
        <f t="array" ref="BG148">IF(AA148&lt;80,"0",IF((AB148-AA148)&lt;=2,('DPI art.191'!$G$3-(('DPI art.191'!$F$3-'DPI art.191'!$G$3)/4)*(AB148-AA148-2)),('DPI art.191'!$G$3-(('DPI art.191'!$G$3-'DPI art.191'!$H$3)/8)*(AB148-AA148-2))))</f>
        <v/>
      </c>
      <c r="BH148" s="644">
        <f t="array" ref="BH148">AA148-BG148</f>
        <v/>
      </c>
      <c r="BI148" s="644">
        <f t="array" ref="BI148">IF(Z148&lt;135,Z148,Z148-'DPI art.191'!$I$3)</f>
        <v/>
      </c>
      <c r="BJ148" s="137">
        <f t="array" ref="BJ148">IF(U148&lt;80,"0",IF((V148-U148)&lt;=2,('DPI art.191'!$G$7-(('DPI art.191'!$F$7-'DPI art.191'!$G$7)/4)*(U148-V148-2)),('DPI art.191'!$G$7-(('DPI art.191'!$G$7-'DPI art.191'!$H$7)/8)*(V148-U148-2))))</f>
        <v/>
      </c>
      <c r="BK148" s="644">
        <f t="array" ref="BK148">U148-BJ148</f>
        <v/>
      </c>
      <c r="BL148" s="644">
        <f t="array" ref="BL148">IF(T148&lt;135,T148,T148-'DPI art.191'!$I$7)</f>
        <v/>
      </c>
      <c r="BM148" s="137">
        <f t="array" ref="BM148">IF(AA148&lt;80,"0",IF((AB148-AA148)&lt;=2,('DPI art.191'!$G$5-(('DPI art.191'!$F$5-'DPI art.191'!$G$5)/4)*(AB148-AA148-2)),('DPI art.191'!$G$5-(('DPI art.191'!$G$5-'DPI art.191'!$H$5)/8)*(AB148-AA148-2))))</f>
        <v/>
      </c>
      <c r="BN148" s="644">
        <f t="array" ref="BN148">AD148-BM148</f>
        <v/>
      </c>
      <c r="BO148" s="644">
        <f t="array" ref="BO148">IF(Z148&lt;135,Z148,Z148-'DPI art.191'!$I$5)</f>
        <v/>
      </c>
      <c r="BP148" s="645">
        <f t="array" ref="BP148">10^(0.1*R148)</f>
        <v/>
      </c>
      <c r="BQ148" s="645">
        <f t="array" ref="BQ148">10^(0.1*X148)</f>
        <v/>
      </c>
      <c r="BR148" s="645">
        <f t="array" ref="BR148">10^(0.1*AB148)</f>
        <v/>
      </c>
      <c r="BS148" s="645">
        <f t="array" ref="BS148">10^(0.1*AF148)</f>
        <v/>
      </c>
      <c r="BT148" s="645">
        <f t="array" ref="BT148">10^(0.1*AJ148)</f>
        <v/>
      </c>
      <c r="BU148" s="645">
        <f t="array" ref="BU148">10^(0.1*AN148)</f>
        <v/>
      </c>
      <c r="BV148" s="134">
        <f t="array" ref="BV148">IF(R148&gt;0,(O148-R148),"")</f>
        <v/>
      </c>
      <c r="BW148" s="134">
        <f t="array" ref="BW148">IF(X148&gt;0,(O148-X148),"")</f>
        <v/>
      </c>
      <c r="BX148" s="134">
        <f t="array" ref="BX148">IF(AB148&gt;0,(O148-AB148),"")</f>
        <v/>
      </c>
      <c r="BY148" s="134">
        <f t="array" ref="BY148">IF(AF148&gt;0,(O148-AF148),"")</f>
        <v/>
      </c>
      <c r="BZ148" s="134">
        <f t="array" ref="BZ148">IF(AJ148&gt;0,(O148-AJ148),"")</f>
        <v/>
      </c>
      <c r="CA148" s="134">
        <f t="array" ref="CA148">IF(AN148&gt;0,(O148-AN148),"")</f>
        <v/>
      </c>
      <c r="CB148" s="645">
        <f t="array" ref="CB148">COUNT(BV148:CA148)</f>
        <v/>
      </c>
      <c r="CC148" s="646">
        <f t="array" ref="CC148">IF(CB148=0,0,IF(CB148=1,0,1/(CB148*(CB148-1))))</f>
        <v/>
      </c>
      <c r="CD148" s="135">
        <f t="array" ref="CD148">IF(R148&gt;0,(BV148^2),"")</f>
        <v/>
      </c>
      <c r="CE148" s="135">
        <f t="array" ref="CE148">IF(X148&gt;0,(BW148^2),"")</f>
        <v/>
      </c>
      <c r="CF148" s="135">
        <f t="array" ref="CF148">IF(AB148&gt;0,(BX148^2),"")</f>
        <v/>
      </c>
      <c r="CG148" s="135">
        <f t="array" ref="CG148">IF(AF148&gt;0,(BY148^2),"")</f>
        <v/>
      </c>
      <c r="CH148" s="135">
        <f t="array" ref="CH148">IF(AJ148&gt;0,(BZ148^2),"")</f>
        <v/>
      </c>
      <c r="CI148" s="135">
        <f t="array" ref="CI148">IF(AN148&gt;0,(CA148^2),"")</f>
        <v/>
      </c>
      <c r="CJ148" s="121" t="n"/>
    </row>
    <row r="149" hidden="1" ht="18.75" customHeight="1" s="621">
      <c r="A149" s="123" t="n"/>
      <c r="B149" s="47" t="inlineStr">
        <is>
          <t>F15_3</t>
        </is>
      </c>
      <c r="C149" s="101" t="n"/>
      <c r="D149" s="101" t="n"/>
      <c r="E149" s="101" t="n"/>
      <c r="F149" s="101" t="n"/>
      <c r="G149" s="100" t="n">
        <v>46163</v>
      </c>
      <c r="H149" s="99" t="inlineStr">
        <is>
          <t>Compito</t>
        </is>
      </c>
      <c r="I149" s="101" t="n"/>
      <c r="J149" s="101" t="n"/>
      <c r="K149" s="100" t="n"/>
      <c r="L149" s="100" t="n"/>
      <c r="M149" s="635">
        <f t="array" ref="M149">IF(R149&gt;0,(SQRT(CC149*(SUM(CD149:CI149)))),"")</f>
        <v/>
      </c>
      <c r="N149" s="136">
        <f t="array" ref="N149">IF(T149&gt;0,(MAX(T149,Z149,AD149,AH149,AL149,AP149))+SQRT(1.2^2+1^2),"")</f>
        <v/>
      </c>
      <c r="O149" s="637">
        <f t="array" ref="O149">IF(R149="",0,10*LOG10(SUM(BP149:BU149)/(COUNT(R149,X149,AB149,AF149,AJ149,AN149))))</f>
        <v/>
      </c>
      <c r="P149" s="638">
        <f t="array" ref="P149">IF(AND(Y149="",AC149="",AG149="",AK149="",AO149=""),S149,AVERAGE(S149,Y149,AC149,AG149,AK149,AO149)+STDEV(S149,Y149,AC149,AG149,AK149,AO149))</f>
        <v/>
      </c>
      <c r="Q149" s="106" t="n">
        <v>300</v>
      </c>
      <c r="R149" s="639" t="n">
        <v>90.09999999999999</v>
      </c>
      <c r="S149" s="640" t="n">
        <v>88.59999999999999</v>
      </c>
      <c r="T149" s="641" t="n">
        <v>117.9</v>
      </c>
      <c r="U149" s="642" t="n"/>
      <c r="V149" s="642" t="n"/>
      <c r="W149" s="106" t="n">
        <v>300</v>
      </c>
      <c r="X149" s="639" t="n">
        <v>93.40000000000001</v>
      </c>
      <c r="Y149" s="640" t="n">
        <v>92</v>
      </c>
      <c r="Z149" s="641" t="n">
        <v>128.6</v>
      </c>
      <c r="AA149" s="106" t="n">
        <v>300</v>
      </c>
      <c r="AB149" s="639" t="n">
        <v>98.7</v>
      </c>
      <c r="AC149" s="640" t="n">
        <v>97.5</v>
      </c>
      <c r="AD149" s="641" t="n">
        <v>136.8</v>
      </c>
      <c r="AE149" s="106" t="n">
        <v>300</v>
      </c>
      <c r="AF149" s="639" t="n">
        <v>94</v>
      </c>
      <c r="AG149" s="640" t="n">
        <v>92.8</v>
      </c>
      <c r="AH149" s="641" t="n">
        <v>136.3</v>
      </c>
      <c r="AI149" s="106" t="n">
        <v>300</v>
      </c>
      <c r="AJ149" s="639" t="n">
        <v>87</v>
      </c>
      <c r="AK149" s="640" t="n">
        <v>86.90000000000001</v>
      </c>
      <c r="AL149" s="641" t="n">
        <v>127.9</v>
      </c>
      <c r="AM149" s="106" t="n">
        <v>300</v>
      </c>
      <c r="AN149" s="639" t="n">
        <v>87.40000000000001</v>
      </c>
      <c r="AO149" s="640" t="n">
        <v>87.2</v>
      </c>
      <c r="AP149" s="641" t="n">
        <v>126.8</v>
      </c>
      <c r="AQ149" s="111">
        <f t="array" ref="AQ149">IF(AND((O149)&lt;85,N149&lt;137),"NO","SI")</f>
        <v/>
      </c>
      <c r="AR149" s="112">
        <f t="array" ref="AR149">IF((480*(10^(7.95-(O149/10))))&lt;480,480*(10^(7.95-(O149/10))),480)</f>
        <v/>
      </c>
      <c r="AS149" s="113">
        <f t="array" ref="AS149">IF((480*(10^(8.45-(O149/10))))&lt;480,480*(10^(8.45-(O149/10))),480)</f>
        <v/>
      </c>
      <c r="AT149" s="114">
        <f t="array" ref="AT149">IF((480*(10^(8.65-(O149/10))))&lt;480,480*(10^(8.65-(O149/10))),480)</f>
        <v/>
      </c>
      <c r="AU149" s="644">
        <f t="array" ref="AU149">IF(O149&lt;80,"0",IF((P149-O149)&lt;=2,('DPI art.191'!$G$3-(('DPI art.191'!$F$3-'DPI art.191'!$G$3)/4)*(P149-O149-2)),('DPI art.191'!$G$3-(('DPI art.191'!$G$3-'DPI art.191'!$H$3)/8)*(P149-O149-2))))</f>
        <v/>
      </c>
      <c r="AV149" s="644">
        <f t="array" ref="AV149">O149-AU149</f>
        <v/>
      </c>
      <c r="AW149" s="644">
        <f t="array" ref="AW149">IF(N149&lt;135,N149,N149-'DPI art.191'!$I$3)</f>
        <v/>
      </c>
      <c r="AX149" s="644">
        <f t="array" ref="AX149">IF(O149&lt;80,"0",IF((P149-O149)&lt;=2,('DPI art.191'!$G$5-(('DPI art.191'!$F$5-'DPI art.191'!$G$5)/4)*(P149-O149-2)),('DPI art.191'!$G$5-(('DPI art.191'!$G$5-'DPI art.191'!$H$5)/8)*(P149-O149-2))))</f>
        <v/>
      </c>
      <c r="AY149" s="644">
        <f t="array" ref="AY149">I149-AX149</f>
        <v/>
      </c>
      <c r="AZ149" s="644">
        <f t="array" ref="AZ149">IF(N149&lt;135,N149,N149-'DPI art.191'!$I$5)</f>
        <v/>
      </c>
      <c r="BA149" s="644">
        <f t="array" ref="BA149">IF(O149&lt;80,"0",IF((P149-O149)&lt;=2,('DPI art.191'!$G$7-(('DPI art.191'!$F$7-'DPI art.191'!$G$7)/4)*(P149-O149-2)),('DPI art.191'!$G$7-(('DPI art.191'!$G$7-'DPI art.191'!$H$7)/8)*(P149-O149-2))))</f>
        <v/>
      </c>
      <c r="BB149" s="644">
        <f t="array" ref="BB149">R149-BA149</f>
        <v/>
      </c>
      <c r="BC149" s="644">
        <f t="array" ref="BC149">IF(N149&lt;135,N149,N149-'DPI art.191'!$I$5)</f>
        <v/>
      </c>
      <c r="BD149" s="137">
        <f t="array" ref="BD149">IF(O149&lt;80,"0",IF((P149-O149)&lt;=2,('DPI art.191'!$G$7-(('DPI art.191'!$F$7-'DPI art.191'!$G$7)/4)*(O149-P149-2)),('DPI art.191'!$G$7-(('DPI art.191'!$G$7-'DPI art.191'!$H$7)/8)*(P149-O149-2))))</f>
        <v/>
      </c>
      <c r="BE149" s="644">
        <f t="array" ref="BE149">O149-BD149</f>
        <v/>
      </c>
      <c r="BF149" s="644">
        <f t="array" ref="BF149">IF(N149&lt;135,N149,N149-'DPI art.191'!$I$7)</f>
        <v/>
      </c>
      <c r="BG149" s="137">
        <f t="array" ref="BG149">IF(AA149&lt;80,"0",IF((AB149-AA149)&lt;=2,('DPI art.191'!$G$3-(('DPI art.191'!$F$3-'DPI art.191'!$G$3)/4)*(AB149-AA149-2)),('DPI art.191'!$G$3-(('DPI art.191'!$G$3-'DPI art.191'!$H$3)/8)*(AB149-AA149-2))))</f>
        <v/>
      </c>
      <c r="BH149" s="644">
        <f t="array" ref="BH149">AA149-BG149</f>
        <v/>
      </c>
      <c r="BI149" s="644">
        <f t="array" ref="BI149">IF(Z149&lt;135,Z149,Z149-'DPI art.191'!$I$3)</f>
        <v/>
      </c>
      <c r="BJ149" s="137">
        <f t="array" ref="BJ149">IF(U149&lt;80,"0",IF((V149-U149)&lt;=2,('DPI art.191'!$G$7-(('DPI art.191'!$F$7-'DPI art.191'!$G$7)/4)*(U149-V149-2)),('DPI art.191'!$G$7-(('DPI art.191'!$G$7-'DPI art.191'!$H$7)/8)*(V149-U149-2))))</f>
        <v/>
      </c>
      <c r="BK149" s="644">
        <f t="array" ref="BK149">U149-BJ149</f>
        <v/>
      </c>
      <c r="BL149" s="644">
        <f t="array" ref="BL149">IF(T149&lt;135,T149,T149-'DPI art.191'!$I$7)</f>
        <v/>
      </c>
      <c r="BM149" s="137">
        <f t="array" ref="BM149">IF(AA149&lt;80,"0",IF((AB149-AA149)&lt;=2,('DPI art.191'!$G$5-(('DPI art.191'!$F$5-'DPI art.191'!$G$5)/4)*(AB149-AA149-2)),('DPI art.191'!$G$5-(('DPI art.191'!$G$5-'DPI art.191'!$H$5)/8)*(AB149-AA149-2))))</f>
        <v/>
      </c>
      <c r="BN149" s="644">
        <f t="array" ref="BN149">AD149-BM149</f>
        <v/>
      </c>
      <c r="BO149" s="644">
        <f t="array" ref="BO149">IF(Z149&lt;135,Z149,Z149-'DPI art.191'!$I$5)</f>
        <v/>
      </c>
      <c r="BP149" s="645">
        <f t="array" ref="BP149">10^(0.1*R149)</f>
        <v/>
      </c>
      <c r="BQ149" s="645">
        <f t="array" ref="BQ149">10^(0.1*X149)</f>
        <v/>
      </c>
      <c r="BR149" s="645">
        <f t="array" ref="BR149">10^(0.1*AB149)</f>
        <v/>
      </c>
      <c r="BS149" s="645">
        <f t="array" ref="BS149">10^(0.1*AF149)</f>
        <v/>
      </c>
      <c r="BT149" s="645">
        <f t="array" ref="BT149">10^(0.1*AJ149)</f>
        <v/>
      </c>
      <c r="BU149" s="645">
        <f t="array" ref="BU149">10^(0.1*AN149)</f>
        <v/>
      </c>
      <c r="BV149" s="134">
        <f t="array" ref="BV149">IF(R149&gt;0,(O149-R149),"")</f>
        <v/>
      </c>
      <c r="BW149" s="134">
        <f t="array" ref="BW149">IF(X149&gt;0,(O149-X149),"")</f>
        <v/>
      </c>
      <c r="BX149" s="134">
        <f t="array" ref="BX149">IF(AB149&gt;0,(O149-AB149),"")</f>
        <v/>
      </c>
      <c r="BY149" s="134">
        <f t="array" ref="BY149">IF(AF149&gt;0,(O149-AF149),"")</f>
        <v/>
      </c>
      <c r="BZ149" s="134">
        <f t="array" ref="BZ149">IF(AJ149&gt;0,(O149-AJ149),"")</f>
        <v/>
      </c>
      <c r="CA149" s="134">
        <f t="array" ref="CA149">IF(AN149&gt;0,(O149-AN149),"")</f>
        <v/>
      </c>
      <c r="CB149" s="645">
        <f t="array" ref="CB149">COUNT(BV149:CA149)</f>
        <v/>
      </c>
      <c r="CC149" s="646">
        <f t="array" ref="CC149">IF(CB149=0,0,IF(CB149=1,0,1/(CB149*(CB149-1))))</f>
        <v/>
      </c>
      <c r="CD149" s="135">
        <f t="array" ref="CD149">IF(R149&gt;0,(BV149^2),"")</f>
        <v/>
      </c>
      <c r="CE149" s="135">
        <f t="array" ref="CE149">IF(X149&gt;0,(BW149^2),"")</f>
        <v/>
      </c>
      <c r="CF149" s="135">
        <f t="array" ref="CF149">IF(AB149&gt;0,(BX149^2),"")</f>
        <v/>
      </c>
      <c r="CG149" s="135">
        <f t="array" ref="CG149">IF(AF149&gt;0,(BY149^2),"")</f>
        <v/>
      </c>
      <c r="CH149" s="135">
        <f t="array" ref="CH149">IF(AJ149&gt;0,(BZ149^2),"")</f>
        <v/>
      </c>
      <c r="CI149" s="135">
        <f t="array" ref="CI149">IF(AN149&gt;0,(CA149^2),"")</f>
        <v/>
      </c>
      <c r="CJ149" s="121" t="n"/>
    </row>
    <row r="150" hidden="1" ht="18.75" customHeight="1" s="621">
      <c r="A150" s="123" t="n"/>
      <c r="B150" s="47" t="inlineStr">
        <is>
          <t>F16_3</t>
        </is>
      </c>
      <c r="C150" s="101" t="n"/>
      <c r="D150" s="101" t="n"/>
      <c r="E150" s="101" t="n"/>
      <c r="F150" s="101" t="n"/>
      <c r="G150" s="100" t="n">
        <v>46163</v>
      </c>
      <c r="H150" s="99" t="inlineStr">
        <is>
          <t>Compito</t>
        </is>
      </c>
      <c r="I150" s="101" t="n"/>
      <c r="J150" s="101" t="n"/>
      <c r="K150" s="100" t="n"/>
      <c r="L150" s="100" t="n"/>
      <c r="M150" s="635">
        <f t="array" ref="M150">IF(R150&gt;0,(SQRT(CC150*(SUM(CD150:CI150)))),"")</f>
        <v/>
      </c>
      <c r="N150" s="136">
        <f t="array" ref="N150">IF(T150&gt;0,(MAX(T150,Z150,AD150,AH150,AL150,AP150))+SQRT(1.2^2+1^2),"")</f>
        <v/>
      </c>
      <c r="O150" s="637">
        <f t="array" ref="O150">IF(R150="",0,10*LOG10(SUM(BP150:BU150)/(COUNT(R150,X150,AB150,AF150,AJ150,AN150))))</f>
        <v/>
      </c>
      <c r="P150" s="638">
        <f t="array" ref="P150">IF(AND(Y150="",AC150="",AG150="",AK150="",AO150=""),S150,AVERAGE(S150,Y150,AC150,AG150,AK150,AO150)+STDEV(S150,Y150,AC150,AG150,AK150,AO150))</f>
        <v/>
      </c>
      <c r="Q150" s="106" t="n">
        <v>300</v>
      </c>
      <c r="R150" s="639" t="n">
        <v>104.3</v>
      </c>
      <c r="S150" s="640" t="n">
        <v>102.8</v>
      </c>
      <c r="T150" s="641" t="n">
        <v>121.9</v>
      </c>
      <c r="U150" s="642" t="n"/>
      <c r="V150" s="642" t="n"/>
      <c r="W150" s="106" t="n">
        <v>300</v>
      </c>
      <c r="X150" s="639" t="n">
        <v>113.5</v>
      </c>
      <c r="Y150" s="640" t="n">
        <v>111.8</v>
      </c>
      <c r="Z150" s="641" t="n">
        <v>133.4</v>
      </c>
      <c r="AA150" s="106" t="n">
        <v>300</v>
      </c>
      <c r="AB150" s="639" t="n">
        <v>116.3</v>
      </c>
      <c r="AC150" s="640" t="n">
        <v>114.5</v>
      </c>
      <c r="AD150" s="641" t="n">
        <v>133.3</v>
      </c>
      <c r="AE150" s="106" t="n">
        <v>300</v>
      </c>
      <c r="AF150" s="639" t="n">
        <v>116.8</v>
      </c>
      <c r="AG150" s="640" t="n">
        <v>115</v>
      </c>
      <c r="AH150" s="641" t="n">
        <v>134.6</v>
      </c>
      <c r="AI150" s="106" t="n">
        <v>300</v>
      </c>
      <c r="AJ150" s="639" t="n">
        <v>115.2</v>
      </c>
      <c r="AK150" s="640" t="n">
        <v>113.3</v>
      </c>
      <c r="AL150" s="641" t="n">
        <v>133</v>
      </c>
      <c r="AM150" s="106" t="n">
        <v>300</v>
      </c>
      <c r="AN150" s="639" t="n">
        <v>116.1</v>
      </c>
      <c r="AO150" s="640" t="n">
        <v>114.3</v>
      </c>
      <c r="AP150" s="641" t="n">
        <v>133.7</v>
      </c>
      <c r="AQ150" s="111">
        <f t="array" ref="AQ150">IF(AND((O150)&lt;85,N150&lt;137),"NO","SI")</f>
        <v/>
      </c>
      <c r="AR150" s="112">
        <f t="array" ref="AR150">IF((480*(10^(7.95-(O150/10))))&lt;480,480*(10^(7.95-(O150/10))),480)</f>
        <v/>
      </c>
      <c r="AS150" s="113">
        <f t="array" ref="AS150">IF((480*(10^(8.45-(O150/10))))&lt;480,480*(10^(8.45-(O150/10))),480)</f>
        <v/>
      </c>
      <c r="AT150" s="114">
        <f t="array" ref="AT150">IF((480*(10^(8.65-(O150/10))))&lt;480,480*(10^(8.65-(O150/10))),480)</f>
        <v/>
      </c>
      <c r="AU150" s="644">
        <f t="array" ref="AU150">IF(O150&lt;80,"0",IF((P150-O150)&lt;=2,('DPI art.191'!$G$3-(('DPI art.191'!$F$3-'DPI art.191'!$G$3)/4)*(P150-O150-2)),('DPI art.191'!$G$3-(('DPI art.191'!$G$3-'DPI art.191'!$H$3)/8)*(P150-O150-2))))</f>
        <v/>
      </c>
      <c r="AV150" s="644">
        <f t="array" ref="AV150">O150-AU150</f>
        <v/>
      </c>
      <c r="AW150" s="644">
        <f t="array" ref="AW150">IF(N150&lt;135,N150,N150-'DPI art.191'!$I$3)</f>
        <v/>
      </c>
      <c r="AX150" s="644">
        <f t="array" ref="AX150">IF(O150&lt;80,"0",IF((P150-O150)&lt;=2,('DPI art.191'!$G$5-(('DPI art.191'!$F$5-'DPI art.191'!$G$5)/4)*(P150-O150-2)),('DPI art.191'!$G$5-(('DPI art.191'!$G$5-'DPI art.191'!$H$5)/8)*(P150-O150-2))))</f>
        <v/>
      </c>
      <c r="AY150" s="644">
        <f t="array" ref="AY150">I150-AX150</f>
        <v/>
      </c>
      <c r="AZ150" s="644">
        <f t="array" ref="AZ150">IF(N150&lt;135,N150,N150-'DPI art.191'!$I$5)</f>
        <v/>
      </c>
      <c r="BA150" s="644">
        <f t="array" ref="BA150">IF(O150&lt;80,"0",IF((P150-O150)&lt;=2,('DPI art.191'!$G$7-(('DPI art.191'!$F$7-'DPI art.191'!$G$7)/4)*(P150-O150-2)),('DPI art.191'!$G$7-(('DPI art.191'!$G$7-'DPI art.191'!$H$7)/8)*(P150-O150-2))))</f>
        <v/>
      </c>
      <c r="BB150" s="644">
        <f t="array" ref="BB150">R150-BA150</f>
        <v/>
      </c>
      <c r="BC150" s="644">
        <f t="array" ref="BC150">IF(N150&lt;135,N150,N150-'DPI art.191'!$I$5)</f>
        <v/>
      </c>
      <c r="BD150" s="137">
        <f t="array" ref="BD150">IF(O150&lt;80,"0",IF((P150-O150)&lt;=2,('DPI art.191'!$G$7-(('DPI art.191'!$F$7-'DPI art.191'!$G$7)/4)*(O150-P150-2)),('DPI art.191'!$G$7-(('DPI art.191'!$G$7-'DPI art.191'!$H$7)/8)*(P150-O150-2))))</f>
        <v/>
      </c>
      <c r="BE150" s="644">
        <f t="array" ref="BE150">O150-BD150</f>
        <v/>
      </c>
      <c r="BF150" s="644">
        <f t="array" ref="BF150">IF(N150&lt;135,N150,N150-'DPI art.191'!$I$7)</f>
        <v/>
      </c>
      <c r="BG150" s="137">
        <f t="array" ref="BG150">IF(AA150&lt;80,"0",IF((AB150-AA150)&lt;=2,('DPI art.191'!$G$3-(('DPI art.191'!$F$3-'DPI art.191'!$G$3)/4)*(AB150-AA150-2)),('DPI art.191'!$G$3-(('DPI art.191'!$G$3-'DPI art.191'!$H$3)/8)*(AB150-AA150-2))))</f>
        <v/>
      </c>
      <c r="BH150" s="644">
        <f t="array" ref="BH150">AA150-BG150</f>
        <v/>
      </c>
      <c r="BI150" s="644">
        <f t="array" ref="BI150">IF(Z150&lt;135,Z150,Z150-'DPI art.191'!$I$3)</f>
        <v/>
      </c>
      <c r="BJ150" s="137">
        <f t="array" ref="BJ150">IF(U150&lt;80,"0",IF((V150-U150)&lt;=2,('DPI art.191'!$G$7-(('DPI art.191'!$F$7-'DPI art.191'!$G$7)/4)*(U150-V150-2)),('DPI art.191'!$G$7-(('DPI art.191'!$G$7-'DPI art.191'!$H$7)/8)*(V150-U150-2))))</f>
        <v/>
      </c>
      <c r="BK150" s="644">
        <f t="array" ref="BK150">U150-BJ150</f>
        <v/>
      </c>
      <c r="BL150" s="644">
        <f t="array" ref="BL150">IF(T150&lt;135,T150,T150-'DPI art.191'!$I$7)</f>
        <v/>
      </c>
      <c r="BM150" s="137">
        <f t="array" ref="BM150">IF(AA150&lt;80,"0",IF((AB150-AA150)&lt;=2,('DPI art.191'!$G$5-(('DPI art.191'!$F$5-'DPI art.191'!$G$5)/4)*(AB150-AA150-2)),('DPI art.191'!$G$5-(('DPI art.191'!$G$5-'DPI art.191'!$H$5)/8)*(AB150-AA150-2))))</f>
        <v/>
      </c>
      <c r="BN150" s="644">
        <f t="array" ref="BN150">AD150-BM150</f>
        <v/>
      </c>
      <c r="BO150" s="644">
        <f t="array" ref="BO150">IF(Z150&lt;135,Z150,Z150-'DPI art.191'!$I$5)</f>
        <v/>
      </c>
      <c r="BP150" s="645">
        <f t="array" ref="BP150">10^(0.1*R150)</f>
        <v/>
      </c>
      <c r="BQ150" s="645">
        <f t="array" ref="BQ150">10^(0.1*X150)</f>
        <v/>
      </c>
      <c r="BR150" s="645">
        <f t="array" ref="BR150">10^(0.1*AB150)</f>
        <v/>
      </c>
      <c r="BS150" s="645">
        <f t="array" ref="BS150">10^(0.1*AF150)</f>
        <v/>
      </c>
      <c r="BT150" s="645">
        <f t="array" ref="BT150">10^(0.1*AJ150)</f>
        <v/>
      </c>
      <c r="BU150" s="645">
        <f t="array" ref="BU150">10^(0.1*AN150)</f>
        <v/>
      </c>
      <c r="BV150" s="134">
        <f t="array" ref="BV150">IF(R150&gt;0,(O150-R150),"")</f>
        <v/>
      </c>
      <c r="BW150" s="134">
        <f t="array" ref="BW150">IF(X150&gt;0,(O150-X150),"")</f>
        <v/>
      </c>
      <c r="BX150" s="134">
        <f t="array" ref="BX150">IF(AB150&gt;0,(O150-AB150),"")</f>
        <v/>
      </c>
      <c r="BY150" s="134">
        <f t="array" ref="BY150">IF(AF150&gt;0,(O150-AF150),"")</f>
        <v/>
      </c>
      <c r="BZ150" s="134">
        <f t="array" ref="BZ150">IF(AJ150&gt;0,(O150-AJ150),"")</f>
        <v/>
      </c>
      <c r="CA150" s="134">
        <f t="array" ref="CA150">IF(AN150&gt;0,(O150-AN150),"")</f>
        <v/>
      </c>
      <c r="CB150" s="645">
        <f t="array" ref="CB150">COUNT(BV150:CA150)</f>
        <v/>
      </c>
      <c r="CC150" s="646">
        <f t="array" ref="CC150">IF(CB150=0,0,IF(CB150=1,0,1/(CB150*(CB150-1))))</f>
        <v/>
      </c>
      <c r="CD150" s="135">
        <f t="array" ref="CD150">IF(R150&gt;0,(BV150^2),"")</f>
        <v/>
      </c>
      <c r="CE150" s="135">
        <f t="array" ref="CE150">IF(X150&gt;0,(BW150^2),"")</f>
        <v/>
      </c>
      <c r="CF150" s="135">
        <f t="array" ref="CF150">IF(AB150&gt;0,(BX150^2),"")</f>
        <v/>
      </c>
      <c r="CG150" s="135">
        <f t="array" ref="CG150">IF(AF150&gt;0,(BY150^2),"")</f>
        <v/>
      </c>
      <c r="CH150" s="135">
        <f t="array" ref="CH150">IF(AJ150&gt;0,(BZ150^2),"")</f>
        <v/>
      </c>
      <c r="CI150" s="135">
        <f t="array" ref="CI150">IF(AN150&gt;0,(CA150^2),"")</f>
        <v/>
      </c>
      <c r="CJ150" s="121" t="n"/>
    </row>
    <row r="151" hidden="1" ht="18.75" customHeight="1" s="621">
      <c r="A151" s="123" t="n"/>
      <c r="B151" s="47" t="inlineStr">
        <is>
          <t>F17_3</t>
        </is>
      </c>
      <c r="C151" s="101" t="n"/>
      <c r="D151" s="101" t="n"/>
      <c r="E151" s="101" t="n"/>
      <c r="F151" s="101" t="n"/>
      <c r="G151" s="100" t="n">
        <v>46163</v>
      </c>
      <c r="H151" s="99" t="inlineStr">
        <is>
          <t>Compito</t>
        </is>
      </c>
      <c r="I151" s="101" t="n"/>
      <c r="J151" s="101" t="n"/>
      <c r="K151" s="100" t="n"/>
      <c r="L151" s="100" t="n"/>
      <c r="M151" s="635">
        <f t="array" ref="M151">IF(R151&gt;0,(SQRT(CC151*(SUM(CD151:CI151)))),"")</f>
        <v/>
      </c>
      <c r="N151" s="136">
        <f t="array" ref="N151">IF(T151&gt;0,(MAX(T151,Z151,AD151,AH151,AL151,AP151))+SQRT(1.2^2+1^2),"")</f>
        <v/>
      </c>
      <c r="O151" s="637">
        <f t="array" ref="O151">IF(R151="",0,10*LOG10(SUM(BP151:BU151)/(COUNT(R151,X151,AB151,AF151,AJ151,AN151))))</f>
        <v/>
      </c>
      <c r="P151" s="638">
        <f t="array" ref="P151">IF(AND(Y151="",AC151="",AG151="",AK151="",AO151=""),S151,AVERAGE(S151,Y151,AC151,AG151,AK151,AO151)+STDEV(S151,Y151,AC151,AG151,AK151,AO151))</f>
        <v/>
      </c>
      <c r="Q151" s="106" t="n">
        <v>300</v>
      </c>
      <c r="R151" s="639" t="n">
        <v>69</v>
      </c>
      <c r="S151" s="640" t="n">
        <v>73.8</v>
      </c>
      <c r="T151" s="641" t="n">
        <v>95.90000000000001</v>
      </c>
      <c r="U151" s="642" t="n"/>
      <c r="V151" s="642" t="n"/>
      <c r="W151" s="106" t="n">
        <v>300</v>
      </c>
      <c r="X151" s="639" t="n">
        <v>72.7</v>
      </c>
      <c r="Y151" s="640" t="n">
        <v>75.40000000000001</v>
      </c>
      <c r="Z151" s="641" t="n">
        <v>108.1</v>
      </c>
      <c r="AA151" s="106" t="n">
        <v>300</v>
      </c>
      <c r="AB151" s="639" t="n">
        <v>76.59999999999999</v>
      </c>
      <c r="AC151" s="640" t="n">
        <v>78.09999999999999</v>
      </c>
      <c r="AD151" s="641" t="n">
        <v>114</v>
      </c>
      <c r="AE151" s="106" t="n">
        <v>300</v>
      </c>
      <c r="AF151" s="639" t="n">
        <v>69.3</v>
      </c>
      <c r="AG151" s="640" t="n">
        <v>74.09999999999999</v>
      </c>
      <c r="AH151" s="641" t="n">
        <v>98.40000000000001</v>
      </c>
      <c r="AI151" s="106" t="n">
        <v>300</v>
      </c>
      <c r="AJ151" s="639" t="n">
        <v>73</v>
      </c>
      <c r="AK151" s="640" t="n">
        <v>75.7</v>
      </c>
      <c r="AL151" s="641" t="n">
        <v>99</v>
      </c>
      <c r="AM151" s="106" t="n">
        <v>300</v>
      </c>
      <c r="AN151" s="639" t="n">
        <v>68.7</v>
      </c>
      <c r="AO151" s="640" t="n">
        <v>73.7</v>
      </c>
      <c r="AP151" s="641" t="n">
        <v>94.7</v>
      </c>
      <c r="AQ151" s="111">
        <f t="array" ref="AQ151">IF(AND((O151)&lt;85,N151&lt;137),"NO","SI")</f>
        <v/>
      </c>
      <c r="AR151" s="112">
        <f t="array" ref="AR151">IF((480*(10^(7.95-(O151/10))))&lt;480,480*(10^(7.95-(O151/10))),480)</f>
        <v/>
      </c>
      <c r="AS151" s="113">
        <f t="array" ref="AS151">IF((480*(10^(8.45-(O151/10))))&lt;480,480*(10^(8.45-(O151/10))),480)</f>
        <v/>
      </c>
      <c r="AT151" s="114">
        <f t="array" ref="AT151">IF((480*(10^(8.65-(O151/10))))&lt;480,480*(10^(8.65-(O151/10))),480)</f>
        <v/>
      </c>
      <c r="AU151" s="137">
        <f t="array" ref="AU151">IF(O151&lt;80,"0",IF((P151-O151)&lt;=2,('DPI art.191'!$G$3-(('DPI art.191'!$F$3-'DPI art.191'!$G$3)/4)*(P151-O151-2)),('DPI art.191'!$G$3-(('DPI art.191'!$G$3-'DPI art.191'!$H$3)/8)*(P151-O151-2))))</f>
        <v/>
      </c>
      <c r="AV151" s="644">
        <f t="array" ref="AV151">O151-AU151</f>
        <v/>
      </c>
      <c r="AW151" s="644">
        <f t="array" ref="AW151">IF(N151&lt;135,N151,N151-'DPI art.191'!$I$3)</f>
        <v/>
      </c>
      <c r="AX151" s="137">
        <f t="array" ref="AX151">IF(O151&lt;80,"0",IF((P151-O151)&lt;=2,('DPI art.191'!$G$5-(('DPI art.191'!$F$5-'DPI art.191'!$G$5)/4)*(P151-O151-2)),('DPI art.191'!$G$5-(('DPI art.191'!$G$5-'DPI art.191'!$H$5)/8)*(P151-O151-2))))</f>
        <v/>
      </c>
      <c r="AY151" s="644">
        <f t="array" ref="AY151">I151-AX151</f>
        <v/>
      </c>
      <c r="AZ151" s="644">
        <f t="array" ref="AZ151">IF(N151&lt;135,N151,N151-'DPI art.191'!$I$5)</f>
        <v/>
      </c>
      <c r="BA151" s="137">
        <f t="array" ref="BA151">IF(O151&lt;80,"0",IF((P151-O151)&lt;=2,('DPI art.191'!$G$7-(('DPI art.191'!$F$7-'DPI art.191'!$G$7)/4)*(P151-O151-2)),('DPI art.191'!$G$7-(('DPI art.191'!$G$7-'DPI art.191'!$H$7)/8)*(P151-O151-2))))</f>
        <v/>
      </c>
      <c r="BB151" s="644">
        <f t="array" ref="BB151">R151-BA151</f>
        <v/>
      </c>
      <c r="BC151" s="644">
        <f t="array" ref="BC151">IF(N151&lt;135,N151,N151-'DPI art.191'!$I$5)</f>
        <v/>
      </c>
      <c r="BD151" s="137">
        <f t="array" ref="BD151">IF(O151&lt;80,"0",IF((P151-O151)&lt;=2,('DPI art.191'!$G$7-(('DPI art.191'!$F$7-'DPI art.191'!$G$7)/4)*(O151-P151-2)),('DPI art.191'!$G$7-(('DPI art.191'!$G$7-'DPI art.191'!$H$7)/8)*(P151-O151-2))))</f>
        <v/>
      </c>
      <c r="BE151" s="644">
        <f t="array" ref="BE151">O151-BD151</f>
        <v/>
      </c>
      <c r="BF151" s="644">
        <f t="array" ref="BF151">IF(N151&lt;135,N151,N151-'DPI art.191'!$I$7)</f>
        <v/>
      </c>
      <c r="BG151" s="137">
        <f t="array" ref="BG151">IF(AA151&lt;80,"0",IF((AB151-AA151)&lt;=2,('DPI art.191'!$G$3-(('DPI art.191'!$F$3-'DPI art.191'!$G$3)/4)*(AB151-AA151-2)),('DPI art.191'!$G$3-(('DPI art.191'!$G$3-'DPI art.191'!$H$3)/8)*(AB151-AA151-2))))</f>
        <v/>
      </c>
      <c r="BH151" s="644">
        <f t="array" ref="BH151">AA151-BG151</f>
        <v/>
      </c>
      <c r="BI151" s="644">
        <f t="array" ref="BI151">IF(Z151&lt;135,Z151,Z151-'DPI art.191'!$I$3)</f>
        <v/>
      </c>
      <c r="BJ151" s="137">
        <f t="array" ref="BJ151">IF(U151&lt;80,"0",IF((V151-U151)&lt;=2,('DPI art.191'!$G$7-(('DPI art.191'!$F$7-'DPI art.191'!$G$7)/4)*(U151-V151-2)),('DPI art.191'!$G$7-(('DPI art.191'!$G$7-'DPI art.191'!$H$7)/8)*(V151-U151-2))))</f>
        <v/>
      </c>
      <c r="BK151" s="644">
        <f t="array" ref="BK151">U151-BJ151</f>
        <v/>
      </c>
      <c r="BL151" s="644">
        <f t="array" ref="BL151">IF(T151&lt;135,T151,T151-'DPI art.191'!$I$7)</f>
        <v/>
      </c>
      <c r="BM151" s="137">
        <f t="array" ref="BM151">IF(AA151&lt;80,"0",IF((AB151-AA151)&lt;=2,('DPI art.191'!$G$5-(('DPI art.191'!$F$5-'DPI art.191'!$G$5)/4)*(AB151-AA151-2)),('DPI art.191'!$G$5-(('DPI art.191'!$G$5-'DPI art.191'!$H$5)/8)*(AB151-AA151-2))))</f>
        <v/>
      </c>
      <c r="BN151" s="644">
        <f t="array" ref="BN151">AD151-BM151</f>
        <v/>
      </c>
      <c r="BO151" s="644">
        <f t="array" ref="BO151">IF(Z151&lt;135,Z151,Z151-'DPI art.191'!$I$5)</f>
        <v/>
      </c>
      <c r="BP151" s="645">
        <f t="array" ref="BP151">10^(0.1*R151)</f>
        <v/>
      </c>
      <c r="BQ151" s="645">
        <f t="array" ref="BQ151">10^(0.1*X151)</f>
        <v/>
      </c>
      <c r="BR151" s="645">
        <f t="array" ref="BR151">10^(0.1*AB151)</f>
        <v/>
      </c>
      <c r="BS151" s="645">
        <f t="array" ref="BS151">10^(0.1*AF151)</f>
        <v/>
      </c>
      <c r="BT151" s="645">
        <f t="array" ref="BT151">10^(0.1*AJ151)</f>
        <v/>
      </c>
      <c r="BU151" s="645">
        <f t="array" ref="BU151">10^(0.1*AN151)</f>
        <v/>
      </c>
      <c r="BV151" s="134">
        <f t="array" ref="BV151">IF(R151&gt;0,(O151-R151),"")</f>
        <v/>
      </c>
      <c r="BW151" s="134">
        <f t="array" ref="BW151">IF(X151&gt;0,(O151-X151),"")</f>
        <v/>
      </c>
      <c r="BX151" s="134">
        <f t="array" ref="BX151">IF(AB151&gt;0,(O151-AB151),"")</f>
        <v/>
      </c>
      <c r="BY151" s="134">
        <f t="array" ref="BY151">IF(AF151&gt;0,(O151-AF151),"")</f>
        <v/>
      </c>
      <c r="BZ151" s="134">
        <f t="array" ref="BZ151">IF(AJ151&gt;0,(O151-AJ151),"")</f>
        <v/>
      </c>
      <c r="CA151" s="134">
        <f t="array" ref="CA151">IF(AN151&gt;0,(O151-AN151),"")</f>
        <v/>
      </c>
      <c r="CB151" s="645">
        <f t="array" ref="CB151">COUNT(BV151:CA151)</f>
        <v/>
      </c>
      <c r="CC151" s="646">
        <f t="array" ref="CC151">IF(CB151=0,0,IF(CB151=1,0,1/(CB151*(CB151-1))))</f>
        <v/>
      </c>
      <c r="CD151" s="135">
        <f t="array" ref="CD151">IF(R151&gt;0,(BV151^2),"")</f>
        <v/>
      </c>
      <c r="CE151" s="135">
        <f t="array" ref="CE151">IF(X151&gt;0,(BW151^2),"")</f>
        <v/>
      </c>
      <c r="CF151" s="135">
        <f t="array" ref="CF151">IF(AB151&gt;0,(BX151^2),"")</f>
        <v/>
      </c>
      <c r="CG151" s="135">
        <f t="array" ref="CG151">IF(AF151&gt;0,(BY151^2),"")</f>
        <v/>
      </c>
      <c r="CH151" s="135">
        <f t="array" ref="CH151">IF(AJ151&gt;0,(BZ151^2),"")</f>
        <v/>
      </c>
      <c r="CI151" s="135">
        <f t="array" ref="CI151">IF(AN151&gt;0,(CA151^2),"")</f>
        <v/>
      </c>
      <c r="CJ151" s="121" t="n"/>
    </row>
    <row r="152" hidden="1" ht="18.75" customHeight="1" s="621">
      <c r="A152" s="47" t="inlineStr">
        <is>
          <t>/</t>
        </is>
      </c>
      <c r="B152" s="123">
        <f t="array" ref="B152">B151+1</f>
        <v/>
      </c>
      <c r="C152" s="101" t="n"/>
      <c r="D152" s="101" t="n"/>
      <c r="E152" s="101" t="n"/>
      <c r="F152" s="101" t="n"/>
      <c r="G152" s="100" t="n">
        <v>40725</v>
      </c>
      <c r="H152" s="99" t="inlineStr">
        <is>
          <t>Compito</t>
        </is>
      </c>
      <c r="I152" s="101">
        <f t="array" ref="I152">IF((V152-R152)&gt;3,"SI","")</f>
        <v/>
      </c>
      <c r="J152" s="101">
        <f t="array" ref="J152">IF((U152-R152)&gt;3,"SI","")</f>
        <v/>
      </c>
      <c r="K152" s="100" t="n"/>
      <c r="L152" s="100" t="n"/>
      <c r="M152" s="124">
        <f t="array" ref="M152">IF(R152&gt;0,(SQRT(CC152*(SUM(CD152:CI152)))),"")</f>
        <v/>
      </c>
      <c r="N152" s="136">
        <f t="array" ref="N152">IF(T152&gt;0,(MAX(T152,Z152,AD152,AH152,AL152,AP152))+SQRT(1.2^2+1^2),"")</f>
        <v/>
      </c>
      <c r="O152" s="637">
        <f t="array" ref="O152">IF(R152="",0,10*LOG10(SUM(BP152:BU152)/(COUNT(R152,X152,AB152,AF152,AJ152,AN152))))</f>
        <v/>
      </c>
      <c r="P152" s="638">
        <f t="array" ref="P152">IF(AND(Y152="",AC152="",AG152="",AK152="",AO152=""),S152,AVERAGE(S152,Y152,AC152,AG152,AK152,AO152)+STDEV(S152,Y152,AC152,AG152,AK152,AO152))</f>
        <v/>
      </c>
      <c r="Q152" s="106" t="n"/>
      <c r="R152" s="639" t="n"/>
      <c r="S152" s="640" t="n"/>
      <c r="T152" s="641" t="n"/>
      <c r="U152" s="642" t="n"/>
      <c r="V152" s="642" t="n"/>
      <c r="W152" s="106" t="n"/>
      <c r="X152" s="639" t="n"/>
      <c r="Y152" s="640" t="n"/>
      <c r="Z152" s="641" t="n"/>
      <c r="AA152" s="106" t="n"/>
      <c r="AB152" s="639" t="n"/>
      <c r="AC152" s="640" t="n"/>
      <c r="AD152" s="641" t="n"/>
      <c r="AE152" s="106" t="n"/>
      <c r="AF152" s="639" t="n"/>
      <c r="AG152" s="640" t="n"/>
      <c r="AH152" s="641" t="n"/>
      <c r="AI152" s="106" t="n"/>
      <c r="AJ152" s="639" t="n"/>
      <c r="AK152" s="640" t="n"/>
      <c r="AL152" s="641" t="n"/>
      <c r="AM152" s="106" t="n"/>
      <c r="AN152" s="639" t="n"/>
      <c r="AO152" s="640" t="n"/>
      <c r="AP152" s="641" t="n"/>
      <c r="AQ152" s="111">
        <f t="array" ref="AQ152">IF(AND((O152)&lt;85,N152&lt;137),"NO","SI")</f>
        <v/>
      </c>
      <c r="AR152" s="112">
        <f t="array" ref="AR152">IF((480*(10^(7.95-(O152/10))))&lt;480,480*(10^(7.95-(O152/10))),480)</f>
        <v/>
      </c>
      <c r="AS152" s="113">
        <f t="array" ref="AS152">IF((480*(10^(8.45-(O152/10))))&lt;480,480*(10^(8.45-(O152/10))),480)</f>
        <v/>
      </c>
      <c r="AT152" s="114">
        <f t="array" ref="AT152">IF((480*(10^(8.65-(O152/10))))&lt;480,480*(10^(8.65-(O152/10))),480)</f>
        <v/>
      </c>
      <c r="AU152" s="137">
        <f t="array" ref="AU152">IF(O152&lt;80,"0",IF((P152-O152)&lt;=2,('DPI art.191'!$G$3-(('DPI art.191'!$F$3-'DPI art.191'!$G$3)/4)*(P152-O152-2)),('DPI art.191'!$G$3-(('DPI art.191'!$G$3-'DPI art.191'!$H$3)/8)*(P152-O152-2))))</f>
        <v/>
      </c>
      <c r="AV152" s="644">
        <f t="array" ref="AV152">O152-AU152</f>
        <v/>
      </c>
      <c r="AW152" s="644">
        <f t="array" ref="AW152">IF(N152&lt;135,N152,N152-'DPI art.191'!$I$3)</f>
        <v/>
      </c>
      <c r="AX152" s="137">
        <f t="array" ref="AX152">IF(O152&lt;80,"0",IF((P152-O152)&lt;=2,('DPI art.191'!$G$5-(('DPI art.191'!$F$5-'DPI art.191'!$G$5)/4)*(P152-O152-2)),('DPI art.191'!$G$5-(('DPI art.191'!$G$5-'DPI art.191'!$H$5)/8)*(P152-O152-2))))</f>
        <v/>
      </c>
      <c r="AY152" s="644">
        <f t="array" ref="AY152">I152-AX152</f>
        <v/>
      </c>
      <c r="AZ152" s="644">
        <f t="array" ref="AZ152">IF(N152&lt;135,N152,N152-'DPI art.191'!$I$5)</f>
        <v/>
      </c>
      <c r="BA152" s="137">
        <f t="array" ref="BA152">IF(O152&lt;80,"0",IF((P152-O152)&lt;=2,('DPI art.191'!$G$7-(('DPI art.191'!$F$7-'DPI art.191'!$G$7)/4)*(P152-O152-2)),('DPI art.191'!$G$7-(('DPI art.191'!$G$7-'DPI art.191'!$H$7)/8)*(P152-O152-2))))</f>
        <v/>
      </c>
      <c r="BB152" s="644">
        <f t="array" ref="BB152">R152-BA152</f>
        <v/>
      </c>
      <c r="BC152" s="644">
        <f t="array" ref="BC152">IF(N152&lt;135,N152,N152-'DPI art.191'!$I$5)</f>
        <v/>
      </c>
      <c r="BD152" s="137">
        <f t="array" ref="BD152">IF(O152&lt;80,"0",IF((P152-O152)&lt;=2,('DPI art.191'!$G$7-(('DPI art.191'!$F$7-'DPI art.191'!$G$7)/4)*(O152-P152-2)),('DPI art.191'!$G$7-(('DPI art.191'!$G$7-'DPI art.191'!$H$7)/8)*(P152-O152-2))))</f>
        <v/>
      </c>
      <c r="BE152" s="644">
        <f t="array" ref="BE152">O152-BD152</f>
        <v/>
      </c>
      <c r="BF152" s="644">
        <f t="array" ref="BF152">IF(N152&lt;135,N152,N152-'DPI art.191'!$I$7)</f>
        <v/>
      </c>
      <c r="BG152" s="137">
        <f t="array" ref="BG152">IF(AA152&lt;80,"0",IF((AB152-AA152)&lt;=2,('DPI art.191'!$G$3-(('DPI art.191'!$F$3-'DPI art.191'!$G$3)/4)*(AB152-AA152-2)),('DPI art.191'!$G$3-(('DPI art.191'!$G$3-'DPI art.191'!$H$3)/8)*(AB152-AA152-2))))</f>
        <v/>
      </c>
      <c r="BH152" s="644">
        <f t="array" ref="BH152">AA152-BG152</f>
        <v/>
      </c>
      <c r="BI152" s="644">
        <f t="array" ref="BI152">IF(Z152&lt;135,Z152,Z152-'DPI art.191'!$I$3)</f>
        <v/>
      </c>
      <c r="BJ152" s="137">
        <f t="array" ref="BJ152">IF(U152&lt;80,"0",IF((V152-U152)&lt;=2,('DPI art.191'!$G$7-(('DPI art.191'!$F$7-'DPI art.191'!$G$7)/4)*(U152-V152-2)),('DPI art.191'!$G$7-(('DPI art.191'!$G$7-'DPI art.191'!$H$7)/8)*(V152-U152-2))))</f>
        <v/>
      </c>
      <c r="BK152" s="644">
        <f t="array" ref="BK152">U152-BJ152</f>
        <v/>
      </c>
      <c r="BL152" s="644">
        <f t="array" ref="BL152">IF(T152&lt;135,T152,T152-'DPI art.191'!$I$7)</f>
        <v/>
      </c>
      <c r="BM152" s="137">
        <f t="array" ref="BM152">IF(AA152&lt;80,"0",IF((AB152-AA152)&lt;=2,('DPI art.191'!$G$5-(('DPI art.191'!$F$5-'DPI art.191'!$G$5)/4)*(AB152-AA152-2)),('DPI art.191'!$G$5-(('DPI art.191'!$G$5-'DPI art.191'!$H$5)/8)*(AB152-AA152-2))))</f>
        <v/>
      </c>
      <c r="BN152" s="644">
        <f t="array" ref="BN152">AD152-BM152</f>
        <v/>
      </c>
      <c r="BO152" s="644">
        <f t="array" ref="BO152">IF(Z152&lt;135,Z152,Z152-'DPI art.191'!$I$5)</f>
        <v/>
      </c>
      <c r="BP152" s="134">
        <f t="array" ref="BP152">10^(0.1*R152)</f>
        <v/>
      </c>
      <c r="BQ152" s="134">
        <f t="array" ref="BQ152">10^(0.1*X152)</f>
        <v/>
      </c>
      <c r="BR152" s="134">
        <f t="array" ref="BR152">10^(0.1*AB152)</f>
        <v/>
      </c>
      <c r="BS152" s="134">
        <f t="array" ref="BS152">10^(0.1*AF152)</f>
        <v/>
      </c>
      <c r="BT152" s="134">
        <f t="array" ref="BT152">10^(0.1*AJ152)</f>
        <v/>
      </c>
      <c r="BU152" s="134">
        <f t="array" ref="BU152">10^(0.1*AN152)</f>
        <v/>
      </c>
      <c r="BV152" s="134">
        <f t="array" ref="BV152">IF(R152&gt;0,(O152-R152),"")</f>
        <v/>
      </c>
      <c r="BW152" s="134">
        <f t="array" ref="BW152">IF(X152&gt;0,(O152-X152),"")</f>
        <v/>
      </c>
      <c r="BX152" s="134">
        <f t="array" ref="BX152">IF(AB152&gt;0,(O152-AB152),"")</f>
        <v/>
      </c>
      <c r="BY152" s="134">
        <f t="array" ref="BY152">IF(AF152&gt;0,(O152-AF152),"")</f>
        <v/>
      </c>
      <c r="BZ152" s="134">
        <f t="array" ref="BZ152">IF(AJ152&gt;0,(O152-AJ152),"")</f>
        <v/>
      </c>
      <c r="CA152" s="134">
        <f t="array" ref="CA152">IF(AN152&gt;0,(O152-AN152),"")</f>
        <v/>
      </c>
      <c r="CB152" s="134">
        <f t="array" ref="CB152">COUNT(BV152:CA152)</f>
        <v/>
      </c>
      <c r="CC152" s="646">
        <f t="array" ref="CC152">IF(CB152=0,0,IF(CB152=1,0,1/(CB152*(CB152-1))))</f>
        <v/>
      </c>
      <c r="CD152" s="135">
        <f t="array" ref="CD152">IF(R152&gt;0,(BV152^2),"")</f>
        <v/>
      </c>
      <c r="CE152" s="135">
        <f t="array" ref="CE152">IF(X152&gt;0,(BW152^2),"")</f>
        <v/>
      </c>
      <c r="CF152" s="135">
        <f t="array" ref="CF152">IF(AB152&gt;0,(BX152^2),"")</f>
        <v/>
      </c>
      <c r="CG152" s="135">
        <f t="array" ref="CG152">IF(AF152&gt;0,(BY152^2),"")</f>
        <v/>
      </c>
      <c r="CH152" s="135">
        <f t="array" ref="CH152">IF(AJ152&gt;0,(BZ152^2),"")</f>
        <v/>
      </c>
      <c r="CI152" s="135">
        <f t="array" ref="CI152">IF(AN152&gt;0,(CA152^2),"")</f>
        <v/>
      </c>
      <c r="CJ152" s="121" t="n"/>
    </row>
    <row r="153" hidden="1" ht="18.75" customHeight="1" s="621">
      <c r="A153" s="47" t="inlineStr">
        <is>
          <t>/</t>
        </is>
      </c>
      <c r="B153" s="123">
        <f t="array" ref="B153">B152+1</f>
        <v/>
      </c>
      <c r="C153" s="101" t="n"/>
      <c r="D153" s="101" t="n"/>
      <c r="E153" s="101" t="n"/>
      <c r="F153" s="101" t="n"/>
      <c r="G153" s="100" t="n">
        <v>40725</v>
      </c>
      <c r="H153" s="99" t="inlineStr">
        <is>
          <t>Compito</t>
        </is>
      </c>
      <c r="I153" s="101">
        <f t="array" ref="I153">IF((V153-R153)&gt;3,"SI","")</f>
        <v/>
      </c>
      <c r="J153" s="101">
        <f t="array" ref="J153">IF((U153-R153)&gt;3,"SI","")</f>
        <v/>
      </c>
      <c r="K153" s="100" t="n"/>
      <c r="L153" s="100" t="n"/>
      <c r="M153" s="124">
        <f t="array" ref="M153">IF(R153&gt;0,(SQRT(CC153*(SUM(CD153:CI153)))),"")</f>
        <v/>
      </c>
      <c r="N153" s="136">
        <f t="array" ref="N153">IF(T153&gt;0,(MAX(T153,Z153,AD153,AH153,AL153,AP153))+SQRT(1.2^2+1^2),"")</f>
        <v/>
      </c>
      <c r="O153" s="637">
        <f t="array" ref="O153">IF(R153="",0,10*LOG10(SUM(BP153:BU153)/(COUNT(R153,X153,AB153,AF153,AJ153,AN153))))</f>
        <v/>
      </c>
      <c r="P153" s="638">
        <f t="array" ref="P153">IF(AND(Y153="",AC153="",AG153="",AK153="",AO153=""),S153,AVERAGE(S153,Y153,AC153,AG153,AK153,AO153)+STDEV(S153,Y153,AC153,AG153,AK153,AO153))</f>
        <v/>
      </c>
      <c r="Q153" s="106" t="n"/>
      <c r="R153" s="639" t="n"/>
      <c r="S153" s="640" t="n"/>
      <c r="T153" s="641" t="n"/>
      <c r="U153" s="642" t="n"/>
      <c r="V153" s="642" t="n"/>
      <c r="W153" s="106" t="n"/>
      <c r="X153" s="639" t="n"/>
      <c r="Y153" s="640" t="n"/>
      <c r="Z153" s="641" t="n"/>
      <c r="AA153" s="106" t="n"/>
      <c r="AB153" s="639" t="n"/>
      <c r="AC153" s="640" t="n"/>
      <c r="AD153" s="641" t="n"/>
      <c r="AE153" s="106" t="n"/>
      <c r="AF153" s="639" t="n"/>
      <c r="AG153" s="640" t="n"/>
      <c r="AH153" s="641" t="n"/>
      <c r="AI153" s="106" t="n"/>
      <c r="AJ153" s="639" t="n"/>
      <c r="AK153" s="640" t="n"/>
      <c r="AL153" s="641" t="n"/>
      <c r="AM153" s="106" t="n"/>
      <c r="AN153" s="639" t="n"/>
      <c r="AO153" s="640" t="n"/>
      <c r="AP153" s="641" t="n"/>
      <c r="AQ153" s="111">
        <f t="array" ref="AQ153">IF(AND((O153)&lt;85,N153&lt;137),"NO","SI")</f>
        <v/>
      </c>
      <c r="AR153" s="112">
        <f t="array" ref="AR153">IF((480*(10^(7.95-(O153/10))))&lt;480,480*(10^(7.95-(O153/10))),480)</f>
        <v/>
      </c>
      <c r="AS153" s="113">
        <f t="array" ref="AS153">IF((480*(10^(8.45-(O153/10))))&lt;480,480*(10^(8.45-(O153/10))),480)</f>
        <v/>
      </c>
      <c r="AT153" s="114">
        <f t="array" ref="AT153">IF((480*(10^(8.65-(O153/10))))&lt;480,480*(10^(8.65-(O153/10))),480)</f>
        <v/>
      </c>
      <c r="AU153" s="137">
        <f t="array" ref="AU153">IF(O153&lt;80,"0",IF((P153-O153)&lt;=2,('DPI art.191'!$G$3-(('DPI art.191'!$F$3-'DPI art.191'!$G$3)/4)*(P153-O153-2)),('DPI art.191'!$G$3-(('DPI art.191'!$G$3-'DPI art.191'!$H$3)/8)*(P153-O153-2))))</f>
        <v/>
      </c>
      <c r="AV153" s="644">
        <f t="array" ref="AV153">O153-AU153</f>
        <v/>
      </c>
      <c r="AW153" s="644">
        <f t="array" ref="AW153">IF(N153&lt;135,N153,N153-'DPI art.191'!$I$3)</f>
        <v/>
      </c>
      <c r="AX153" s="137">
        <f t="array" ref="AX153">IF(O153&lt;80,"0",IF((P153-O153)&lt;=2,('DPI art.191'!$G$5-(('DPI art.191'!$F$5-'DPI art.191'!$G$5)/4)*(P153-O153-2)),('DPI art.191'!$G$5-(('DPI art.191'!$G$5-'DPI art.191'!$H$5)/8)*(P153-O153-2))))</f>
        <v/>
      </c>
      <c r="AY153" s="644">
        <f t="array" ref="AY153">I153-AX153</f>
        <v/>
      </c>
      <c r="AZ153" s="644">
        <f t="array" ref="AZ153">IF(N153&lt;135,N153,N153-'DPI art.191'!$I$5)</f>
        <v/>
      </c>
      <c r="BA153" s="137">
        <f t="array" ref="BA153">IF(O153&lt;80,"0",IF((P153-O153)&lt;=2,('DPI art.191'!$G$7-(('DPI art.191'!$F$7-'DPI art.191'!$G$7)/4)*(P153-O153-2)),('DPI art.191'!$G$7-(('DPI art.191'!$G$7-'DPI art.191'!$H$7)/8)*(P153-O153-2))))</f>
        <v/>
      </c>
      <c r="BB153" s="644">
        <f t="array" ref="BB153">R153-BA153</f>
        <v/>
      </c>
      <c r="BC153" s="644">
        <f t="array" ref="BC153">IF(N153&lt;135,N153,N153-'DPI art.191'!$I$5)</f>
        <v/>
      </c>
      <c r="BD153" s="137">
        <f t="array" ref="BD153">IF(O153&lt;80,"0",IF((P153-O153)&lt;=2,('DPI art.191'!$G$7-(('DPI art.191'!$F$7-'DPI art.191'!$G$7)/4)*(O153-P153-2)),('DPI art.191'!$G$7-(('DPI art.191'!$G$7-'DPI art.191'!$H$7)/8)*(P153-O153-2))))</f>
        <v/>
      </c>
      <c r="BE153" s="644">
        <f t="array" ref="BE153">O153-BD153</f>
        <v/>
      </c>
      <c r="BF153" s="644">
        <f t="array" ref="BF153">IF(N153&lt;135,N153,N153-'DPI art.191'!$I$7)</f>
        <v/>
      </c>
      <c r="BG153" s="137">
        <f t="array" ref="BG153">IF(AA153&lt;80,"0",IF((AB153-AA153)&lt;=2,('DPI art.191'!$G$3-(('DPI art.191'!$F$3-'DPI art.191'!$G$3)/4)*(AB153-AA153-2)),('DPI art.191'!$G$3-(('DPI art.191'!$G$3-'DPI art.191'!$H$3)/8)*(AB153-AA153-2))))</f>
        <v/>
      </c>
      <c r="BH153" s="644">
        <f t="array" ref="BH153">AA153-BG153</f>
        <v/>
      </c>
      <c r="BI153" s="644">
        <f t="array" ref="BI153">IF(Z153&lt;135,Z153,Z153-'DPI art.191'!$I$3)</f>
        <v/>
      </c>
      <c r="BJ153" s="137">
        <f t="array" ref="BJ153">IF(U153&lt;80,"0",IF((V153-U153)&lt;=2,('DPI art.191'!$G$7-(('DPI art.191'!$F$7-'DPI art.191'!$G$7)/4)*(U153-V153-2)),('DPI art.191'!$G$7-(('DPI art.191'!$G$7-'DPI art.191'!$H$7)/8)*(V153-U153-2))))</f>
        <v/>
      </c>
      <c r="BK153" s="644">
        <f t="array" ref="BK153">U153-BJ153</f>
        <v/>
      </c>
      <c r="BL153" s="644">
        <f t="array" ref="BL153">IF(T153&lt;135,T153,T153-'DPI art.191'!$I$7)</f>
        <v/>
      </c>
      <c r="BM153" s="137">
        <f t="array" ref="BM153">IF(AA153&lt;80,"0",IF((AB153-AA153)&lt;=2,('DPI art.191'!$G$5-(('DPI art.191'!$F$5-'DPI art.191'!$G$5)/4)*(AB153-AA153-2)),('DPI art.191'!$G$5-(('DPI art.191'!$G$5-'DPI art.191'!$H$5)/8)*(AB153-AA153-2))))</f>
        <v/>
      </c>
      <c r="BN153" s="644">
        <f t="array" ref="BN153">AD153-BM153</f>
        <v/>
      </c>
      <c r="BO153" s="644">
        <f t="array" ref="BO153">IF(Z153&lt;135,Z153,Z153-'DPI art.191'!$I$5)</f>
        <v/>
      </c>
      <c r="BP153" s="645">
        <f t="array" ref="BP153">10^(0.1*R153)</f>
        <v/>
      </c>
      <c r="BQ153" s="645">
        <f t="array" ref="BQ153">10^(0.1*X153)</f>
        <v/>
      </c>
      <c r="BR153" s="645">
        <f t="array" ref="BR153">10^(0.1*AB153)</f>
        <v/>
      </c>
      <c r="BS153" s="645">
        <f t="array" ref="BS153">10^(0.1*AF153)</f>
        <v/>
      </c>
      <c r="BT153" s="645">
        <f t="array" ref="BT153">10^(0.1*AJ153)</f>
        <v/>
      </c>
      <c r="BU153" s="645">
        <f t="array" ref="BU153">10^(0.1*AN153)</f>
        <v/>
      </c>
      <c r="BV153" s="134">
        <f t="array" ref="BV153">IF(R153&gt;0,(O153-R153),"")</f>
        <v/>
      </c>
      <c r="BW153" s="134">
        <f t="array" ref="BW153">IF(X153&gt;0,(O153-X153),"")</f>
        <v/>
      </c>
      <c r="BX153" s="134">
        <f t="array" ref="BX153">IF(AB153&gt;0,(O153-AB153),"")</f>
        <v/>
      </c>
      <c r="BY153" s="134">
        <f t="array" ref="BY153">IF(AF153&gt;0,(O153-AF153),"")</f>
        <v/>
      </c>
      <c r="BZ153" s="134">
        <f t="array" ref="BZ153">IF(AJ153&gt;0,(O153-AJ153),"")</f>
        <v/>
      </c>
      <c r="CA153" s="134">
        <f t="array" ref="CA153">IF(AN153&gt;0,(O153-AN153),"")</f>
        <v/>
      </c>
      <c r="CB153" s="645">
        <f t="array" ref="CB153">COUNT(BV153:CA153)</f>
        <v/>
      </c>
      <c r="CC153" s="646">
        <f t="array" ref="CC153">IF(CB153=0,0,IF(CB153=1,0,1/(CB153*(CB153-1))))</f>
        <v/>
      </c>
      <c r="CD153" s="135">
        <f t="array" ref="CD153">IF(R153&gt;0,(BV153^2),"")</f>
        <v/>
      </c>
      <c r="CE153" s="135">
        <f t="array" ref="CE153">IF(X153&gt;0,(BW153^2),"")</f>
        <v/>
      </c>
      <c r="CF153" s="135">
        <f t="array" ref="CF153">IF(AB153&gt;0,(BX153^2),"")</f>
        <v/>
      </c>
      <c r="CG153" s="135">
        <f t="array" ref="CG153">IF(AF153&gt;0,(BY153^2),"")</f>
        <v/>
      </c>
      <c r="CH153" s="135">
        <f t="array" ref="CH153">IF(AJ153&gt;0,(BZ153^2),"")</f>
        <v/>
      </c>
      <c r="CI153" s="135">
        <f t="array" ref="CI153">IF(AN153&gt;0,(CA153^2),"")</f>
        <v/>
      </c>
      <c r="CJ153" s="121" t="n"/>
    </row>
    <row r="154" hidden="1" ht="18.75" customHeight="1" s="621">
      <c r="A154" s="47" t="inlineStr">
        <is>
          <t>/</t>
        </is>
      </c>
      <c r="B154" s="123">
        <f t="array" ref="B154">B153+1</f>
        <v/>
      </c>
      <c r="C154" s="101" t="n"/>
      <c r="D154" s="101" t="n"/>
      <c r="E154" s="101" t="n"/>
      <c r="F154" s="101" t="n"/>
      <c r="G154" s="100" t="n">
        <v>40725</v>
      </c>
      <c r="H154" s="99" t="inlineStr">
        <is>
          <t>Compito</t>
        </is>
      </c>
      <c r="I154" s="101">
        <f t="array" ref="I154">IF((V154-R154)&gt;3,"SI","")</f>
        <v/>
      </c>
      <c r="J154" s="101">
        <f t="array" ref="J154">IF((U154-R154)&gt;3,"SI","")</f>
        <v/>
      </c>
      <c r="K154" s="100" t="n"/>
      <c r="L154" s="100" t="n"/>
      <c r="M154" s="124">
        <f t="array" ref="M154">IF(R154&gt;0,(SQRT(CC154*(SUM(CD154:CI154)))),"")</f>
        <v/>
      </c>
      <c r="N154" s="136">
        <f t="array" ref="N154">IF(T154&gt;0,(MAX(T154,Z154,AD154,AH154,AL154,AP154))+SQRT(1.2^2+1^2),"")</f>
        <v/>
      </c>
      <c r="O154" s="637">
        <f t="array" ref="O154">IF(R154="",0,10*LOG10(SUM(BP154:BU154)/(COUNT(R154,X154,AB154,AF154,AJ154,AN154))))</f>
        <v/>
      </c>
      <c r="P154" s="638">
        <f t="array" ref="P154">IF(AND(Y154="",AC154="",AG154="",AK154="",AO154=""),S154,AVERAGE(S154,Y154,AC154,AG154,AK154,AO154)+STDEV(S154,Y154,AC154,AG154,AK154,AO154))</f>
        <v/>
      </c>
      <c r="Q154" s="106" t="n"/>
      <c r="R154" s="639" t="n"/>
      <c r="S154" s="640" t="n"/>
      <c r="T154" s="641" t="n"/>
      <c r="U154" s="642" t="n"/>
      <c r="V154" s="642" t="n"/>
      <c r="W154" s="106" t="n"/>
      <c r="X154" s="639" t="n"/>
      <c r="Y154" s="640" t="n"/>
      <c r="Z154" s="641" t="n"/>
      <c r="AA154" s="106" t="n"/>
      <c r="AB154" s="639" t="n"/>
      <c r="AC154" s="640" t="n"/>
      <c r="AD154" s="641" t="n"/>
      <c r="AE154" s="106" t="n"/>
      <c r="AF154" s="639" t="n"/>
      <c r="AG154" s="640" t="n"/>
      <c r="AH154" s="641" t="n"/>
      <c r="AI154" s="106" t="n"/>
      <c r="AJ154" s="639" t="n"/>
      <c r="AK154" s="640" t="n"/>
      <c r="AL154" s="641" t="n"/>
      <c r="AM154" s="106" t="n"/>
      <c r="AN154" s="639" t="n"/>
      <c r="AO154" s="640" t="n"/>
      <c r="AP154" s="641" t="n"/>
      <c r="AQ154" s="111">
        <f t="array" ref="AQ154">IF(AND((O154)&lt;85,N154&lt;137),"NO","SI")</f>
        <v/>
      </c>
      <c r="AR154" s="112">
        <f t="array" ref="AR154">IF((480*(10^(7.95-(O154/10))))&lt;480,480*(10^(7.95-(O154/10))),480)</f>
        <v/>
      </c>
      <c r="AS154" s="113">
        <f t="array" ref="AS154">IF((480*(10^(8.45-(O154/10))))&lt;480,480*(10^(8.45-(O154/10))),480)</f>
        <v/>
      </c>
      <c r="AT154" s="114">
        <f t="array" ref="AT154">IF((480*(10^(8.65-(O154/10))))&lt;480,480*(10^(8.65-(O154/10))),480)</f>
        <v/>
      </c>
      <c r="AU154" s="137">
        <f t="array" ref="AU154">IF(O154&lt;80,"0",IF((P154-O154)&lt;=2,('DPI art.191'!$G$3-(('DPI art.191'!$F$3-'DPI art.191'!$G$3)/4)*(P154-O154-2)),('DPI art.191'!$G$3-(('DPI art.191'!$G$3-'DPI art.191'!$H$3)/8)*(P154-O154-2))))</f>
        <v/>
      </c>
      <c r="AV154" s="644">
        <f t="array" ref="AV154">O154-AU154</f>
        <v/>
      </c>
      <c r="AW154" s="644">
        <f t="array" ref="AW154">IF(N154&lt;135,N154,N154-'DPI art.191'!$I$3)</f>
        <v/>
      </c>
      <c r="AX154" s="137">
        <f t="array" ref="AX154">IF(O154&lt;80,"0",IF((P154-O154)&lt;=2,('DPI art.191'!$G$5-(('DPI art.191'!$F$5-'DPI art.191'!$G$5)/4)*(P154-O154-2)),('DPI art.191'!$G$5-(('DPI art.191'!$G$5-'DPI art.191'!$H$5)/8)*(P154-O154-2))))</f>
        <v/>
      </c>
      <c r="AY154" s="644">
        <f t="array" ref="AY154">I154-AX154</f>
        <v/>
      </c>
      <c r="AZ154" s="644">
        <f t="array" ref="AZ154">IF(N154&lt;135,N154,N154-'DPI art.191'!$I$5)</f>
        <v/>
      </c>
      <c r="BA154" s="137">
        <f t="array" ref="BA154">IF(O154&lt;80,"0",IF((P154-O154)&lt;=2,('DPI art.191'!$G$7-(('DPI art.191'!$F$7-'DPI art.191'!$G$7)/4)*(P154-O154-2)),('DPI art.191'!$G$7-(('DPI art.191'!$G$7-'DPI art.191'!$H$7)/8)*(P154-O154-2))))</f>
        <v/>
      </c>
      <c r="BB154" s="644">
        <f t="array" ref="BB154">R154-BA154</f>
        <v/>
      </c>
      <c r="BC154" s="644">
        <f t="array" ref="BC154">IF(N154&lt;135,N154,N154-'DPI art.191'!$I$5)</f>
        <v/>
      </c>
      <c r="BD154" s="137">
        <f t="array" ref="BD154">IF(O154&lt;80,"0",IF((P154-O154)&lt;=2,('DPI art.191'!$G$7-(('DPI art.191'!$F$7-'DPI art.191'!$G$7)/4)*(O154-P154-2)),('DPI art.191'!$G$7-(('DPI art.191'!$G$7-'DPI art.191'!$H$7)/8)*(P154-O154-2))))</f>
        <v/>
      </c>
      <c r="BE154" s="644">
        <f t="array" ref="BE154">O154-BD154</f>
        <v/>
      </c>
      <c r="BF154" s="644">
        <f t="array" ref="BF154">IF(N154&lt;135,N154,N154-'DPI art.191'!$I$7)</f>
        <v/>
      </c>
      <c r="BG154" s="137">
        <f t="array" ref="BG154">IF(AA154&lt;80,"0",IF((AB154-AA154)&lt;=2,('DPI art.191'!$G$3-(('DPI art.191'!$F$3-'DPI art.191'!$G$3)/4)*(AB154-AA154-2)),('DPI art.191'!$G$3-(('DPI art.191'!$G$3-'DPI art.191'!$H$3)/8)*(AB154-AA154-2))))</f>
        <v/>
      </c>
      <c r="BH154" s="644">
        <f t="array" ref="BH154">AA154-BG154</f>
        <v/>
      </c>
      <c r="BI154" s="644">
        <f t="array" ref="BI154">IF(Z154&lt;135,Z154,Z154-'DPI art.191'!$I$3)</f>
        <v/>
      </c>
      <c r="BJ154" s="137">
        <f t="array" ref="BJ154">IF(U154&lt;80,"0",IF((V154-U154)&lt;=2,('DPI art.191'!$G$7-(('DPI art.191'!$F$7-'DPI art.191'!$G$7)/4)*(U154-V154-2)),('DPI art.191'!$G$7-(('DPI art.191'!$G$7-'DPI art.191'!$H$7)/8)*(V154-U154-2))))</f>
        <v/>
      </c>
      <c r="BK154" s="644">
        <f t="array" ref="BK154">U154-BJ154</f>
        <v/>
      </c>
      <c r="BL154" s="644">
        <f t="array" ref="BL154">IF(T154&lt;135,T154,T154-'DPI art.191'!$I$7)</f>
        <v/>
      </c>
      <c r="BM154" s="137">
        <f t="array" ref="BM154">IF(AA154&lt;80,"0",IF((AB154-AA154)&lt;=2,('DPI art.191'!$G$5-(('DPI art.191'!$F$5-'DPI art.191'!$G$5)/4)*(AB154-AA154-2)),('DPI art.191'!$G$5-(('DPI art.191'!$G$5-'DPI art.191'!$H$5)/8)*(AB154-AA154-2))))</f>
        <v/>
      </c>
      <c r="BN154" s="644">
        <f t="array" ref="BN154">AD154-BM154</f>
        <v/>
      </c>
      <c r="BO154" s="644">
        <f t="array" ref="BO154">IF(Z154&lt;135,Z154,Z154-'DPI art.191'!$I$5)</f>
        <v/>
      </c>
      <c r="BP154" s="645">
        <f t="array" ref="BP154">10^(0.1*R154)</f>
        <v/>
      </c>
      <c r="BQ154" s="645">
        <f t="array" ref="BQ154">10^(0.1*X154)</f>
        <v/>
      </c>
      <c r="BR154" s="645">
        <f t="array" ref="BR154">10^(0.1*AB154)</f>
        <v/>
      </c>
      <c r="BS154" s="645">
        <f t="array" ref="BS154">10^(0.1*AF154)</f>
        <v/>
      </c>
      <c r="BT154" s="645">
        <f t="array" ref="BT154">10^(0.1*AJ154)</f>
        <v/>
      </c>
      <c r="BU154" s="645">
        <f t="array" ref="BU154">10^(0.1*AN154)</f>
        <v/>
      </c>
      <c r="BV154" s="134">
        <f t="array" ref="BV154">IF(R154&gt;0,(O154-R154),"")</f>
        <v/>
      </c>
      <c r="BW154" s="134">
        <f t="array" ref="BW154">IF(X154&gt;0,(O154-X154),"")</f>
        <v/>
      </c>
      <c r="BX154" s="134">
        <f t="array" ref="BX154">IF(AB154&gt;0,(O154-AB154),"")</f>
        <v/>
      </c>
      <c r="BY154" s="134">
        <f t="array" ref="BY154">IF(AF154&gt;0,(O154-AF154),"")</f>
        <v/>
      </c>
      <c r="BZ154" s="134">
        <f t="array" ref="BZ154">IF(AJ154&gt;0,(O154-AJ154),"")</f>
        <v/>
      </c>
      <c r="CA154" s="134">
        <f t="array" ref="CA154">IF(AN154&gt;0,(O154-AN154),"")</f>
        <v/>
      </c>
      <c r="CB154" s="645">
        <f t="array" ref="CB154">COUNT(BV154:CA154)</f>
        <v/>
      </c>
      <c r="CC154" s="646">
        <f t="array" ref="CC154">IF(CB154=0,0,IF(CB154=1,0,1/(CB154*(CB154-1))))</f>
        <v/>
      </c>
      <c r="CD154" s="135">
        <f t="array" ref="CD154">IF(R154&gt;0,(BV154^2),"")</f>
        <v/>
      </c>
      <c r="CE154" s="135">
        <f t="array" ref="CE154">IF(X154&gt;0,(BW154^2),"")</f>
        <v/>
      </c>
      <c r="CF154" s="135">
        <f t="array" ref="CF154">IF(AB154&gt;0,(BX154^2),"")</f>
        <v/>
      </c>
      <c r="CG154" s="135">
        <f t="array" ref="CG154">IF(AF154&gt;0,(BY154^2),"")</f>
        <v/>
      </c>
      <c r="CH154" s="135">
        <f t="array" ref="CH154">IF(AJ154&gt;0,(BZ154^2),"")</f>
        <v/>
      </c>
      <c r="CI154" s="135">
        <f t="array" ref="CI154">IF(AN154&gt;0,(CA154^2),"")</f>
        <v/>
      </c>
      <c r="CJ154" s="121" t="n"/>
    </row>
    <row r="155" hidden="1" ht="18.75" customHeight="1" s="621">
      <c r="A155" s="47" t="inlineStr">
        <is>
          <t>/</t>
        </is>
      </c>
      <c r="B155" s="123">
        <f t="array" ref="B155">B154+1</f>
        <v/>
      </c>
      <c r="C155" s="101" t="n"/>
      <c r="D155" s="101" t="n"/>
      <c r="E155" s="101" t="n"/>
      <c r="F155" s="101" t="n"/>
      <c r="G155" s="100" t="n">
        <v>40725</v>
      </c>
      <c r="H155" s="99" t="inlineStr">
        <is>
          <t>Compito</t>
        </is>
      </c>
      <c r="I155" s="101">
        <f t="array" ref="I155">IF((V155-R155)&gt;3,"SI","")</f>
        <v/>
      </c>
      <c r="J155" s="101">
        <f t="array" ref="J155">IF((U155-R155)&gt;3,"SI","")</f>
        <v/>
      </c>
      <c r="K155" s="100" t="n"/>
      <c r="L155" s="100" t="n"/>
      <c r="M155" s="124">
        <f t="array" ref="M155">IF(R155&gt;0,(SQRT(CC155*(SUM(CD155:CI155)))),"")</f>
        <v/>
      </c>
      <c r="N155" s="136">
        <f t="array" ref="N155">IF(T155&gt;0,(MAX(T155,Z155,AD155,AH155,AL155,AP155))+SQRT(1.2^2+1^2),"")</f>
        <v/>
      </c>
      <c r="O155" s="637">
        <f t="array" ref="O155">IF(R155="",0,10*LOG10(SUM(BP155:BU155)/(COUNT(R155,X155,AB155,AF155,AJ155,AN155))))</f>
        <v/>
      </c>
      <c r="P155" s="638">
        <f t="array" ref="P155">IF(AND(Y155="",AC155="",AG155="",AK155="",AO155=""),S155,AVERAGE(S155,Y155,AC155,AG155,AK155,AO155)+STDEV(S155,Y155,AC155,AG155,AK155,AO155))</f>
        <v/>
      </c>
      <c r="Q155" s="106" t="n"/>
      <c r="R155" s="639" t="n"/>
      <c r="S155" s="640" t="n"/>
      <c r="T155" s="641" t="n"/>
      <c r="U155" s="642" t="n"/>
      <c r="V155" s="642" t="n"/>
      <c r="W155" s="106" t="n"/>
      <c r="X155" s="639" t="n"/>
      <c r="Y155" s="640" t="n"/>
      <c r="Z155" s="641" t="n"/>
      <c r="AA155" s="106" t="n"/>
      <c r="AB155" s="639" t="n"/>
      <c r="AC155" s="640" t="n"/>
      <c r="AD155" s="641" t="n"/>
      <c r="AE155" s="106" t="n"/>
      <c r="AF155" s="639" t="n"/>
      <c r="AG155" s="640" t="n"/>
      <c r="AH155" s="641" t="n"/>
      <c r="AI155" s="106" t="n"/>
      <c r="AJ155" s="639" t="n"/>
      <c r="AK155" s="640" t="n"/>
      <c r="AL155" s="641" t="n"/>
      <c r="AM155" s="106" t="n"/>
      <c r="AN155" s="639" t="n"/>
      <c r="AO155" s="640" t="n"/>
      <c r="AP155" s="641" t="n"/>
      <c r="AQ155" s="111">
        <f t="array" ref="AQ155">IF(AND((O155)&lt;85,N155&lt;137),"NO","SI")</f>
        <v/>
      </c>
      <c r="AR155" s="112">
        <f t="array" ref="AR155">IF((480*(10^(7.95-(O155/10))))&lt;480,480*(10^(7.95-(O155/10))),480)</f>
        <v/>
      </c>
      <c r="AS155" s="113">
        <f t="array" ref="AS155">IF((480*(10^(8.45-(O155/10))))&lt;480,480*(10^(8.45-(O155/10))),480)</f>
        <v/>
      </c>
      <c r="AT155" s="114">
        <f t="array" ref="AT155">IF((480*(10^(8.65-(O155/10))))&lt;480,480*(10^(8.65-(O155/10))),480)</f>
        <v/>
      </c>
      <c r="AU155" s="137">
        <f t="array" ref="AU155">IF(O155&lt;80,"0",IF((P155-O155)&lt;=2,('DPI art.191'!$G$3-(('DPI art.191'!$F$3-'DPI art.191'!$G$3)/4)*(P155-O155-2)),('DPI art.191'!$G$3-(('DPI art.191'!$G$3-'DPI art.191'!$H$3)/8)*(P155-O155-2))))</f>
        <v/>
      </c>
      <c r="AV155" s="644">
        <f t="array" ref="AV155">O155-AU155</f>
        <v/>
      </c>
      <c r="AW155" s="644">
        <f t="array" ref="AW155">IF(N155&lt;135,N155,N155-'DPI art.191'!$I$3)</f>
        <v/>
      </c>
      <c r="AX155" s="137">
        <f t="array" ref="AX155">IF(O155&lt;80,"0",IF((P155-O155)&lt;=2,('DPI art.191'!$G$5-(('DPI art.191'!$F$5-'DPI art.191'!$G$5)/4)*(P155-O155-2)),('DPI art.191'!$G$5-(('DPI art.191'!$G$5-'DPI art.191'!$H$5)/8)*(P155-O155-2))))</f>
        <v/>
      </c>
      <c r="AY155" s="644">
        <f t="array" ref="AY155">I155-AX155</f>
        <v/>
      </c>
      <c r="AZ155" s="644">
        <f t="array" ref="AZ155">IF(N155&lt;135,N155,N155-'DPI art.191'!$I$5)</f>
        <v/>
      </c>
      <c r="BA155" s="137">
        <f t="array" ref="BA155">IF(O155&lt;80,"0",IF((P155-O155)&lt;=2,('DPI art.191'!$G$7-(('DPI art.191'!$F$7-'DPI art.191'!$G$7)/4)*(P155-O155-2)),('DPI art.191'!$G$7-(('DPI art.191'!$G$7-'DPI art.191'!$H$7)/8)*(P155-O155-2))))</f>
        <v/>
      </c>
      <c r="BB155" s="644">
        <f t="array" ref="BB155">R155-BA155</f>
        <v/>
      </c>
      <c r="BC155" s="644">
        <f t="array" ref="BC155">IF(N155&lt;135,N155,N155-'DPI art.191'!$I$5)</f>
        <v/>
      </c>
      <c r="BD155" s="137">
        <f t="array" ref="BD155">IF(O155&lt;80,"0",IF((P155-O155)&lt;=2,('DPI art.191'!$G$7-(('DPI art.191'!$F$7-'DPI art.191'!$G$7)/4)*(O155-P155-2)),('DPI art.191'!$G$7-(('DPI art.191'!$G$7-'DPI art.191'!$H$7)/8)*(P155-O155-2))))</f>
        <v/>
      </c>
      <c r="BE155" s="644">
        <f t="array" ref="BE155">O155-BD155</f>
        <v/>
      </c>
      <c r="BF155" s="644">
        <f t="array" ref="BF155">IF(N155&lt;135,N155,N155-'DPI art.191'!$I$7)</f>
        <v/>
      </c>
      <c r="BG155" s="137">
        <f t="array" ref="BG155">IF(AA155&lt;80,"0",IF((AB155-AA155)&lt;=2,('DPI art.191'!$G$3-(('DPI art.191'!$F$3-'DPI art.191'!$G$3)/4)*(AB155-AA155-2)),('DPI art.191'!$G$3-(('DPI art.191'!$G$3-'DPI art.191'!$H$3)/8)*(AB155-AA155-2))))</f>
        <v/>
      </c>
      <c r="BH155" s="644">
        <f t="array" ref="BH155">AA155-BG155</f>
        <v/>
      </c>
      <c r="BI155" s="644">
        <f t="array" ref="BI155">IF(Z155&lt;135,Z155,Z155-'DPI art.191'!$I$3)</f>
        <v/>
      </c>
      <c r="BJ155" s="137">
        <f t="array" ref="BJ155">IF(U155&lt;80,"0",IF((V155-U155)&lt;=2,('DPI art.191'!$G$7-(('DPI art.191'!$F$7-'DPI art.191'!$G$7)/4)*(U155-V155-2)),('DPI art.191'!$G$7-(('DPI art.191'!$G$7-'DPI art.191'!$H$7)/8)*(V155-U155-2))))</f>
        <v/>
      </c>
      <c r="BK155" s="644">
        <f t="array" ref="BK155">U155-BJ155</f>
        <v/>
      </c>
      <c r="BL155" s="644">
        <f t="array" ref="BL155">IF(T155&lt;135,T155,T155-'DPI art.191'!$I$7)</f>
        <v/>
      </c>
      <c r="BM155" s="137">
        <f t="array" ref="BM155">IF(AA155&lt;80,"0",IF((AB155-AA155)&lt;=2,('DPI art.191'!$G$5-(('DPI art.191'!$F$5-'DPI art.191'!$G$5)/4)*(AB155-AA155-2)),('DPI art.191'!$G$5-(('DPI art.191'!$G$5-'DPI art.191'!$H$5)/8)*(AB155-AA155-2))))</f>
        <v/>
      </c>
      <c r="BN155" s="644">
        <f t="array" ref="BN155">AD155-BM155</f>
        <v/>
      </c>
      <c r="BO155" s="644">
        <f t="array" ref="BO155">IF(Z155&lt;135,Z155,Z155-'DPI art.191'!$I$5)</f>
        <v/>
      </c>
      <c r="BP155" s="645">
        <f t="array" ref="BP155">10^(0.1*R155)</f>
        <v/>
      </c>
      <c r="BQ155" s="645">
        <f t="array" ref="BQ155">10^(0.1*X155)</f>
        <v/>
      </c>
      <c r="BR155" s="645">
        <f t="array" ref="BR155">10^(0.1*AB155)</f>
        <v/>
      </c>
      <c r="BS155" s="645">
        <f t="array" ref="BS155">10^(0.1*AF155)</f>
        <v/>
      </c>
      <c r="BT155" s="645">
        <f t="array" ref="BT155">10^(0.1*AJ155)</f>
        <v/>
      </c>
      <c r="BU155" s="645">
        <f t="array" ref="BU155">10^(0.1*AN155)</f>
        <v/>
      </c>
      <c r="BV155" s="134">
        <f t="array" ref="BV155">IF(R155&gt;0,(O155-R155),"")</f>
        <v/>
      </c>
      <c r="BW155" s="134">
        <f t="array" ref="BW155">IF(X155&gt;0,(O155-X155),"")</f>
        <v/>
      </c>
      <c r="BX155" s="134">
        <f t="array" ref="BX155">IF(AB155&gt;0,(O155-AB155),"")</f>
        <v/>
      </c>
      <c r="BY155" s="134">
        <f t="array" ref="BY155">IF(AF155&gt;0,(O155-AF155),"")</f>
        <v/>
      </c>
      <c r="BZ155" s="134">
        <f t="array" ref="BZ155">IF(AJ155&gt;0,(O155-AJ155),"")</f>
        <v/>
      </c>
      <c r="CA155" s="134">
        <f t="array" ref="CA155">IF(AN155&gt;0,(O155-AN155),"")</f>
        <v/>
      </c>
      <c r="CB155" s="645">
        <f t="array" ref="CB155">COUNT(BV155:CA155)</f>
        <v/>
      </c>
      <c r="CC155" s="646">
        <f t="array" ref="CC155">IF(CB155=0,0,IF(CB155=1,0,1/(CB155*(CB155-1))))</f>
        <v/>
      </c>
      <c r="CD155" s="135">
        <f t="array" ref="CD155">IF(R155&gt;0,(BV155^2),"")</f>
        <v/>
      </c>
      <c r="CE155" s="135">
        <f t="array" ref="CE155">IF(X155&gt;0,(BW155^2),"")</f>
        <v/>
      </c>
      <c r="CF155" s="135">
        <f t="array" ref="CF155">IF(AB155&gt;0,(BX155^2),"")</f>
        <v/>
      </c>
      <c r="CG155" s="135">
        <f t="array" ref="CG155">IF(AF155&gt;0,(BY155^2),"")</f>
        <v/>
      </c>
      <c r="CH155" s="135">
        <f t="array" ref="CH155">IF(AJ155&gt;0,(BZ155^2),"")</f>
        <v/>
      </c>
      <c r="CI155" s="135">
        <f t="array" ref="CI155">IF(AN155&gt;0,(CA155^2),"")</f>
        <v/>
      </c>
      <c r="CJ155" s="121" t="n"/>
    </row>
    <row r="156" hidden="1" ht="18.75" customHeight="1" s="621">
      <c r="A156" s="47" t="inlineStr">
        <is>
          <t>/</t>
        </is>
      </c>
      <c r="B156" s="123">
        <f t="array" ref="B156">B155+1</f>
        <v/>
      </c>
      <c r="C156" s="101" t="n"/>
      <c r="D156" s="101" t="n"/>
      <c r="E156" s="101" t="n"/>
      <c r="F156" s="101" t="n"/>
      <c r="G156" s="100" t="n">
        <v>40725</v>
      </c>
      <c r="H156" s="99" t="inlineStr">
        <is>
          <t>Compito</t>
        </is>
      </c>
      <c r="I156" s="101">
        <f t="array" ref="I156">IF((V156-R156)&gt;3,"SI","")</f>
        <v/>
      </c>
      <c r="J156" s="101">
        <f t="array" ref="J156">IF((U156-R156)&gt;3,"SI","")</f>
        <v/>
      </c>
      <c r="K156" s="100" t="n"/>
      <c r="L156" s="100" t="n"/>
      <c r="M156" s="124">
        <f t="array" ref="M156">IF(R156&gt;0,(SQRT(CC156*(SUM(CD156:CI156)))),"")</f>
        <v/>
      </c>
      <c r="N156" s="136">
        <f t="array" ref="N156">IF(T156&gt;0,(MAX(T156,Z156,AD156,AH156,AL156,AP156))+SQRT(1.2^2+1^2),"")</f>
        <v/>
      </c>
      <c r="O156" s="637">
        <f t="array" ref="O156">IF(R156="",0,10*LOG10(SUM(BP156:BU156)/(COUNT(R156,X156,AB156,AF156,AJ156,AN156))))</f>
        <v/>
      </c>
      <c r="P156" s="638">
        <f t="array" ref="P156">IF(AND(Y156="",AC156="",AG156="",AK156="",AO156=""),S156,AVERAGE(S156,Y156,AC156,AG156,AK156,AO156)+STDEV(S156,Y156,AC156,AG156,AK156,AO156))</f>
        <v/>
      </c>
      <c r="Q156" s="106" t="n"/>
      <c r="R156" s="639" t="n"/>
      <c r="S156" s="640" t="n"/>
      <c r="T156" s="641" t="n"/>
      <c r="U156" s="642" t="n"/>
      <c r="V156" s="642" t="n"/>
      <c r="W156" s="106" t="n"/>
      <c r="X156" s="639" t="n"/>
      <c r="Y156" s="640" t="n"/>
      <c r="Z156" s="641" t="n"/>
      <c r="AA156" s="106" t="n"/>
      <c r="AB156" s="639" t="n"/>
      <c r="AC156" s="640" t="n"/>
      <c r="AD156" s="641" t="n"/>
      <c r="AE156" s="106" t="n"/>
      <c r="AF156" s="639" t="n"/>
      <c r="AG156" s="640" t="n"/>
      <c r="AH156" s="641" t="n"/>
      <c r="AI156" s="106" t="n"/>
      <c r="AJ156" s="639" t="n"/>
      <c r="AK156" s="640" t="n"/>
      <c r="AL156" s="641" t="n"/>
      <c r="AM156" s="106" t="n"/>
      <c r="AN156" s="639" t="n"/>
      <c r="AO156" s="640" t="n"/>
      <c r="AP156" s="641" t="n"/>
      <c r="AQ156" s="111">
        <f t="array" ref="AQ156">IF(AND((O156)&lt;85,N156&lt;137),"NO","SI")</f>
        <v/>
      </c>
      <c r="AR156" s="112">
        <f t="array" ref="AR156">IF((480*(10^(7.95-(O156/10))))&lt;480,480*(10^(7.95-(O156/10))),480)</f>
        <v/>
      </c>
      <c r="AS156" s="113">
        <f t="array" ref="AS156">IF((480*(10^(8.45-(O156/10))))&lt;480,480*(10^(8.45-(O156/10))),480)</f>
        <v/>
      </c>
      <c r="AT156" s="114">
        <f t="array" ref="AT156">IF((480*(10^(8.65-(O156/10))))&lt;480,480*(10^(8.65-(O156/10))),480)</f>
        <v/>
      </c>
      <c r="AU156" s="137">
        <f t="array" ref="AU156">IF(O156&lt;80,"0",IF((P156-O156)&lt;=2,('DPI art.191'!$G$3-(('DPI art.191'!$F$3-'DPI art.191'!$G$3)/4)*(P156-O156-2)),('DPI art.191'!$G$3-(('DPI art.191'!$G$3-'DPI art.191'!$H$3)/8)*(P156-O156-2))))</f>
        <v/>
      </c>
      <c r="AV156" s="644">
        <f t="array" ref="AV156">O156-AU156</f>
        <v/>
      </c>
      <c r="AW156" s="644">
        <f t="array" ref="AW156">IF(N156&lt;135,N156,N156-'DPI art.191'!$I$3)</f>
        <v/>
      </c>
      <c r="AX156" s="137">
        <f t="array" ref="AX156">IF(O156&lt;80,"0",IF((P156-O156)&lt;=2,('DPI art.191'!$G$5-(('DPI art.191'!$F$5-'DPI art.191'!$G$5)/4)*(P156-O156-2)),('DPI art.191'!$G$5-(('DPI art.191'!$G$5-'DPI art.191'!$H$5)/8)*(P156-O156-2))))</f>
        <v/>
      </c>
      <c r="AY156" s="644">
        <f t="array" ref="AY156">I156-AX156</f>
        <v/>
      </c>
      <c r="AZ156" s="644">
        <f t="array" ref="AZ156">IF(N156&lt;135,N156,N156-'DPI art.191'!$I$5)</f>
        <v/>
      </c>
      <c r="BA156" s="137">
        <f t="array" ref="BA156">IF(O156&lt;80,"0",IF((P156-O156)&lt;=2,('DPI art.191'!$G$7-(('DPI art.191'!$F$7-'DPI art.191'!$G$7)/4)*(P156-O156-2)),('DPI art.191'!$G$7-(('DPI art.191'!$G$7-'DPI art.191'!$H$7)/8)*(P156-O156-2))))</f>
        <v/>
      </c>
      <c r="BB156" s="644">
        <f t="array" ref="BB156">R156-BA156</f>
        <v/>
      </c>
      <c r="BC156" s="644">
        <f t="array" ref="BC156">IF(N156&lt;135,N156,N156-'DPI art.191'!$I$5)</f>
        <v/>
      </c>
      <c r="BD156" s="137">
        <f t="array" ref="BD156">IF(O156&lt;80,"0",IF((P156-O156)&lt;=2,('DPI art.191'!$G$7-(('DPI art.191'!$F$7-'DPI art.191'!$G$7)/4)*(O156-P156-2)),('DPI art.191'!$G$7-(('DPI art.191'!$G$7-'DPI art.191'!$H$7)/8)*(P156-O156-2))))</f>
        <v/>
      </c>
      <c r="BE156" s="644">
        <f t="array" ref="BE156">O156-BD156</f>
        <v/>
      </c>
      <c r="BF156" s="644">
        <f t="array" ref="BF156">IF(N156&lt;135,N156,N156-'DPI art.191'!$I$7)</f>
        <v/>
      </c>
      <c r="BG156" s="137">
        <f t="array" ref="BG156">IF(AA156&lt;80,"0",IF((AB156-AA156)&lt;=2,('DPI art.191'!$G$3-(('DPI art.191'!$F$3-'DPI art.191'!$G$3)/4)*(AB156-AA156-2)),('DPI art.191'!$G$3-(('DPI art.191'!$G$3-'DPI art.191'!$H$3)/8)*(AB156-AA156-2))))</f>
        <v/>
      </c>
      <c r="BH156" s="644">
        <f t="array" ref="BH156">AA156-BG156</f>
        <v/>
      </c>
      <c r="BI156" s="644">
        <f t="array" ref="BI156">IF(Z156&lt;135,Z156,Z156-'DPI art.191'!$I$3)</f>
        <v/>
      </c>
      <c r="BJ156" s="137">
        <f t="array" ref="BJ156">IF(U156&lt;80,"0",IF((V156-U156)&lt;=2,('DPI art.191'!$G$7-(('DPI art.191'!$F$7-'DPI art.191'!$G$7)/4)*(U156-V156-2)),('DPI art.191'!$G$7-(('DPI art.191'!$G$7-'DPI art.191'!$H$7)/8)*(V156-U156-2))))</f>
        <v/>
      </c>
      <c r="BK156" s="644">
        <f t="array" ref="BK156">U156-BJ156</f>
        <v/>
      </c>
      <c r="BL156" s="644">
        <f t="array" ref="BL156">IF(T156&lt;135,T156,T156-'DPI art.191'!$I$7)</f>
        <v/>
      </c>
      <c r="BM156" s="137">
        <f t="array" ref="BM156">IF(AA156&lt;80,"0",IF((AB156-AA156)&lt;=2,('DPI art.191'!$G$5-(('DPI art.191'!$F$5-'DPI art.191'!$G$5)/4)*(AB156-AA156-2)),('DPI art.191'!$G$5-(('DPI art.191'!$G$5-'DPI art.191'!$H$5)/8)*(AB156-AA156-2))))</f>
        <v/>
      </c>
      <c r="BN156" s="644">
        <f t="array" ref="BN156">AD156-BM156</f>
        <v/>
      </c>
      <c r="BO156" s="644">
        <f t="array" ref="BO156">IF(Z156&lt;135,Z156,Z156-'DPI art.191'!$I$5)</f>
        <v/>
      </c>
      <c r="BP156" s="645">
        <f t="array" ref="BP156">10^(0.1*R156)</f>
        <v/>
      </c>
      <c r="BQ156" s="645">
        <f t="array" ref="BQ156">10^(0.1*X156)</f>
        <v/>
      </c>
      <c r="BR156" s="645">
        <f t="array" ref="BR156">10^(0.1*AB156)</f>
        <v/>
      </c>
      <c r="BS156" s="645">
        <f t="array" ref="BS156">10^(0.1*AF156)</f>
        <v/>
      </c>
      <c r="BT156" s="645">
        <f t="array" ref="BT156">10^(0.1*AJ156)</f>
        <v/>
      </c>
      <c r="BU156" s="645">
        <f t="array" ref="BU156">10^(0.1*AN156)</f>
        <v/>
      </c>
      <c r="BV156" s="134">
        <f t="array" ref="BV156">IF(R156&gt;0,(O156-R156),"")</f>
        <v/>
      </c>
      <c r="BW156" s="134">
        <f t="array" ref="BW156">IF(X156&gt;0,(O156-X156),"")</f>
        <v/>
      </c>
      <c r="BX156" s="134">
        <f t="array" ref="BX156">IF(AB156&gt;0,(O156-AB156),"")</f>
        <v/>
      </c>
      <c r="BY156" s="134">
        <f t="array" ref="BY156">IF(AF156&gt;0,(O156-AF156),"")</f>
        <v/>
      </c>
      <c r="BZ156" s="134">
        <f t="array" ref="BZ156">IF(AJ156&gt;0,(O156-AJ156),"")</f>
        <v/>
      </c>
      <c r="CA156" s="134">
        <f t="array" ref="CA156">IF(AN156&gt;0,(O156-AN156),"")</f>
        <v/>
      </c>
      <c r="CB156" s="645">
        <f t="array" ref="CB156">COUNT(BV156:CA156)</f>
        <v/>
      </c>
      <c r="CC156" s="646">
        <f t="array" ref="CC156">IF(CB156=0,0,IF(CB156=1,0,1/(CB156*(CB156-1))))</f>
        <v/>
      </c>
      <c r="CD156" s="135">
        <f t="array" ref="CD156">IF(R156&gt;0,(BV156^2),"")</f>
        <v/>
      </c>
      <c r="CE156" s="135">
        <f t="array" ref="CE156">IF(X156&gt;0,(BW156^2),"")</f>
        <v/>
      </c>
      <c r="CF156" s="135">
        <f t="array" ref="CF156">IF(AB156&gt;0,(BX156^2),"")</f>
        <v/>
      </c>
      <c r="CG156" s="135">
        <f t="array" ref="CG156">IF(AF156&gt;0,(BY156^2),"")</f>
        <v/>
      </c>
      <c r="CH156" s="135">
        <f t="array" ref="CH156">IF(AJ156&gt;0,(BZ156^2),"")</f>
        <v/>
      </c>
      <c r="CI156" s="135">
        <f t="array" ref="CI156">IF(AN156&gt;0,(CA156^2),"")</f>
        <v/>
      </c>
      <c r="CJ156" s="121" t="n"/>
    </row>
    <row r="157" hidden="1" ht="18.75" customHeight="1" s="621">
      <c r="A157" s="47" t="inlineStr">
        <is>
          <t>/</t>
        </is>
      </c>
      <c r="B157" s="123">
        <f t="array" ref="B157">B156+1</f>
        <v/>
      </c>
      <c r="C157" s="101" t="n"/>
      <c r="D157" s="101" t="n"/>
      <c r="E157" s="101" t="n"/>
      <c r="F157" s="101" t="n"/>
      <c r="G157" s="100" t="n">
        <v>40725</v>
      </c>
      <c r="H157" s="99" t="inlineStr">
        <is>
          <t>Compito</t>
        </is>
      </c>
      <c r="I157" s="101">
        <f t="array" ref="I157">IF((V157-R157)&gt;3,"SI","")</f>
        <v/>
      </c>
      <c r="J157" s="101">
        <f t="array" ref="J157">IF((U157-R157)&gt;3,"SI","")</f>
        <v/>
      </c>
      <c r="K157" s="100" t="n"/>
      <c r="L157" s="100" t="n"/>
      <c r="M157" s="124">
        <f t="array" ref="M157">IF(R157&gt;0,(SQRT(CC157*(SUM(CD157:CI157)))),"")</f>
        <v/>
      </c>
      <c r="N157" s="136">
        <f t="array" ref="N157">IF(T157&gt;0,(MAX(T157,Z157,AD157,AH157,AL157,AP157))+SQRT(1.2^2+1^2),"")</f>
        <v/>
      </c>
      <c r="O157" s="637">
        <f t="array" ref="O157">IF(R157="",0,10*LOG10(SUM(BP157:BU157)/(COUNT(R157,X157,AB157,AF157,AJ157,AN157))))</f>
        <v/>
      </c>
      <c r="P157" s="638">
        <f t="array" ref="P157">IF(AND(Y157="",AC157="",AG157="",AK157="",AO157=""),S157,AVERAGE(S157,Y157,AC157,AG157,AK157,AO157)+STDEV(S157,Y157,AC157,AG157,AK157,AO157))</f>
        <v/>
      </c>
      <c r="Q157" s="106" t="n"/>
      <c r="R157" s="639" t="n"/>
      <c r="S157" s="640" t="n"/>
      <c r="T157" s="641" t="n"/>
      <c r="U157" s="642" t="n"/>
      <c r="V157" s="642" t="n"/>
      <c r="W157" s="106" t="n"/>
      <c r="X157" s="639" t="n"/>
      <c r="Y157" s="640" t="n"/>
      <c r="Z157" s="641" t="n"/>
      <c r="AA157" s="106" t="n"/>
      <c r="AB157" s="639" t="n"/>
      <c r="AC157" s="640" t="n"/>
      <c r="AD157" s="641" t="n"/>
      <c r="AE157" s="106" t="n"/>
      <c r="AF157" s="639" t="n"/>
      <c r="AG157" s="640" t="n"/>
      <c r="AH157" s="641" t="n"/>
      <c r="AI157" s="106" t="n"/>
      <c r="AJ157" s="639" t="n"/>
      <c r="AK157" s="640" t="n"/>
      <c r="AL157" s="641" t="n"/>
      <c r="AM157" s="106" t="n"/>
      <c r="AN157" s="639" t="n"/>
      <c r="AO157" s="640" t="n"/>
      <c r="AP157" s="641" t="n"/>
      <c r="AQ157" s="111">
        <f t="array" ref="AQ157">IF(AND((O157)&lt;85,N157&lt;137),"NO","SI")</f>
        <v/>
      </c>
      <c r="AR157" s="112">
        <f t="array" ref="AR157">IF((480*(10^(7.95-(O157/10))))&lt;480,480*(10^(7.95-(O157/10))),480)</f>
        <v/>
      </c>
      <c r="AS157" s="113">
        <f t="array" ref="AS157">IF((480*(10^(8.45-(O157/10))))&lt;480,480*(10^(8.45-(O157/10))),480)</f>
        <v/>
      </c>
      <c r="AT157" s="114">
        <f t="array" ref="AT157">IF((480*(10^(8.65-(O157/10))))&lt;480,480*(10^(8.65-(O157/10))),480)</f>
        <v/>
      </c>
      <c r="AU157" s="137">
        <f t="array" ref="AU157">IF(O157&lt;80,"0",IF((P157-O157)&lt;=2,('DPI art.191'!$G$3-(('DPI art.191'!$F$3-'DPI art.191'!$G$3)/4)*(P157-O157-2)),('DPI art.191'!$G$3-(('DPI art.191'!$G$3-'DPI art.191'!$H$3)/8)*(P157-O157-2))))</f>
        <v/>
      </c>
      <c r="AV157" s="644">
        <f t="array" ref="AV157">O157-AU157</f>
        <v/>
      </c>
      <c r="AW157" s="644">
        <f t="array" ref="AW157">IF(N157&lt;135,N157,N157-'DPI art.191'!$I$3)</f>
        <v/>
      </c>
      <c r="AX157" s="137">
        <f t="array" ref="AX157">IF(O157&lt;80,"0",IF((P157-O157)&lt;=2,('DPI art.191'!$G$5-(('DPI art.191'!$F$5-'DPI art.191'!$G$5)/4)*(P157-O157-2)),('DPI art.191'!$G$5-(('DPI art.191'!$G$5-'DPI art.191'!$H$5)/8)*(P157-O157-2))))</f>
        <v/>
      </c>
      <c r="AY157" s="644">
        <f t="array" ref="AY157">I157-AX157</f>
        <v/>
      </c>
      <c r="AZ157" s="644">
        <f t="array" ref="AZ157">IF(N157&lt;135,N157,N157-'DPI art.191'!$I$5)</f>
        <v/>
      </c>
      <c r="BA157" s="137">
        <f t="array" ref="BA157">IF(O157&lt;80,"0",IF((P157-O157)&lt;=2,('DPI art.191'!$G$7-(('DPI art.191'!$F$7-'DPI art.191'!$G$7)/4)*(P157-O157-2)),('DPI art.191'!$G$7-(('DPI art.191'!$G$7-'DPI art.191'!$H$7)/8)*(P157-O157-2))))</f>
        <v/>
      </c>
      <c r="BB157" s="644">
        <f t="array" ref="BB157">R157-BA157</f>
        <v/>
      </c>
      <c r="BC157" s="644">
        <f t="array" ref="BC157">IF(N157&lt;135,N157,N157-'DPI art.191'!$I$5)</f>
        <v/>
      </c>
      <c r="BD157" s="137">
        <f t="array" ref="BD157">IF(O157&lt;80,"0",IF((P157-O157)&lt;=2,('DPI art.191'!$G$7-(('DPI art.191'!$F$7-'DPI art.191'!$G$7)/4)*(O157-P157-2)),('DPI art.191'!$G$7-(('DPI art.191'!$G$7-'DPI art.191'!$H$7)/8)*(P157-O157-2))))</f>
        <v/>
      </c>
      <c r="BE157" s="644">
        <f t="array" ref="BE157">O157-BD157</f>
        <v/>
      </c>
      <c r="BF157" s="644">
        <f t="array" ref="BF157">IF(N157&lt;135,N157,N157-'DPI art.191'!$I$7)</f>
        <v/>
      </c>
      <c r="BG157" s="137">
        <f t="array" ref="BG157">IF(AA157&lt;80,"0",IF((AB157-AA157)&lt;=2,('DPI art.191'!$G$3-(('DPI art.191'!$F$3-'DPI art.191'!$G$3)/4)*(AB157-AA157-2)),('DPI art.191'!$G$3-(('DPI art.191'!$G$3-'DPI art.191'!$H$3)/8)*(AB157-AA157-2))))</f>
        <v/>
      </c>
      <c r="BH157" s="644">
        <f t="array" ref="BH157">AA157-BG157</f>
        <v/>
      </c>
      <c r="BI157" s="644">
        <f t="array" ref="BI157">IF(Z157&lt;135,Z157,Z157-'DPI art.191'!$I$3)</f>
        <v/>
      </c>
      <c r="BJ157" s="137">
        <f t="array" ref="BJ157">IF(U157&lt;80,"0",IF((V157-U157)&lt;=2,('DPI art.191'!$G$7-(('DPI art.191'!$F$7-'DPI art.191'!$G$7)/4)*(U157-V157-2)),('DPI art.191'!$G$7-(('DPI art.191'!$G$7-'DPI art.191'!$H$7)/8)*(V157-U157-2))))</f>
        <v/>
      </c>
      <c r="BK157" s="644">
        <f t="array" ref="BK157">U157-BJ157</f>
        <v/>
      </c>
      <c r="BL157" s="644">
        <f t="array" ref="BL157">IF(T157&lt;135,T157,T157-'DPI art.191'!$I$7)</f>
        <v/>
      </c>
      <c r="BM157" s="137">
        <f t="array" ref="BM157">IF(AA157&lt;80,"0",IF((AB157-AA157)&lt;=2,('DPI art.191'!$G$5-(('DPI art.191'!$F$5-'DPI art.191'!$G$5)/4)*(AB157-AA157-2)),('DPI art.191'!$G$5-(('DPI art.191'!$G$5-'DPI art.191'!$H$5)/8)*(AB157-AA157-2))))</f>
        <v/>
      </c>
      <c r="BN157" s="644">
        <f t="array" ref="BN157">AD157-BM157</f>
        <v/>
      </c>
      <c r="BO157" s="644">
        <f t="array" ref="BO157">IF(Z157&lt;135,Z157,Z157-'DPI art.191'!$I$5)</f>
        <v/>
      </c>
      <c r="BP157" s="645">
        <f t="array" ref="BP157">10^(0.1*R157)</f>
        <v/>
      </c>
      <c r="BQ157" s="645">
        <f t="array" ref="BQ157">10^(0.1*X157)</f>
        <v/>
      </c>
      <c r="BR157" s="645">
        <f t="array" ref="BR157">10^(0.1*AB157)</f>
        <v/>
      </c>
      <c r="BS157" s="645">
        <f t="array" ref="BS157">10^(0.1*AF157)</f>
        <v/>
      </c>
      <c r="BT157" s="645">
        <f t="array" ref="BT157">10^(0.1*AJ157)</f>
        <v/>
      </c>
      <c r="BU157" s="645">
        <f t="array" ref="BU157">10^(0.1*AN157)</f>
        <v/>
      </c>
      <c r="BV157" s="134">
        <f t="array" ref="BV157">IF(R157&gt;0,(O157-R157),"")</f>
        <v/>
      </c>
      <c r="BW157" s="134">
        <f t="array" ref="BW157">IF(X157&gt;0,(O157-X157),"")</f>
        <v/>
      </c>
      <c r="BX157" s="134">
        <f t="array" ref="BX157">IF(AB157&gt;0,(O157-AB157),"")</f>
        <v/>
      </c>
      <c r="BY157" s="134">
        <f t="array" ref="BY157">IF(AF157&gt;0,(O157-AF157),"")</f>
        <v/>
      </c>
      <c r="BZ157" s="134">
        <f t="array" ref="BZ157">IF(AJ157&gt;0,(O157-AJ157),"")</f>
        <v/>
      </c>
      <c r="CA157" s="134">
        <f t="array" ref="CA157">IF(AN157&gt;0,(O157-AN157),"")</f>
        <v/>
      </c>
      <c r="CB157" s="645">
        <f t="array" ref="CB157">COUNT(BV157:CA157)</f>
        <v/>
      </c>
      <c r="CC157" s="646">
        <f t="array" ref="CC157">IF(CB157=0,0,IF(CB157=1,0,1/(CB157*(CB157-1))))</f>
        <v/>
      </c>
      <c r="CD157" s="135">
        <f t="array" ref="CD157">IF(R157&gt;0,(BV157^2),"")</f>
        <v/>
      </c>
      <c r="CE157" s="135">
        <f t="array" ref="CE157">IF(X157&gt;0,(BW157^2),"")</f>
        <v/>
      </c>
      <c r="CF157" s="135">
        <f t="array" ref="CF157">IF(AB157&gt;0,(BX157^2),"")</f>
        <v/>
      </c>
      <c r="CG157" s="135">
        <f t="array" ref="CG157">IF(AF157&gt;0,(BY157^2),"")</f>
        <v/>
      </c>
      <c r="CH157" s="135">
        <f t="array" ref="CH157">IF(AJ157&gt;0,(BZ157^2),"")</f>
        <v/>
      </c>
      <c r="CI157" s="135">
        <f t="array" ref="CI157">IF(AN157&gt;0,(CA157^2),"")</f>
        <v/>
      </c>
      <c r="CJ157" s="121" t="n"/>
    </row>
    <row r="158" hidden="1" ht="18.75" customHeight="1" s="621">
      <c r="A158" s="47" t="inlineStr">
        <is>
          <t>/</t>
        </is>
      </c>
      <c r="B158" s="123">
        <f t="array" ref="B158">B157+1</f>
        <v/>
      </c>
      <c r="C158" s="101" t="n"/>
      <c r="D158" s="101" t="n"/>
      <c r="E158" s="101" t="n"/>
      <c r="F158" s="101" t="n"/>
      <c r="G158" s="100" t="n">
        <v>40725</v>
      </c>
      <c r="H158" s="99" t="inlineStr">
        <is>
          <t>Compito</t>
        </is>
      </c>
      <c r="I158" s="101">
        <f t="array" ref="I158">IF((V158-R158)&gt;3,"SI","")</f>
        <v/>
      </c>
      <c r="J158" s="101">
        <f t="array" ref="J158">IF((U158-R158)&gt;3,"SI","")</f>
        <v/>
      </c>
      <c r="K158" s="100" t="n"/>
      <c r="L158" s="100" t="n"/>
      <c r="M158" s="124">
        <f t="array" ref="M158">IF(R158&gt;0,(SQRT(CC158*(SUM(CD158:CI158)))),"")</f>
        <v/>
      </c>
      <c r="N158" s="136">
        <f t="array" ref="N158">IF(T158&gt;0,(MAX(T158,Z158,AD158,AH158,AL158,AP158))+SQRT(1.2^2+1^2),"")</f>
        <v/>
      </c>
      <c r="O158" s="637">
        <f t="array" ref="O158">IF(R158="",0,10*LOG10(SUM(BP158:BU158)/(COUNT(R158,X158,AB158,AF158,AJ158,AN158))))</f>
        <v/>
      </c>
      <c r="P158" s="638">
        <f t="array" ref="P158">IF(AND(Y158="",AC158="",AG158="",AK158="",AO158=""),S158,AVERAGE(S158,Y158,AC158,AG158,AK158,AO158)+STDEV(S158,Y158,AC158,AG158,AK158,AO158))</f>
        <v/>
      </c>
      <c r="Q158" s="106" t="n"/>
      <c r="R158" s="639" t="n"/>
      <c r="S158" s="640" t="n"/>
      <c r="T158" s="641" t="n"/>
      <c r="U158" s="642" t="n"/>
      <c r="V158" s="642" t="n"/>
      <c r="W158" s="106" t="n"/>
      <c r="X158" s="639" t="n"/>
      <c r="Y158" s="640" t="n"/>
      <c r="Z158" s="641" t="n"/>
      <c r="AA158" s="106" t="n"/>
      <c r="AB158" s="639" t="n"/>
      <c r="AC158" s="640" t="n"/>
      <c r="AD158" s="641" t="n"/>
      <c r="AE158" s="106" t="n"/>
      <c r="AF158" s="639" t="n"/>
      <c r="AG158" s="640" t="n"/>
      <c r="AH158" s="641" t="n"/>
      <c r="AI158" s="106" t="n"/>
      <c r="AJ158" s="639" t="n"/>
      <c r="AK158" s="640" t="n"/>
      <c r="AL158" s="641" t="n"/>
      <c r="AM158" s="106" t="n"/>
      <c r="AN158" s="639" t="n"/>
      <c r="AO158" s="640" t="n"/>
      <c r="AP158" s="641" t="n"/>
      <c r="AQ158" s="111">
        <f t="array" ref="AQ158">IF(AND((O158)&lt;85,N158&lt;137),"NO","SI")</f>
        <v/>
      </c>
      <c r="AR158" s="112">
        <f t="array" ref="AR158">IF((480*(10^(7.95-(O158/10))))&lt;480,480*(10^(7.95-(O158/10))),480)</f>
        <v/>
      </c>
      <c r="AS158" s="113">
        <f t="array" ref="AS158">IF((480*(10^(8.45-(O158/10))))&lt;480,480*(10^(8.45-(O158/10))),480)</f>
        <v/>
      </c>
      <c r="AT158" s="114">
        <f t="array" ref="AT158">IF((480*(10^(8.65-(O158/10))))&lt;480,480*(10^(8.65-(O158/10))),480)</f>
        <v/>
      </c>
      <c r="AU158" s="137">
        <f t="array" ref="AU158">IF(O158&lt;80,"0",IF((P158-O158)&lt;=2,('DPI art.191'!$G$3-(('DPI art.191'!$F$3-'DPI art.191'!$G$3)/4)*(P158-O158-2)),('DPI art.191'!$G$3-(('DPI art.191'!$G$3-'DPI art.191'!$H$3)/8)*(P158-O158-2))))</f>
        <v/>
      </c>
      <c r="AV158" s="644">
        <f t="array" ref="AV158">O158-AU158</f>
        <v/>
      </c>
      <c r="AW158" s="644">
        <f t="array" ref="AW158">IF(N158&lt;135,N158,N158-'DPI art.191'!$I$3)</f>
        <v/>
      </c>
      <c r="AX158" s="137">
        <f t="array" ref="AX158">IF(O158&lt;80,"0",IF((P158-O158)&lt;=2,('DPI art.191'!$G$5-(('DPI art.191'!$F$5-'DPI art.191'!$G$5)/4)*(P158-O158-2)),('DPI art.191'!$G$5-(('DPI art.191'!$G$5-'DPI art.191'!$H$5)/8)*(P158-O158-2))))</f>
        <v/>
      </c>
      <c r="AY158" s="644">
        <f t="array" ref="AY158">I158-AX158</f>
        <v/>
      </c>
      <c r="AZ158" s="644">
        <f t="array" ref="AZ158">IF(N158&lt;135,N158,N158-'DPI art.191'!$I$5)</f>
        <v/>
      </c>
      <c r="BA158" s="137">
        <f t="array" ref="BA158">IF(O158&lt;80,"0",IF((P158-O158)&lt;=2,('DPI art.191'!$G$7-(('DPI art.191'!$F$7-'DPI art.191'!$G$7)/4)*(P158-O158-2)),('DPI art.191'!$G$7-(('DPI art.191'!$G$7-'DPI art.191'!$H$7)/8)*(P158-O158-2))))</f>
        <v/>
      </c>
      <c r="BB158" s="644">
        <f t="array" ref="BB158">R158-BA158</f>
        <v/>
      </c>
      <c r="BC158" s="644">
        <f t="array" ref="BC158">IF(N158&lt;135,N158,N158-'DPI art.191'!$I$5)</f>
        <v/>
      </c>
      <c r="BD158" s="137">
        <f t="array" ref="BD158">IF(O158&lt;80,"0",IF((P158-O158)&lt;=2,('DPI art.191'!$G$7-(('DPI art.191'!$F$7-'DPI art.191'!$G$7)/4)*(O158-P158-2)),('DPI art.191'!$G$7-(('DPI art.191'!$G$7-'DPI art.191'!$H$7)/8)*(P158-O158-2))))</f>
        <v/>
      </c>
      <c r="BE158" s="644">
        <f t="array" ref="BE158">O158-BD158</f>
        <v/>
      </c>
      <c r="BF158" s="644">
        <f t="array" ref="BF158">IF(N158&lt;135,N158,N158-'DPI art.191'!$I$7)</f>
        <v/>
      </c>
      <c r="BG158" s="137">
        <f t="array" ref="BG158">IF(AA158&lt;80,"0",IF((AB158-AA158)&lt;=2,('DPI art.191'!$G$3-(('DPI art.191'!$F$3-'DPI art.191'!$G$3)/4)*(AB158-AA158-2)),('DPI art.191'!$G$3-(('DPI art.191'!$G$3-'DPI art.191'!$H$3)/8)*(AB158-AA158-2))))</f>
        <v/>
      </c>
      <c r="BH158" s="644">
        <f t="array" ref="BH158">AA158-BG158</f>
        <v/>
      </c>
      <c r="BI158" s="644">
        <f t="array" ref="BI158">IF(Z158&lt;135,Z158,Z158-'DPI art.191'!$I$3)</f>
        <v/>
      </c>
      <c r="BJ158" s="137">
        <f t="array" ref="BJ158">IF(U158&lt;80,"0",IF((V158-U158)&lt;=2,('DPI art.191'!$G$7-(('DPI art.191'!$F$7-'DPI art.191'!$G$7)/4)*(U158-V158-2)),('DPI art.191'!$G$7-(('DPI art.191'!$G$7-'DPI art.191'!$H$7)/8)*(V158-U158-2))))</f>
        <v/>
      </c>
      <c r="BK158" s="644">
        <f t="array" ref="BK158">U158-BJ158</f>
        <v/>
      </c>
      <c r="BL158" s="644">
        <f t="array" ref="BL158">IF(T158&lt;135,T158,T158-'DPI art.191'!$I$7)</f>
        <v/>
      </c>
      <c r="BM158" s="137">
        <f t="array" ref="BM158">IF(AA158&lt;80,"0",IF((AB158-AA158)&lt;=2,('DPI art.191'!$G$5-(('DPI art.191'!$F$5-'DPI art.191'!$G$5)/4)*(AB158-AA158-2)),('DPI art.191'!$G$5-(('DPI art.191'!$G$5-'DPI art.191'!$H$5)/8)*(AB158-AA158-2))))</f>
        <v/>
      </c>
      <c r="BN158" s="644">
        <f t="array" ref="BN158">AD158-BM158</f>
        <v/>
      </c>
      <c r="BO158" s="644">
        <f t="array" ref="BO158">IF(Z158&lt;135,Z158,Z158-'DPI art.191'!$I$5)</f>
        <v/>
      </c>
      <c r="BP158" s="645">
        <f t="array" ref="BP158">10^(0.1*R158)</f>
        <v/>
      </c>
      <c r="BQ158" s="645">
        <f t="array" ref="BQ158">10^(0.1*X158)</f>
        <v/>
      </c>
      <c r="BR158" s="645">
        <f t="array" ref="BR158">10^(0.1*AB158)</f>
        <v/>
      </c>
      <c r="BS158" s="645">
        <f t="array" ref="BS158">10^(0.1*AF158)</f>
        <v/>
      </c>
      <c r="BT158" s="645">
        <f t="array" ref="BT158">10^(0.1*AJ158)</f>
        <v/>
      </c>
      <c r="BU158" s="645">
        <f t="array" ref="BU158">10^(0.1*AN158)</f>
        <v/>
      </c>
      <c r="BV158" s="134">
        <f t="array" ref="BV158">IF(R158&gt;0,(O158-R158),"")</f>
        <v/>
      </c>
      <c r="BW158" s="134">
        <f t="array" ref="BW158">IF(X158&gt;0,(O158-X158),"")</f>
        <v/>
      </c>
      <c r="BX158" s="134">
        <f t="array" ref="BX158">IF(AB158&gt;0,(O158-AB158),"")</f>
        <v/>
      </c>
      <c r="BY158" s="134">
        <f t="array" ref="BY158">IF(AF158&gt;0,(O158-AF158),"")</f>
        <v/>
      </c>
      <c r="BZ158" s="134">
        <f t="array" ref="BZ158">IF(AJ158&gt;0,(O158-AJ158),"")</f>
        <v/>
      </c>
      <c r="CA158" s="134">
        <f t="array" ref="CA158">IF(AN158&gt;0,(O158-AN158),"")</f>
        <v/>
      </c>
      <c r="CB158" s="645">
        <f t="array" ref="CB158">COUNT(BV158:CA158)</f>
        <v/>
      </c>
      <c r="CC158" s="646">
        <f t="array" ref="CC158">IF(CB158=0,0,IF(CB158=1,0,1/(CB158*(CB158-1))))</f>
        <v/>
      </c>
      <c r="CD158" s="135">
        <f t="array" ref="CD158">IF(R158&gt;0,(BV158^2),"")</f>
        <v/>
      </c>
      <c r="CE158" s="135">
        <f t="array" ref="CE158">IF(X158&gt;0,(BW158^2),"")</f>
        <v/>
      </c>
      <c r="CF158" s="135">
        <f t="array" ref="CF158">IF(AB158&gt;0,(BX158^2),"")</f>
        <v/>
      </c>
      <c r="CG158" s="135">
        <f t="array" ref="CG158">IF(AF158&gt;0,(BY158^2),"")</f>
        <v/>
      </c>
      <c r="CH158" s="135">
        <f t="array" ref="CH158">IF(AJ158&gt;0,(BZ158^2),"")</f>
        <v/>
      </c>
      <c r="CI158" s="135">
        <f t="array" ref="CI158">IF(AN158&gt;0,(CA158^2),"")</f>
        <v/>
      </c>
      <c r="CJ158" s="121" t="n"/>
    </row>
    <row r="159" hidden="1" ht="18.75" customHeight="1" s="621">
      <c r="A159" s="47" t="inlineStr">
        <is>
          <t>/</t>
        </is>
      </c>
      <c r="B159" s="123">
        <f t="array" ref="B159">B158+1</f>
        <v/>
      </c>
      <c r="C159" s="101" t="n"/>
      <c r="D159" s="101" t="n"/>
      <c r="E159" s="101" t="n"/>
      <c r="F159" s="101" t="n"/>
      <c r="G159" s="100" t="n">
        <v>40725</v>
      </c>
      <c r="H159" s="99" t="inlineStr">
        <is>
          <t>Compito</t>
        </is>
      </c>
      <c r="I159" s="101">
        <f t="array" ref="I159">IF((V159-R159)&gt;3,"SI","")</f>
        <v/>
      </c>
      <c r="J159" s="101">
        <f t="array" ref="J159">IF((U159-R159)&gt;3,"SI","")</f>
        <v/>
      </c>
      <c r="K159" s="100" t="n"/>
      <c r="L159" s="100" t="n"/>
      <c r="M159" s="124">
        <f t="array" ref="M159">IF(R159&gt;0,(SQRT(CC159*(SUM(CD159:CI159)))),"")</f>
        <v/>
      </c>
      <c r="N159" s="136">
        <f t="array" ref="N159">IF(T159&gt;0,(MAX(T159,Z159,AD159,AH159,AL159,AP159))+SQRT(1.2^2+1^2),"")</f>
        <v/>
      </c>
      <c r="O159" s="637">
        <f t="array" ref="O159">IF(R159="",0,10*LOG10(SUM(BP159:BU159)/(COUNT(R159,X159,AB159,AF159,AJ159,AN159))))</f>
        <v/>
      </c>
      <c r="P159" s="638">
        <f t="array" ref="P159">IF(AND(Y159="",AC159="",AG159="",AK159="",AO159=""),S159,AVERAGE(S159,Y159,AC159,AG159,AK159,AO159)+STDEV(S159,Y159,AC159,AG159,AK159,AO159))</f>
        <v/>
      </c>
      <c r="Q159" s="106" t="n"/>
      <c r="R159" s="639" t="n"/>
      <c r="S159" s="640" t="n"/>
      <c r="T159" s="641" t="n"/>
      <c r="U159" s="642" t="n"/>
      <c r="V159" s="642" t="n"/>
      <c r="W159" s="106" t="n"/>
      <c r="X159" s="639" t="n"/>
      <c r="Y159" s="640" t="n"/>
      <c r="Z159" s="641" t="n"/>
      <c r="AA159" s="106" t="n"/>
      <c r="AB159" s="639" t="n"/>
      <c r="AC159" s="640" t="n"/>
      <c r="AD159" s="641" t="n"/>
      <c r="AE159" s="106" t="n"/>
      <c r="AF159" s="639" t="n"/>
      <c r="AG159" s="640" t="n"/>
      <c r="AH159" s="641" t="n"/>
      <c r="AI159" s="106" t="n"/>
      <c r="AJ159" s="639" t="n"/>
      <c r="AK159" s="640" t="n"/>
      <c r="AL159" s="641" t="n"/>
      <c r="AM159" s="106" t="n"/>
      <c r="AN159" s="639" t="n"/>
      <c r="AO159" s="640" t="n"/>
      <c r="AP159" s="641" t="n"/>
      <c r="AQ159" s="111">
        <f t="array" ref="AQ159">IF(AND((O159)&lt;85,N159&lt;137),"NO","SI")</f>
        <v/>
      </c>
      <c r="AR159" s="112">
        <f t="array" ref="AR159">IF((480*(10^(7.95-(O159/10))))&lt;480,480*(10^(7.95-(O159/10))),480)</f>
        <v/>
      </c>
      <c r="AS159" s="113">
        <f t="array" ref="AS159">IF((480*(10^(8.45-(O159/10))))&lt;480,480*(10^(8.45-(O159/10))),480)</f>
        <v/>
      </c>
      <c r="AT159" s="114">
        <f t="array" ref="AT159">IF((480*(10^(8.65-(O159/10))))&lt;480,480*(10^(8.65-(O159/10))),480)</f>
        <v/>
      </c>
      <c r="AU159" s="137">
        <f t="array" ref="AU159">IF(O159&lt;80,"0",IF((P159-O159)&lt;=2,('DPI art.191'!$G$3-(('DPI art.191'!$F$3-'DPI art.191'!$G$3)/4)*(P159-O159-2)),('DPI art.191'!$G$3-(('DPI art.191'!$G$3-'DPI art.191'!$H$3)/8)*(P159-O159-2))))</f>
        <v/>
      </c>
      <c r="AV159" s="644">
        <f t="array" ref="AV159">O159-AU159</f>
        <v/>
      </c>
      <c r="AW159" s="644">
        <f t="array" ref="AW159">IF(N159&lt;135,N159,N159-'DPI art.191'!$I$3)</f>
        <v/>
      </c>
      <c r="AX159" s="137">
        <f t="array" ref="AX159">IF(O159&lt;80,"0",IF((P159-O159)&lt;=2,('DPI art.191'!$G$5-(('DPI art.191'!$F$5-'DPI art.191'!$G$5)/4)*(P159-O159-2)),('DPI art.191'!$G$5-(('DPI art.191'!$G$5-'DPI art.191'!$H$5)/8)*(P159-O159-2))))</f>
        <v/>
      </c>
      <c r="AY159" s="644">
        <f t="array" ref="AY159">I159-AX159</f>
        <v/>
      </c>
      <c r="AZ159" s="644">
        <f t="array" ref="AZ159">IF(N159&lt;135,N159,N159-'DPI art.191'!$I$5)</f>
        <v/>
      </c>
      <c r="BA159" s="137">
        <f t="array" ref="BA159">IF(O159&lt;80,"0",IF((P159-O159)&lt;=2,('DPI art.191'!$G$7-(('DPI art.191'!$F$7-'DPI art.191'!$G$7)/4)*(P159-O159-2)),('DPI art.191'!$G$7-(('DPI art.191'!$G$7-'DPI art.191'!$H$7)/8)*(P159-O159-2))))</f>
        <v/>
      </c>
      <c r="BB159" s="644">
        <f t="array" ref="BB159">R159-BA159</f>
        <v/>
      </c>
      <c r="BC159" s="644">
        <f t="array" ref="BC159">IF(N159&lt;135,N159,N159-'DPI art.191'!$I$5)</f>
        <v/>
      </c>
      <c r="BD159" s="137">
        <f t="array" ref="BD159">IF(O159&lt;80,"0",IF((P159-O159)&lt;=2,('DPI art.191'!$G$7-(('DPI art.191'!$F$7-'DPI art.191'!$G$7)/4)*(O159-P159-2)),('DPI art.191'!$G$7-(('DPI art.191'!$G$7-'DPI art.191'!$H$7)/8)*(P159-O159-2))))</f>
        <v/>
      </c>
      <c r="BE159" s="644">
        <f t="array" ref="BE159">O159-BD159</f>
        <v/>
      </c>
      <c r="BF159" s="644">
        <f t="array" ref="BF159">IF(N159&lt;135,N159,N159-'DPI art.191'!$I$7)</f>
        <v/>
      </c>
      <c r="BG159" s="137">
        <f t="array" ref="BG159">IF(AA159&lt;80,"0",IF((AB159-AA159)&lt;=2,('DPI art.191'!$G$3-(('DPI art.191'!$F$3-'DPI art.191'!$G$3)/4)*(AB159-AA159-2)),('DPI art.191'!$G$3-(('DPI art.191'!$G$3-'DPI art.191'!$H$3)/8)*(AB159-AA159-2))))</f>
        <v/>
      </c>
      <c r="BH159" s="644">
        <f t="array" ref="BH159">AA159-BG159</f>
        <v/>
      </c>
      <c r="BI159" s="644">
        <f t="array" ref="BI159">IF(Z159&lt;135,Z159,Z159-'DPI art.191'!$I$3)</f>
        <v/>
      </c>
      <c r="BJ159" s="137">
        <f t="array" ref="BJ159">IF(U159&lt;80,"0",IF((V159-U159)&lt;=2,('DPI art.191'!$G$7-(('DPI art.191'!$F$7-'DPI art.191'!$G$7)/4)*(U159-V159-2)),('DPI art.191'!$G$7-(('DPI art.191'!$G$7-'DPI art.191'!$H$7)/8)*(V159-U159-2))))</f>
        <v/>
      </c>
      <c r="BK159" s="644">
        <f t="array" ref="BK159">U159-BJ159</f>
        <v/>
      </c>
      <c r="BL159" s="644">
        <f t="array" ref="BL159">IF(T159&lt;135,T159,T159-'DPI art.191'!$I$7)</f>
        <v/>
      </c>
      <c r="BM159" s="137">
        <f t="array" ref="BM159">IF(AA159&lt;80,"0",IF((AB159-AA159)&lt;=2,('DPI art.191'!$G$5-(('DPI art.191'!$F$5-'DPI art.191'!$G$5)/4)*(AB159-AA159-2)),('DPI art.191'!$G$5-(('DPI art.191'!$G$5-'DPI art.191'!$H$5)/8)*(AB159-AA159-2))))</f>
        <v/>
      </c>
      <c r="BN159" s="644">
        <f t="array" ref="BN159">AD159-BM159</f>
        <v/>
      </c>
      <c r="BO159" s="644">
        <f t="array" ref="BO159">IF(Z159&lt;135,Z159,Z159-'DPI art.191'!$I$5)</f>
        <v/>
      </c>
      <c r="BP159" s="645">
        <f t="array" ref="BP159">10^(0.1*R159)</f>
        <v/>
      </c>
      <c r="BQ159" s="645">
        <f t="array" ref="BQ159">10^(0.1*X159)</f>
        <v/>
      </c>
      <c r="BR159" s="645">
        <f t="array" ref="BR159">10^(0.1*AB159)</f>
        <v/>
      </c>
      <c r="BS159" s="645">
        <f t="array" ref="BS159">10^(0.1*AF159)</f>
        <v/>
      </c>
      <c r="BT159" s="645">
        <f t="array" ref="BT159">10^(0.1*AJ159)</f>
        <v/>
      </c>
      <c r="BU159" s="645">
        <f t="array" ref="BU159">10^(0.1*AN159)</f>
        <v/>
      </c>
      <c r="BV159" s="134">
        <f t="array" ref="BV159">IF(R159&gt;0,(O159-R159),"")</f>
        <v/>
      </c>
      <c r="BW159" s="134">
        <f t="array" ref="BW159">IF(X159&gt;0,(O159-X159),"")</f>
        <v/>
      </c>
      <c r="BX159" s="134">
        <f t="array" ref="BX159">IF(AB159&gt;0,(O159-AB159),"")</f>
        <v/>
      </c>
      <c r="BY159" s="134">
        <f t="array" ref="BY159">IF(AF159&gt;0,(O159-AF159),"")</f>
        <v/>
      </c>
      <c r="BZ159" s="134">
        <f t="array" ref="BZ159">IF(AJ159&gt;0,(O159-AJ159),"")</f>
        <v/>
      </c>
      <c r="CA159" s="134">
        <f t="array" ref="CA159">IF(AN159&gt;0,(O159-AN159),"")</f>
        <v/>
      </c>
      <c r="CB159" s="645">
        <f t="array" ref="CB159">COUNT(BV159:CA159)</f>
        <v/>
      </c>
      <c r="CC159" s="646">
        <f t="array" ref="CC159">IF(CB159=0,0,IF(CB159=1,0,1/(CB159*(CB159-1))))</f>
        <v/>
      </c>
      <c r="CD159" s="135">
        <f t="array" ref="CD159">IF(R159&gt;0,(BV159^2),"")</f>
        <v/>
      </c>
      <c r="CE159" s="135">
        <f t="array" ref="CE159">IF(X159&gt;0,(BW159^2),"")</f>
        <v/>
      </c>
      <c r="CF159" s="135">
        <f t="array" ref="CF159">IF(AB159&gt;0,(BX159^2),"")</f>
        <v/>
      </c>
      <c r="CG159" s="135">
        <f t="array" ref="CG159">IF(AF159&gt;0,(BY159^2),"")</f>
        <v/>
      </c>
      <c r="CH159" s="135">
        <f t="array" ref="CH159">IF(AJ159&gt;0,(BZ159^2),"")</f>
        <v/>
      </c>
      <c r="CI159" s="135">
        <f t="array" ref="CI159">IF(AN159&gt;0,(CA159^2),"")</f>
        <v/>
      </c>
      <c r="CJ159" s="121" t="n"/>
    </row>
    <row r="160" hidden="1" ht="18.75" customHeight="1" s="621">
      <c r="A160" s="47" t="inlineStr">
        <is>
          <t>/</t>
        </is>
      </c>
      <c r="B160" s="123">
        <f t="array" ref="B160">B159+1</f>
        <v/>
      </c>
      <c r="C160" s="101" t="n"/>
      <c r="D160" s="101" t="n"/>
      <c r="E160" s="101" t="n"/>
      <c r="F160" s="101" t="n"/>
      <c r="G160" s="100" t="n">
        <v>40725</v>
      </c>
      <c r="H160" s="99" t="inlineStr">
        <is>
          <t>Compito</t>
        </is>
      </c>
      <c r="I160" s="101">
        <f t="array" ref="I160">IF((V160-R160)&gt;3,"SI","")</f>
        <v/>
      </c>
      <c r="J160" s="101">
        <f t="array" ref="J160">IF((U160-R160)&gt;3,"SI","")</f>
        <v/>
      </c>
      <c r="K160" s="100" t="n"/>
      <c r="L160" s="100" t="n"/>
      <c r="M160" s="124">
        <f t="array" ref="M160">IF(R160&gt;0,(SQRT(CC160*(SUM(CD160:CI160)))),"")</f>
        <v/>
      </c>
      <c r="N160" s="136">
        <f t="array" ref="N160">IF(T160&gt;0,(MAX(T160,Z160,AD160,AH160,AL160,AP160))+SQRT(1.2^2+1^2),"")</f>
        <v/>
      </c>
      <c r="O160" s="637">
        <f t="array" ref="O160">IF(R160="",0,10*LOG10(SUM(BP160:BU160)/(COUNT(R160,X160,AB160,AF160,AJ160,AN160))))</f>
        <v/>
      </c>
      <c r="P160" s="638">
        <f t="array" ref="P160">IF(AND(Y160="",AC160="",AG160="",AK160="",AO160=""),S160,AVERAGE(S160,Y160,AC160,AG160,AK160,AO160)+STDEV(S160,Y160,AC160,AG160,AK160,AO160))</f>
        <v/>
      </c>
      <c r="Q160" s="106" t="n"/>
      <c r="R160" s="639" t="n"/>
      <c r="S160" s="640" t="n"/>
      <c r="T160" s="641" t="n"/>
      <c r="U160" s="642" t="n"/>
      <c r="V160" s="642" t="n"/>
      <c r="W160" s="106" t="n"/>
      <c r="X160" s="639" t="n"/>
      <c r="Y160" s="640" t="n"/>
      <c r="Z160" s="641" t="n"/>
      <c r="AA160" s="106" t="n"/>
      <c r="AB160" s="639" t="n"/>
      <c r="AC160" s="640" t="n"/>
      <c r="AD160" s="641" t="n"/>
      <c r="AE160" s="106" t="n"/>
      <c r="AF160" s="639" t="n"/>
      <c r="AG160" s="640" t="n"/>
      <c r="AH160" s="641" t="n"/>
      <c r="AI160" s="106" t="n"/>
      <c r="AJ160" s="639" t="n"/>
      <c r="AK160" s="640" t="n"/>
      <c r="AL160" s="641" t="n"/>
      <c r="AM160" s="106" t="n"/>
      <c r="AN160" s="639" t="n"/>
      <c r="AO160" s="640" t="n"/>
      <c r="AP160" s="641" t="n"/>
      <c r="AQ160" s="111">
        <f t="array" ref="AQ160">IF(AND((O160)&lt;85,N160&lt;137),"NO","SI")</f>
        <v/>
      </c>
      <c r="AR160" s="112">
        <f t="array" ref="AR160">IF((480*(10^(7.95-(O160/10))))&lt;480,480*(10^(7.95-(O160/10))),480)</f>
        <v/>
      </c>
      <c r="AS160" s="113">
        <f t="array" ref="AS160">IF((480*(10^(8.45-(O160/10))))&lt;480,480*(10^(8.45-(O160/10))),480)</f>
        <v/>
      </c>
      <c r="AT160" s="114">
        <f t="array" ref="AT160">IF((480*(10^(8.65-(O160/10))))&lt;480,480*(10^(8.65-(O160/10))),480)</f>
        <v/>
      </c>
      <c r="AU160" s="137">
        <f t="array" ref="AU160">IF(O160&lt;80,"0",IF((P160-O160)&lt;=2,('DPI art.191'!$G$3-(('DPI art.191'!$F$3-'DPI art.191'!$G$3)/4)*(P160-O160-2)),('DPI art.191'!$G$3-(('DPI art.191'!$G$3-'DPI art.191'!$H$3)/8)*(P160-O160-2))))</f>
        <v/>
      </c>
      <c r="AV160" s="644">
        <f t="array" ref="AV160">O160-AU160</f>
        <v/>
      </c>
      <c r="AW160" s="644">
        <f t="array" ref="AW160">IF(N160&lt;135,N160,N160-'DPI art.191'!$I$3)</f>
        <v/>
      </c>
      <c r="AX160" s="137">
        <f t="array" ref="AX160">IF(O160&lt;80,"0",IF((P160-O160)&lt;=2,('DPI art.191'!$G$5-(('DPI art.191'!$F$5-'DPI art.191'!$G$5)/4)*(P160-O160-2)),('DPI art.191'!$G$5-(('DPI art.191'!$G$5-'DPI art.191'!$H$5)/8)*(P160-O160-2))))</f>
        <v/>
      </c>
      <c r="AY160" s="644">
        <f t="array" ref="AY160">I160-AX160</f>
        <v/>
      </c>
      <c r="AZ160" s="644">
        <f t="array" ref="AZ160">IF(N160&lt;135,N160,N160-'DPI art.191'!$I$5)</f>
        <v/>
      </c>
      <c r="BA160" s="137">
        <f t="array" ref="BA160">IF(O160&lt;80,"0",IF((P160-O160)&lt;=2,('DPI art.191'!$G$7-(('DPI art.191'!$F$7-'DPI art.191'!$G$7)/4)*(P160-O160-2)),('DPI art.191'!$G$7-(('DPI art.191'!$G$7-'DPI art.191'!$H$7)/8)*(P160-O160-2))))</f>
        <v/>
      </c>
      <c r="BB160" s="644">
        <f t="array" ref="BB160">R160-BA160</f>
        <v/>
      </c>
      <c r="BC160" s="644">
        <f t="array" ref="BC160">IF(N160&lt;135,N160,N160-'DPI art.191'!$I$5)</f>
        <v/>
      </c>
      <c r="BD160" s="137">
        <f t="array" ref="BD160">IF(O160&lt;80,"0",IF((P160-O160)&lt;=2,('DPI art.191'!$G$7-(('DPI art.191'!$F$7-'DPI art.191'!$G$7)/4)*(O160-P160-2)),('DPI art.191'!$G$7-(('DPI art.191'!$G$7-'DPI art.191'!$H$7)/8)*(P160-O160-2))))</f>
        <v/>
      </c>
      <c r="BE160" s="644">
        <f t="array" ref="BE160">O160-BD160</f>
        <v/>
      </c>
      <c r="BF160" s="644">
        <f t="array" ref="BF160">IF(N160&lt;135,N160,N160-'DPI art.191'!$I$7)</f>
        <v/>
      </c>
      <c r="BG160" s="137">
        <f t="array" ref="BG160">IF(AA160&lt;80,"0",IF((AB160-AA160)&lt;=2,('DPI art.191'!$G$3-(('DPI art.191'!$F$3-'DPI art.191'!$G$3)/4)*(AB160-AA160-2)),('DPI art.191'!$G$3-(('DPI art.191'!$G$3-'DPI art.191'!$H$3)/8)*(AB160-AA160-2))))</f>
        <v/>
      </c>
      <c r="BH160" s="644">
        <f t="array" ref="BH160">AA160-BG160</f>
        <v/>
      </c>
      <c r="BI160" s="644">
        <f t="array" ref="BI160">IF(Z160&lt;135,Z160,Z160-'DPI art.191'!$I$3)</f>
        <v/>
      </c>
      <c r="BJ160" s="137">
        <f t="array" ref="BJ160">IF(U160&lt;80,"0",IF((V160-U160)&lt;=2,('DPI art.191'!$G$7-(('DPI art.191'!$F$7-'DPI art.191'!$G$7)/4)*(U160-V160-2)),('DPI art.191'!$G$7-(('DPI art.191'!$G$7-'DPI art.191'!$H$7)/8)*(V160-U160-2))))</f>
        <v/>
      </c>
      <c r="BK160" s="644">
        <f t="array" ref="BK160">U160-BJ160</f>
        <v/>
      </c>
      <c r="BL160" s="644">
        <f t="array" ref="BL160">IF(T160&lt;135,T160,T160-'DPI art.191'!$I$7)</f>
        <v/>
      </c>
      <c r="BM160" s="137">
        <f t="array" ref="BM160">IF(AA160&lt;80,"0",IF((AB160-AA160)&lt;=2,('DPI art.191'!$G$5-(('DPI art.191'!$F$5-'DPI art.191'!$G$5)/4)*(AB160-AA160-2)),('DPI art.191'!$G$5-(('DPI art.191'!$G$5-'DPI art.191'!$H$5)/8)*(AB160-AA160-2))))</f>
        <v/>
      </c>
      <c r="BN160" s="644">
        <f t="array" ref="BN160">AD160-BM160</f>
        <v/>
      </c>
      <c r="BO160" s="644">
        <f t="array" ref="BO160">IF(Z160&lt;135,Z160,Z160-'DPI art.191'!$I$5)</f>
        <v/>
      </c>
      <c r="BP160" s="645">
        <f t="array" ref="BP160">10^(0.1*R160)</f>
        <v/>
      </c>
      <c r="BQ160" s="645">
        <f t="array" ref="BQ160">10^(0.1*X160)</f>
        <v/>
      </c>
      <c r="BR160" s="645">
        <f t="array" ref="BR160">10^(0.1*AB160)</f>
        <v/>
      </c>
      <c r="BS160" s="645">
        <f t="array" ref="BS160">10^(0.1*AF160)</f>
        <v/>
      </c>
      <c r="BT160" s="645">
        <f t="array" ref="BT160">10^(0.1*AJ160)</f>
        <v/>
      </c>
      <c r="BU160" s="645">
        <f t="array" ref="BU160">10^(0.1*AN160)</f>
        <v/>
      </c>
      <c r="BV160" s="134">
        <f t="array" ref="BV160">IF(R160&gt;0,(O160-R160),"")</f>
        <v/>
      </c>
      <c r="BW160" s="134">
        <f t="array" ref="BW160">IF(X160&gt;0,(O160-X160),"")</f>
        <v/>
      </c>
      <c r="BX160" s="134">
        <f t="array" ref="BX160">IF(AB160&gt;0,(O160-AB160),"")</f>
        <v/>
      </c>
      <c r="BY160" s="134">
        <f t="array" ref="BY160">IF(AF160&gt;0,(O160-AF160),"")</f>
        <v/>
      </c>
      <c r="BZ160" s="134">
        <f t="array" ref="BZ160">IF(AJ160&gt;0,(O160-AJ160),"")</f>
        <v/>
      </c>
      <c r="CA160" s="134">
        <f t="array" ref="CA160">IF(AN160&gt;0,(O160-AN160),"")</f>
        <v/>
      </c>
      <c r="CB160" s="645">
        <f t="array" ref="CB160">COUNT(BV160:CA160)</f>
        <v/>
      </c>
      <c r="CC160" s="646">
        <f t="array" ref="CC160">IF(CB160=0,0,IF(CB160=1,0,1/(CB160*(CB160-1))))</f>
        <v/>
      </c>
      <c r="CD160" s="135">
        <f t="array" ref="CD160">IF(R160&gt;0,(BV160^2),"")</f>
        <v/>
      </c>
      <c r="CE160" s="135">
        <f t="array" ref="CE160">IF(X160&gt;0,(BW160^2),"")</f>
        <v/>
      </c>
      <c r="CF160" s="135">
        <f t="array" ref="CF160">IF(AB160&gt;0,(BX160^2),"")</f>
        <v/>
      </c>
      <c r="CG160" s="135">
        <f t="array" ref="CG160">IF(AF160&gt;0,(BY160^2),"")</f>
        <v/>
      </c>
      <c r="CH160" s="135">
        <f t="array" ref="CH160">IF(AJ160&gt;0,(BZ160^2),"")</f>
        <v/>
      </c>
      <c r="CI160" s="135">
        <f t="array" ref="CI160">IF(AN160&gt;0,(CA160^2),"")</f>
        <v/>
      </c>
      <c r="CJ160" s="121" t="n"/>
    </row>
    <row r="161" hidden="1" ht="18.75" customHeight="1" s="621">
      <c r="A161" s="47" t="inlineStr">
        <is>
          <t>/</t>
        </is>
      </c>
      <c r="B161" s="123">
        <f t="array" ref="B161">B160+1</f>
        <v/>
      </c>
      <c r="C161" s="101" t="n"/>
      <c r="D161" s="101" t="n"/>
      <c r="E161" s="101" t="n"/>
      <c r="F161" s="101" t="n"/>
      <c r="G161" s="100" t="n">
        <v>40725</v>
      </c>
      <c r="H161" s="99" t="inlineStr">
        <is>
          <t>Compito</t>
        </is>
      </c>
      <c r="I161" s="101">
        <f t="array" ref="I161">IF((V161-R161)&gt;3,"SI","")</f>
        <v/>
      </c>
      <c r="J161" s="101">
        <f t="array" ref="J161">IF((U161-R161)&gt;3,"SI","")</f>
        <v/>
      </c>
      <c r="K161" s="100" t="n"/>
      <c r="L161" s="100" t="n"/>
      <c r="M161" s="124">
        <f t="array" ref="M161">IF(R161&gt;0,(SQRT(CC161*(SUM(CD161:CI161)))),"")</f>
        <v/>
      </c>
      <c r="N161" s="136">
        <f t="array" ref="N161">IF(T161&gt;0,(MAX(T161,Z161,AD161,AH161,AL161,AP161))+SQRT(1.2^2+1^2),"")</f>
        <v/>
      </c>
      <c r="O161" s="637">
        <f t="array" ref="O161">IF(R161="",0,10*LOG10(SUM(BP161:BU161)/(COUNT(R161,X161,AB161,AF161,AJ161,AN161))))</f>
        <v/>
      </c>
      <c r="P161" s="638">
        <f t="array" ref="P161">IF(AND(Y161="",AC161="",AG161="",AK161="",AO161=""),S161,AVERAGE(S161,Y161,AC161,AG161,AK161,AO161)+STDEV(S161,Y161,AC161,AG161,AK161,AO161))</f>
        <v/>
      </c>
      <c r="Q161" s="106" t="n"/>
      <c r="R161" s="639" t="n"/>
      <c r="S161" s="640" t="n"/>
      <c r="T161" s="641" t="n"/>
      <c r="U161" s="642" t="n"/>
      <c r="V161" s="642" t="n"/>
      <c r="W161" s="106" t="n"/>
      <c r="X161" s="639" t="n"/>
      <c r="Y161" s="640" t="n"/>
      <c r="Z161" s="641" t="n"/>
      <c r="AA161" s="106" t="n"/>
      <c r="AB161" s="639" t="n"/>
      <c r="AC161" s="640" t="n"/>
      <c r="AD161" s="641" t="n"/>
      <c r="AE161" s="106" t="n"/>
      <c r="AF161" s="639" t="n"/>
      <c r="AG161" s="640" t="n"/>
      <c r="AH161" s="641" t="n"/>
      <c r="AI161" s="106" t="n"/>
      <c r="AJ161" s="639" t="n"/>
      <c r="AK161" s="640" t="n"/>
      <c r="AL161" s="641" t="n"/>
      <c r="AM161" s="106" t="n"/>
      <c r="AN161" s="639" t="n"/>
      <c r="AO161" s="640" t="n"/>
      <c r="AP161" s="641" t="n"/>
      <c r="AQ161" s="111">
        <f t="array" ref="AQ161">IF(AND((O161)&lt;85,N161&lt;137),"NO","SI")</f>
        <v/>
      </c>
      <c r="AR161" s="112">
        <f t="array" ref="AR161">IF((480*(10^(7.95-(O161/10))))&lt;480,480*(10^(7.95-(O161/10))),480)</f>
        <v/>
      </c>
      <c r="AS161" s="113">
        <f t="array" ref="AS161">IF((480*(10^(8.45-(O161/10))))&lt;480,480*(10^(8.45-(O161/10))),480)</f>
        <v/>
      </c>
      <c r="AT161" s="114">
        <f t="array" ref="AT161">IF((480*(10^(8.65-(O161/10))))&lt;480,480*(10^(8.65-(O161/10))),480)</f>
        <v/>
      </c>
      <c r="AU161" s="137">
        <f t="array" ref="AU161">IF(O161&lt;80,"0",IF((P161-O161)&lt;=2,('DPI art.191'!$G$3-(('DPI art.191'!$F$3-'DPI art.191'!$G$3)/4)*(P161-O161-2)),('DPI art.191'!$G$3-(('DPI art.191'!$G$3-'DPI art.191'!$H$3)/8)*(P161-O161-2))))</f>
        <v/>
      </c>
      <c r="AV161" s="644">
        <f t="array" ref="AV161">O161-AU161</f>
        <v/>
      </c>
      <c r="AW161" s="644">
        <f t="array" ref="AW161">IF(N161&lt;135,N161,N161-'DPI art.191'!$I$3)</f>
        <v/>
      </c>
      <c r="AX161" s="137">
        <f t="array" ref="AX161">IF(O161&lt;80,"0",IF((P161-O161)&lt;=2,('DPI art.191'!$G$5-(('DPI art.191'!$F$5-'DPI art.191'!$G$5)/4)*(P161-O161-2)),('DPI art.191'!$G$5-(('DPI art.191'!$G$5-'DPI art.191'!$H$5)/8)*(P161-O161-2))))</f>
        <v/>
      </c>
      <c r="AY161" s="644">
        <f t="array" ref="AY161">I161-AX161</f>
        <v/>
      </c>
      <c r="AZ161" s="644">
        <f t="array" ref="AZ161">IF(N161&lt;135,N161,N161-'DPI art.191'!$I$5)</f>
        <v/>
      </c>
      <c r="BA161" s="137">
        <f t="array" ref="BA161">IF(O161&lt;80,"0",IF((P161-O161)&lt;=2,('DPI art.191'!$G$7-(('DPI art.191'!$F$7-'DPI art.191'!$G$7)/4)*(P161-O161-2)),('DPI art.191'!$G$7-(('DPI art.191'!$G$7-'DPI art.191'!$H$7)/8)*(P161-O161-2))))</f>
        <v/>
      </c>
      <c r="BB161" s="644">
        <f t="array" ref="BB161">R161-BA161</f>
        <v/>
      </c>
      <c r="BC161" s="644">
        <f t="array" ref="BC161">IF(N161&lt;135,N161,N161-'DPI art.191'!$I$5)</f>
        <v/>
      </c>
      <c r="BD161" s="137">
        <f t="array" ref="BD161">IF(O161&lt;80,"0",IF((P161-O161)&lt;=2,('DPI art.191'!$G$7-(('DPI art.191'!$F$7-'DPI art.191'!$G$7)/4)*(O161-P161-2)),('DPI art.191'!$G$7-(('DPI art.191'!$G$7-'DPI art.191'!$H$7)/8)*(P161-O161-2))))</f>
        <v/>
      </c>
      <c r="BE161" s="644">
        <f t="array" ref="BE161">O161-BD161</f>
        <v/>
      </c>
      <c r="BF161" s="644">
        <f t="array" ref="BF161">IF(N161&lt;135,N161,N161-'DPI art.191'!$I$7)</f>
        <v/>
      </c>
      <c r="BG161" s="137">
        <f t="array" ref="BG161">IF(AA161&lt;80,"0",IF((AB161-AA161)&lt;=2,('DPI art.191'!$G$3-(('DPI art.191'!$F$3-'DPI art.191'!$G$3)/4)*(AB161-AA161-2)),('DPI art.191'!$G$3-(('DPI art.191'!$G$3-'DPI art.191'!$H$3)/8)*(AB161-AA161-2))))</f>
        <v/>
      </c>
      <c r="BH161" s="644">
        <f t="array" ref="BH161">AA161-BG161</f>
        <v/>
      </c>
      <c r="BI161" s="644">
        <f t="array" ref="BI161">IF(Z161&lt;135,Z161,Z161-'DPI art.191'!$I$3)</f>
        <v/>
      </c>
      <c r="BJ161" s="137">
        <f t="array" ref="BJ161">IF(U161&lt;80,"0",IF((V161-U161)&lt;=2,('DPI art.191'!$G$7-(('DPI art.191'!$F$7-'DPI art.191'!$G$7)/4)*(U161-V161-2)),('DPI art.191'!$G$7-(('DPI art.191'!$G$7-'DPI art.191'!$H$7)/8)*(V161-U161-2))))</f>
        <v/>
      </c>
      <c r="BK161" s="644">
        <f t="array" ref="BK161">U161-BJ161</f>
        <v/>
      </c>
      <c r="BL161" s="644">
        <f t="array" ref="BL161">IF(T161&lt;135,T161,T161-'DPI art.191'!$I$7)</f>
        <v/>
      </c>
      <c r="BM161" s="137">
        <f t="array" ref="BM161">IF(AA161&lt;80,"0",IF((AB161-AA161)&lt;=2,('DPI art.191'!$G$5-(('DPI art.191'!$F$5-'DPI art.191'!$G$5)/4)*(AB161-AA161-2)),('DPI art.191'!$G$5-(('DPI art.191'!$G$5-'DPI art.191'!$H$5)/8)*(AB161-AA161-2))))</f>
        <v/>
      </c>
      <c r="BN161" s="644">
        <f t="array" ref="BN161">AD161-BM161</f>
        <v/>
      </c>
      <c r="BO161" s="644">
        <f t="array" ref="BO161">IF(Z161&lt;135,Z161,Z161-'DPI art.191'!$I$5)</f>
        <v/>
      </c>
      <c r="BP161" s="645">
        <f t="array" ref="BP161">10^(0.1*R161)</f>
        <v/>
      </c>
      <c r="BQ161" s="645">
        <f t="array" ref="BQ161">10^(0.1*X161)</f>
        <v/>
      </c>
      <c r="BR161" s="645">
        <f t="array" ref="BR161">10^(0.1*AB161)</f>
        <v/>
      </c>
      <c r="BS161" s="645">
        <f t="array" ref="BS161">10^(0.1*AF161)</f>
        <v/>
      </c>
      <c r="BT161" s="645">
        <f t="array" ref="BT161">10^(0.1*AJ161)</f>
        <v/>
      </c>
      <c r="BU161" s="645">
        <f t="array" ref="BU161">10^(0.1*AN161)</f>
        <v/>
      </c>
      <c r="BV161" s="134">
        <f t="array" ref="BV161">IF(R161&gt;0,(O161-R161),"")</f>
        <v/>
      </c>
      <c r="BW161" s="134">
        <f t="array" ref="BW161">IF(X161&gt;0,(O161-X161),"")</f>
        <v/>
      </c>
      <c r="BX161" s="134">
        <f t="array" ref="BX161">IF(AB161&gt;0,(O161-AB161),"")</f>
        <v/>
      </c>
      <c r="BY161" s="134">
        <f t="array" ref="BY161">IF(AF161&gt;0,(O161-AF161),"")</f>
        <v/>
      </c>
      <c r="BZ161" s="134">
        <f t="array" ref="BZ161">IF(AJ161&gt;0,(O161-AJ161),"")</f>
        <v/>
      </c>
      <c r="CA161" s="134">
        <f t="array" ref="CA161">IF(AN161&gt;0,(O161-AN161),"")</f>
        <v/>
      </c>
      <c r="CB161" s="645">
        <f t="array" ref="CB161">COUNT(BV161:CA161)</f>
        <v/>
      </c>
      <c r="CC161" s="646">
        <f t="array" ref="CC161">IF(CB161=0,0,IF(CB161=1,0,1/(CB161*(CB161-1))))</f>
        <v/>
      </c>
      <c r="CD161" s="135">
        <f t="array" ref="CD161">IF(R161&gt;0,(BV161^2),"")</f>
        <v/>
      </c>
      <c r="CE161" s="135">
        <f t="array" ref="CE161">IF(X161&gt;0,(BW161^2),"")</f>
        <v/>
      </c>
      <c r="CF161" s="135">
        <f t="array" ref="CF161">IF(AB161&gt;0,(BX161^2),"")</f>
        <v/>
      </c>
      <c r="CG161" s="135">
        <f t="array" ref="CG161">IF(AF161&gt;0,(BY161^2),"")</f>
        <v/>
      </c>
      <c r="CH161" s="135">
        <f t="array" ref="CH161">IF(AJ161&gt;0,(BZ161^2),"")</f>
        <v/>
      </c>
      <c r="CI161" s="135">
        <f t="array" ref="CI161">IF(AN161&gt;0,(CA161^2),"")</f>
        <v/>
      </c>
      <c r="CJ161" s="121" t="n"/>
    </row>
    <row r="162" hidden="1" ht="18.75" customHeight="1" s="621">
      <c r="A162" s="47" t="inlineStr">
        <is>
          <t>/</t>
        </is>
      </c>
      <c r="B162" s="123">
        <f t="array" ref="B162">B161+1</f>
        <v/>
      </c>
      <c r="C162" s="101" t="n"/>
      <c r="D162" s="101" t="n"/>
      <c r="E162" s="101" t="n"/>
      <c r="F162" s="101" t="n"/>
      <c r="G162" s="100" t="n">
        <v>40725</v>
      </c>
      <c r="H162" s="99" t="inlineStr">
        <is>
          <t>Compito</t>
        </is>
      </c>
      <c r="I162" s="101">
        <f t="array" ref="I162">IF((V162-R162)&gt;3,"SI","")</f>
        <v/>
      </c>
      <c r="J162" s="101">
        <f t="array" ref="J162">IF((U162-R162)&gt;3,"SI","")</f>
        <v/>
      </c>
      <c r="K162" s="100" t="n"/>
      <c r="L162" s="100" t="n"/>
      <c r="M162" s="124">
        <f t="array" ref="M162">IF(R162&gt;0,(SQRT(CC162*(SUM(CD162:CI162)))),"")</f>
        <v/>
      </c>
      <c r="N162" s="136">
        <f t="array" ref="N162">IF(T162&gt;0,(MAX(T162,Z162,AD162,AH162,AL162,AP162))+SQRT(1.2^2+1^2),"")</f>
        <v/>
      </c>
      <c r="O162" s="637">
        <f t="array" ref="O162">IF(R162="",0,10*LOG10(SUM(BP162:BU162)/(COUNT(R162,X162,AB162,AF162,AJ162,AN162))))</f>
        <v/>
      </c>
      <c r="P162" s="638">
        <f t="array" ref="P162">IF(AND(Y162="",AC162="",AG162="",AK162="",AO162=""),S162,AVERAGE(S162,Y162,AC162,AG162,AK162,AO162)+STDEV(S162,Y162,AC162,AG162,AK162,AO162))</f>
        <v/>
      </c>
      <c r="Q162" s="106" t="n"/>
      <c r="R162" s="639" t="n"/>
      <c r="S162" s="640" t="n"/>
      <c r="T162" s="641" t="n"/>
      <c r="U162" s="642" t="n"/>
      <c r="V162" s="642" t="n"/>
      <c r="W162" s="106" t="n"/>
      <c r="X162" s="639" t="n"/>
      <c r="Y162" s="640" t="n"/>
      <c r="Z162" s="641" t="n"/>
      <c r="AA162" s="106" t="n"/>
      <c r="AB162" s="639" t="n"/>
      <c r="AC162" s="640" t="n"/>
      <c r="AD162" s="641" t="n"/>
      <c r="AE162" s="106" t="n"/>
      <c r="AF162" s="639" t="n"/>
      <c r="AG162" s="640" t="n"/>
      <c r="AH162" s="641" t="n"/>
      <c r="AI162" s="106" t="n"/>
      <c r="AJ162" s="639" t="n"/>
      <c r="AK162" s="640" t="n"/>
      <c r="AL162" s="641" t="n"/>
      <c r="AM162" s="106" t="n"/>
      <c r="AN162" s="639" t="n"/>
      <c r="AO162" s="640" t="n"/>
      <c r="AP162" s="641" t="n"/>
      <c r="AQ162" s="111">
        <f t="array" ref="AQ162">IF(AND((O162)&lt;85,N162&lt;137),"NO","SI")</f>
        <v/>
      </c>
      <c r="AR162" s="112">
        <f t="array" ref="AR162">IF((480*(10^(7.95-(O162/10))))&lt;480,480*(10^(7.95-(O162/10))),480)</f>
        <v/>
      </c>
      <c r="AS162" s="113">
        <f t="array" ref="AS162">IF((480*(10^(8.45-(O162/10))))&lt;480,480*(10^(8.45-(O162/10))),480)</f>
        <v/>
      </c>
      <c r="AT162" s="114">
        <f t="array" ref="AT162">IF((480*(10^(8.65-(O162/10))))&lt;480,480*(10^(8.65-(O162/10))),480)</f>
        <v/>
      </c>
      <c r="AU162" s="137">
        <f t="array" ref="AU162">IF(O162&lt;80,"0",IF((P162-O162)&lt;=2,('DPI art.191'!$G$3-(('DPI art.191'!$F$3-'DPI art.191'!$G$3)/4)*(P162-O162-2)),('DPI art.191'!$G$3-(('DPI art.191'!$G$3-'DPI art.191'!$H$3)/8)*(P162-O162-2))))</f>
        <v/>
      </c>
      <c r="AV162" s="644">
        <f t="array" ref="AV162">O162-AU162</f>
        <v/>
      </c>
      <c r="AW162" s="644">
        <f t="array" ref="AW162">IF(N162&lt;135,N162,N162-'DPI art.191'!$I$3)</f>
        <v/>
      </c>
      <c r="AX162" s="137">
        <f t="array" ref="AX162">IF(O162&lt;80,"0",IF((P162-O162)&lt;=2,('DPI art.191'!$G$5-(('DPI art.191'!$F$5-'DPI art.191'!$G$5)/4)*(P162-O162-2)),('DPI art.191'!$G$5-(('DPI art.191'!$G$5-'DPI art.191'!$H$5)/8)*(P162-O162-2))))</f>
        <v/>
      </c>
      <c r="AY162" s="644">
        <f t="array" ref="AY162">I162-AX162</f>
        <v/>
      </c>
      <c r="AZ162" s="644">
        <f t="array" ref="AZ162">IF(N162&lt;135,N162,N162-'DPI art.191'!$I$5)</f>
        <v/>
      </c>
      <c r="BA162" s="137">
        <f t="array" ref="BA162">IF(O162&lt;80,"0",IF((P162-O162)&lt;=2,('DPI art.191'!$G$7-(('DPI art.191'!$F$7-'DPI art.191'!$G$7)/4)*(P162-O162-2)),('DPI art.191'!$G$7-(('DPI art.191'!$G$7-'DPI art.191'!$H$7)/8)*(P162-O162-2))))</f>
        <v/>
      </c>
      <c r="BB162" s="644">
        <f t="array" ref="BB162">R162-BA162</f>
        <v/>
      </c>
      <c r="BC162" s="644">
        <f t="array" ref="BC162">IF(N162&lt;135,N162,N162-'DPI art.191'!$I$5)</f>
        <v/>
      </c>
      <c r="BD162" s="137">
        <f t="array" ref="BD162">IF(O162&lt;80,"0",IF((P162-O162)&lt;=2,('DPI art.191'!$G$7-(('DPI art.191'!$F$7-'DPI art.191'!$G$7)/4)*(O162-P162-2)),('DPI art.191'!$G$7-(('DPI art.191'!$G$7-'DPI art.191'!$H$7)/8)*(P162-O162-2))))</f>
        <v/>
      </c>
      <c r="BE162" s="644">
        <f t="array" ref="BE162">O162-BD162</f>
        <v/>
      </c>
      <c r="BF162" s="644">
        <f t="array" ref="BF162">IF(N162&lt;135,N162,N162-'DPI art.191'!$I$7)</f>
        <v/>
      </c>
      <c r="BG162" s="137">
        <f t="array" ref="BG162">IF(AA162&lt;80,"0",IF((AB162-AA162)&lt;=2,('DPI art.191'!$G$3-(('DPI art.191'!$F$3-'DPI art.191'!$G$3)/4)*(AB162-AA162-2)),('DPI art.191'!$G$3-(('DPI art.191'!$G$3-'DPI art.191'!$H$3)/8)*(AB162-AA162-2))))</f>
        <v/>
      </c>
      <c r="BH162" s="644">
        <f t="array" ref="BH162">AA162-BG162</f>
        <v/>
      </c>
      <c r="BI162" s="644">
        <f t="array" ref="BI162">IF(Z162&lt;135,Z162,Z162-'DPI art.191'!$I$3)</f>
        <v/>
      </c>
      <c r="BJ162" s="137">
        <f t="array" ref="BJ162">IF(U162&lt;80,"0",IF((V162-U162)&lt;=2,('DPI art.191'!$G$7-(('DPI art.191'!$F$7-'DPI art.191'!$G$7)/4)*(U162-V162-2)),('DPI art.191'!$G$7-(('DPI art.191'!$G$7-'DPI art.191'!$H$7)/8)*(V162-U162-2))))</f>
        <v/>
      </c>
      <c r="BK162" s="644">
        <f t="array" ref="BK162">U162-BJ162</f>
        <v/>
      </c>
      <c r="BL162" s="644">
        <f t="array" ref="BL162">IF(T162&lt;135,T162,T162-'DPI art.191'!$I$7)</f>
        <v/>
      </c>
      <c r="BM162" s="137">
        <f t="array" ref="BM162">IF(AA162&lt;80,"0",IF((AB162-AA162)&lt;=2,('DPI art.191'!$G$5-(('DPI art.191'!$F$5-'DPI art.191'!$G$5)/4)*(AB162-AA162-2)),('DPI art.191'!$G$5-(('DPI art.191'!$G$5-'DPI art.191'!$H$5)/8)*(AB162-AA162-2))))</f>
        <v/>
      </c>
      <c r="BN162" s="644">
        <f t="array" ref="BN162">AD162-BM162</f>
        <v/>
      </c>
      <c r="BO162" s="644">
        <f t="array" ref="BO162">IF(Z162&lt;135,Z162,Z162-'DPI art.191'!$I$5)</f>
        <v/>
      </c>
      <c r="BP162" s="645">
        <f t="array" ref="BP162">10^(0.1*R162)</f>
        <v/>
      </c>
      <c r="BQ162" s="645">
        <f t="array" ref="BQ162">10^(0.1*X162)</f>
        <v/>
      </c>
      <c r="BR162" s="645">
        <f t="array" ref="BR162">10^(0.1*AB162)</f>
        <v/>
      </c>
      <c r="BS162" s="645">
        <f t="array" ref="BS162">10^(0.1*AF162)</f>
        <v/>
      </c>
      <c r="BT162" s="645">
        <f t="array" ref="BT162">10^(0.1*AJ162)</f>
        <v/>
      </c>
      <c r="BU162" s="645">
        <f t="array" ref="BU162">10^(0.1*AN162)</f>
        <v/>
      </c>
      <c r="BV162" s="134">
        <f t="array" ref="BV162">IF(R162&gt;0,(O162-R162),"")</f>
        <v/>
      </c>
      <c r="BW162" s="134">
        <f t="array" ref="BW162">IF(X162&gt;0,(O162-X162),"")</f>
        <v/>
      </c>
      <c r="BX162" s="134">
        <f t="array" ref="BX162">IF(AB162&gt;0,(O162-AB162),"")</f>
        <v/>
      </c>
      <c r="BY162" s="134">
        <f t="array" ref="BY162">IF(AF162&gt;0,(O162-AF162),"")</f>
        <v/>
      </c>
      <c r="BZ162" s="134">
        <f t="array" ref="BZ162">IF(AJ162&gt;0,(O162-AJ162),"")</f>
        <v/>
      </c>
      <c r="CA162" s="134">
        <f t="array" ref="CA162">IF(AN162&gt;0,(O162-AN162),"")</f>
        <v/>
      </c>
      <c r="CB162" s="645">
        <f t="array" ref="CB162">COUNT(BV162:CA162)</f>
        <v/>
      </c>
      <c r="CC162" s="646">
        <f t="array" ref="CC162">IF(CB162=0,0,IF(CB162=1,0,1/(CB162*(CB162-1))))</f>
        <v/>
      </c>
      <c r="CD162" s="135">
        <f t="array" ref="CD162">IF(R162&gt;0,(BV162^2),"")</f>
        <v/>
      </c>
      <c r="CE162" s="135">
        <f t="array" ref="CE162">IF(X162&gt;0,(BW162^2),"")</f>
        <v/>
      </c>
      <c r="CF162" s="135">
        <f t="array" ref="CF162">IF(AB162&gt;0,(BX162^2),"")</f>
        <v/>
      </c>
      <c r="CG162" s="135">
        <f t="array" ref="CG162">IF(AF162&gt;0,(BY162^2),"")</f>
        <v/>
      </c>
      <c r="CH162" s="135">
        <f t="array" ref="CH162">IF(AJ162&gt;0,(BZ162^2),"")</f>
        <v/>
      </c>
      <c r="CI162" s="135">
        <f t="array" ref="CI162">IF(AN162&gt;0,(CA162^2),"")</f>
        <v/>
      </c>
      <c r="CJ162" s="121" t="n"/>
    </row>
    <row r="163" hidden="1" ht="18.75" customHeight="1" s="621">
      <c r="A163" s="47" t="inlineStr">
        <is>
          <t>/</t>
        </is>
      </c>
      <c r="B163" s="123">
        <f t="array" ref="B163">B162+1</f>
        <v/>
      </c>
      <c r="C163" s="101" t="n"/>
      <c r="D163" s="101" t="n"/>
      <c r="E163" s="101" t="n"/>
      <c r="F163" s="101" t="n"/>
      <c r="G163" s="100" t="n">
        <v>40725</v>
      </c>
      <c r="H163" s="99" t="inlineStr">
        <is>
          <t>Compito</t>
        </is>
      </c>
      <c r="I163" s="101">
        <f t="array" ref="I163">IF((V163-R163)&gt;3,"SI","")</f>
        <v/>
      </c>
      <c r="J163" s="101">
        <f t="array" ref="J163">IF((U163-R163)&gt;3,"SI","")</f>
        <v/>
      </c>
      <c r="K163" s="100" t="n"/>
      <c r="L163" s="100" t="n"/>
      <c r="M163" s="124">
        <f t="array" ref="M163">IF(R163&gt;0,(SQRT(CC163*(SUM(CD163:CI163)))),"")</f>
        <v/>
      </c>
      <c r="N163" s="136">
        <f t="array" ref="N163">IF(T163&gt;0,(MAX(T163,Z163,AD163,AH163,AL163,AP163))+SQRT(1.2^2+1^2),"")</f>
        <v/>
      </c>
      <c r="O163" s="637">
        <f t="array" ref="O163">IF(R163="",0,10*LOG10(SUM(BP163:BU163)/(COUNT(R163,X163,AB163,AF163,AJ163,AN163))))</f>
        <v/>
      </c>
      <c r="P163" s="638">
        <f t="array" ref="P163">IF(AND(Y163="",AC163="",AG163="",AK163="",AO163=""),S163,AVERAGE(S163,Y163,AC163,AG163,AK163,AO163)+STDEV(S163,Y163,AC163,AG163,AK163,AO163))</f>
        <v/>
      </c>
      <c r="Q163" s="106" t="n"/>
      <c r="R163" s="639" t="n"/>
      <c r="S163" s="640" t="n"/>
      <c r="T163" s="641" t="n"/>
      <c r="U163" s="642" t="n"/>
      <c r="V163" s="642" t="n"/>
      <c r="W163" s="106" t="n"/>
      <c r="X163" s="639" t="n"/>
      <c r="Y163" s="640" t="n"/>
      <c r="Z163" s="641" t="n"/>
      <c r="AA163" s="106" t="n"/>
      <c r="AB163" s="639" t="n"/>
      <c r="AC163" s="640" t="n"/>
      <c r="AD163" s="641" t="n"/>
      <c r="AE163" s="106" t="n"/>
      <c r="AF163" s="639" t="n"/>
      <c r="AG163" s="640" t="n"/>
      <c r="AH163" s="641" t="n"/>
      <c r="AI163" s="106" t="n"/>
      <c r="AJ163" s="639" t="n"/>
      <c r="AK163" s="640" t="n"/>
      <c r="AL163" s="641" t="n"/>
      <c r="AM163" s="106" t="n"/>
      <c r="AN163" s="639" t="n"/>
      <c r="AO163" s="640" t="n"/>
      <c r="AP163" s="641" t="n"/>
      <c r="AQ163" s="111">
        <f t="array" ref="AQ163">IF(AND((O163)&lt;85,N163&lt;137),"NO","SI")</f>
        <v/>
      </c>
      <c r="AR163" s="112">
        <f t="array" ref="AR163">IF((480*(10^(7.95-(O163/10))))&lt;480,480*(10^(7.95-(O163/10))),480)</f>
        <v/>
      </c>
      <c r="AS163" s="113">
        <f t="array" ref="AS163">IF((480*(10^(8.45-(O163/10))))&lt;480,480*(10^(8.45-(O163/10))),480)</f>
        <v/>
      </c>
      <c r="AT163" s="114">
        <f t="array" ref="AT163">IF((480*(10^(8.65-(O163/10))))&lt;480,480*(10^(8.65-(O163/10))),480)</f>
        <v/>
      </c>
      <c r="AU163" s="137">
        <f t="array" ref="AU163">IF(O163&lt;80,"0",IF((P163-O163)&lt;=2,('DPI art.191'!$G$3-(('DPI art.191'!$F$3-'DPI art.191'!$G$3)/4)*(P163-O163-2)),('DPI art.191'!$G$3-(('DPI art.191'!$G$3-'DPI art.191'!$H$3)/8)*(P163-O163-2))))</f>
        <v/>
      </c>
      <c r="AV163" s="644">
        <f t="array" ref="AV163">O163-AU163</f>
        <v/>
      </c>
      <c r="AW163" s="644">
        <f t="array" ref="AW163">IF(N163&lt;135,N163,N163-'DPI art.191'!$I$3)</f>
        <v/>
      </c>
      <c r="AX163" s="137">
        <f t="array" ref="AX163">IF(O163&lt;80,"0",IF((P163-O163)&lt;=2,('DPI art.191'!$G$5-(('DPI art.191'!$F$5-'DPI art.191'!$G$5)/4)*(P163-O163-2)),('DPI art.191'!$G$5-(('DPI art.191'!$G$5-'DPI art.191'!$H$5)/8)*(P163-O163-2))))</f>
        <v/>
      </c>
      <c r="AY163" s="644">
        <f t="array" ref="AY163">I163-AX163</f>
        <v/>
      </c>
      <c r="AZ163" s="644">
        <f t="array" ref="AZ163">IF(N163&lt;135,N163,N163-'DPI art.191'!$I$5)</f>
        <v/>
      </c>
      <c r="BA163" s="137">
        <f t="array" ref="BA163">IF(O163&lt;80,"0",IF((P163-O163)&lt;=2,('DPI art.191'!$G$7-(('DPI art.191'!$F$7-'DPI art.191'!$G$7)/4)*(P163-O163-2)),('DPI art.191'!$G$7-(('DPI art.191'!$G$7-'DPI art.191'!$H$7)/8)*(P163-O163-2))))</f>
        <v/>
      </c>
      <c r="BB163" s="644">
        <f t="array" ref="BB163">R163-BA163</f>
        <v/>
      </c>
      <c r="BC163" s="644">
        <f t="array" ref="BC163">IF(N163&lt;135,N163,N163-'DPI art.191'!$I$5)</f>
        <v/>
      </c>
      <c r="BD163" s="137">
        <f t="array" ref="BD163">IF(O163&lt;80,"0",IF((P163-O163)&lt;=2,('DPI art.191'!$G$7-(('DPI art.191'!$F$7-'DPI art.191'!$G$7)/4)*(O163-P163-2)),('DPI art.191'!$G$7-(('DPI art.191'!$G$7-'DPI art.191'!$H$7)/8)*(P163-O163-2))))</f>
        <v/>
      </c>
      <c r="BE163" s="644">
        <f t="array" ref="BE163">O163-BD163</f>
        <v/>
      </c>
      <c r="BF163" s="644">
        <f t="array" ref="BF163">IF(N163&lt;135,N163,N163-'DPI art.191'!$I$7)</f>
        <v/>
      </c>
      <c r="BG163" s="137">
        <f t="array" ref="BG163">IF(AA163&lt;80,"0",IF((AB163-AA163)&lt;=2,('DPI art.191'!$G$3-(('DPI art.191'!$F$3-'DPI art.191'!$G$3)/4)*(AB163-AA163-2)),('DPI art.191'!$G$3-(('DPI art.191'!$G$3-'DPI art.191'!$H$3)/8)*(AB163-AA163-2))))</f>
        <v/>
      </c>
      <c r="BH163" s="644">
        <f t="array" ref="BH163">AA163-BG163</f>
        <v/>
      </c>
      <c r="BI163" s="644">
        <f t="array" ref="BI163">IF(Z163&lt;135,Z163,Z163-'DPI art.191'!$I$3)</f>
        <v/>
      </c>
      <c r="BJ163" s="137">
        <f t="array" ref="BJ163">IF(U163&lt;80,"0",IF((V163-U163)&lt;=2,('DPI art.191'!$G$7-(('DPI art.191'!$F$7-'DPI art.191'!$G$7)/4)*(U163-V163-2)),('DPI art.191'!$G$7-(('DPI art.191'!$G$7-'DPI art.191'!$H$7)/8)*(V163-U163-2))))</f>
        <v/>
      </c>
      <c r="BK163" s="644">
        <f t="array" ref="BK163">U163-BJ163</f>
        <v/>
      </c>
      <c r="BL163" s="644">
        <f t="array" ref="BL163">IF(T163&lt;135,T163,T163-'DPI art.191'!$I$7)</f>
        <v/>
      </c>
      <c r="BM163" s="137">
        <f t="array" ref="BM163">IF(AA163&lt;80,"0",IF((AB163-AA163)&lt;=2,('DPI art.191'!$G$5-(('DPI art.191'!$F$5-'DPI art.191'!$G$5)/4)*(AB163-AA163-2)),('DPI art.191'!$G$5-(('DPI art.191'!$G$5-'DPI art.191'!$H$5)/8)*(AB163-AA163-2))))</f>
        <v/>
      </c>
      <c r="BN163" s="644">
        <f t="array" ref="BN163">AD163-BM163</f>
        <v/>
      </c>
      <c r="BO163" s="644">
        <f t="array" ref="BO163">IF(Z163&lt;135,Z163,Z163-'DPI art.191'!$I$5)</f>
        <v/>
      </c>
      <c r="BP163" s="645">
        <f t="array" ref="BP163">10^(0.1*R163)</f>
        <v/>
      </c>
      <c r="BQ163" s="645">
        <f t="array" ref="BQ163">10^(0.1*X163)</f>
        <v/>
      </c>
      <c r="BR163" s="645">
        <f t="array" ref="BR163">10^(0.1*AB163)</f>
        <v/>
      </c>
      <c r="BS163" s="645">
        <f t="array" ref="BS163">10^(0.1*AF163)</f>
        <v/>
      </c>
      <c r="BT163" s="645">
        <f t="array" ref="BT163">10^(0.1*AJ163)</f>
        <v/>
      </c>
      <c r="BU163" s="645">
        <f t="array" ref="BU163">10^(0.1*AN163)</f>
        <v/>
      </c>
      <c r="BV163" s="134">
        <f t="array" ref="BV163">IF(R163&gt;0,(O163-R163),"")</f>
        <v/>
      </c>
      <c r="BW163" s="134">
        <f t="array" ref="BW163">IF(X163&gt;0,(O163-X163),"")</f>
        <v/>
      </c>
      <c r="BX163" s="134">
        <f t="array" ref="BX163">IF(AB163&gt;0,(O163-AB163),"")</f>
        <v/>
      </c>
      <c r="BY163" s="134">
        <f t="array" ref="BY163">IF(AF163&gt;0,(O163-AF163),"")</f>
        <v/>
      </c>
      <c r="BZ163" s="134">
        <f t="array" ref="BZ163">IF(AJ163&gt;0,(O163-AJ163),"")</f>
        <v/>
      </c>
      <c r="CA163" s="134">
        <f t="array" ref="CA163">IF(AN163&gt;0,(O163-AN163),"")</f>
        <v/>
      </c>
      <c r="CB163" s="645">
        <f t="array" ref="CB163">COUNT(BV163:CA163)</f>
        <v/>
      </c>
      <c r="CC163" s="646">
        <f t="array" ref="CC163">IF(CB163=0,0,IF(CB163=1,0,1/(CB163*(CB163-1))))</f>
        <v/>
      </c>
      <c r="CD163" s="135">
        <f t="array" ref="CD163">IF(R163&gt;0,(BV163^2),"")</f>
        <v/>
      </c>
      <c r="CE163" s="135">
        <f t="array" ref="CE163">IF(X163&gt;0,(BW163^2),"")</f>
        <v/>
      </c>
      <c r="CF163" s="135">
        <f t="array" ref="CF163">IF(AB163&gt;0,(BX163^2),"")</f>
        <v/>
      </c>
      <c r="CG163" s="135">
        <f t="array" ref="CG163">IF(AF163&gt;0,(BY163^2),"")</f>
        <v/>
      </c>
      <c r="CH163" s="135">
        <f t="array" ref="CH163">IF(AJ163&gt;0,(BZ163^2),"")</f>
        <v/>
      </c>
      <c r="CI163" s="135">
        <f t="array" ref="CI163">IF(AN163&gt;0,(CA163^2),"")</f>
        <v/>
      </c>
      <c r="CJ163" s="121" t="n"/>
    </row>
    <row r="164" hidden="1" ht="18.75" customHeight="1" s="621">
      <c r="A164" s="47" t="inlineStr">
        <is>
          <t>/</t>
        </is>
      </c>
      <c r="B164" s="123">
        <f t="array" ref="B164">B163+1</f>
        <v/>
      </c>
      <c r="C164" s="101" t="n"/>
      <c r="D164" s="101" t="n"/>
      <c r="E164" s="101" t="n"/>
      <c r="F164" s="101" t="n"/>
      <c r="G164" s="100" t="n">
        <v>40725</v>
      </c>
      <c r="H164" s="99" t="inlineStr">
        <is>
          <t>Compito</t>
        </is>
      </c>
      <c r="I164" s="101">
        <f t="array" ref="I164">IF((V164-R164)&gt;3,"SI","")</f>
        <v/>
      </c>
      <c r="J164" s="101">
        <f t="array" ref="J164">IF((U164-R164)&gt;3,"SI","")</f>
        <v/>
      </c>
      <c r="K164" s="100" t="n"/>
      <c r="L164" s="100" t="n"/>
      <c r="M164" s="124">
        <f t="array" ref="M164">IF(R164&gt;0,(SQRT(CC164*(SUM(CD164:CI164)))),"")</f>
        <v/>
      </c>
      <c r="N164" s="136">
        <f t="array" ref="N164">IF(T164&gt;0,(MAX(T164,Z164,AD164,AH164,AL164,AP164))+SQRT(1.2^2+1^2),"")</f>
        <v/>
      </c>
      <c r="O164" s="637">
        <f t="array" ref="O164">IF(R164="",0,10*LOG10(SUM(BP164:BU164)/(COUNT(R164,X164,AB164,AF164,AJ164,AN164))))</f>
        <v/>
      </c>
      <c r="P164" s="638">
        <f t="array" ref="P164">IF(AND(Y164="",AC164="",AG164="",AK164="",AO164=""),S164,AVERAGE(S164,Y164,AC164,AG164,AK164,AO164)+STDEV(S164,Y164,AC164,AG164,AK164,AO164))</f>
        <v/>
      </c>
      <c r="Q164" s="106" t="n"/>
      <c r="R164" s="639" t="n"/>
      <c r="S164" s="640" t="n"/>
      <c r="T164" s="641" t="n"/>
      <c r="U164" s="642" t="n"/>
      <c r="V164" s="642" t="n"/>
      <c r="W164" s="106" t="n"/>
      <c r="X164" s="639" t="n"/>
      <c r="Y164" s="640" t="n"/>
      <c r="Z164" s="641" t="n"/>
      <c r="AA164" s="106" t="n"/>
      <c r="AB164" s="639" t="n"/>
      <c r="AC164" s="640" t="n"/>
      <c r="AD164" s="641" t="n"/>
      <c r="AE164" s="106" t="n"/>
      <c r="AF164" s="639" t="n"/>
      <c r="AG164" s="640" t="n"/>
      <c r="AH164" s="641" t="n"/>
      <c r="AI164" s="106" t="n"/>
      <c r="AJ164" s="639" t="n"/>
      <c r="AK164" s="640" t="n"/>
      <c r="AL164" s="641" t="n"/>
      <c r="AM164" s="106" t="n"/>
      <c r="AN164" s="639" t="n"/>
      <c r="AO164" s="640" t="n"/>
      <c r="AP164" s="641" t="n"/>
      <c r="AQ164" s="111">
        <f t="array" ref="AQ164">IF(AND((O164)&lt;85,N164&lt;137),"NO","SI")</f>
        <v/>
      </c>
      <c r="AR164" s="112">
        <f t="array" ref="AR164">IF((480*(10^(7.95-(O164/10))))&lt;480,480*(10^(7.95-(O164/10))),480)</f>
        <v/>
      </c>
      <c r="AS164" s="113">
        <f t="array" ref="AS164">IF((480*(10^(8.45-(O164/10))))&lt;480,480*(10^(8.45-(O164/10))),480)</f>
        <v/>
      </c>
      <c r="AT164" s="114">
        <f t="array" ref="AT164">IF((480*(10^(8.65-(O164/10))))&lt;480,480*(10^(8.65-(O164/10))),480)</f>
        <v/>
      </c>
      <c r="AU164" s="137">
        <f t="array" ref="AU164">IF(O164&lt;80,"0",IF((P164-O164)&lt;=2,('DPI art.191'!$G$3-(('DPI art.191'!$F$3-'DPI art.191'!$G$3)/4)*(P164-O164-2)),('DPI art.191'!$G$3-(('DPI art.191'!$G$3-'DPI art.191'!$H$3)/8)*(P164-O164-2))))</f>
        <v/>
      </c>
      <c r="AV164" s="644">
        <f t="array" ref="AV164">O164-AU164</f>
        <v/>
      </c>
      <c r="AW164" s="644">
        <f t="array" ref="AW164">IF(N164&lt;135,N164,N164-'DPI art.191'!$I$3)</f>
        <v/>
      </c>
      <c r="AX164" s="137">
        <f t="array" ref="AX164">IF(O164&lt;80,"0",IF((P164-O164)&lt;=2,('DPI art.191'!$G$5-(('DPI art.191'!$F$5-'DPI art.191'!$G$5)/4)*(P164-O164-2)),('DPI art.191'!$G$5-(('DPI art.191'!$G$5-'DPI art.191'!$H$5)/8)*(P164-O164-2))))</f>
        <v/>
      </c>
      <c r="AY164" s="644">
        <f t="array" ref="AY164">I164-AX164</f>
        <v/>
      </c>
      <c r="AZ164" s="644">
        <f t="array" ref="AZ164">IF(N164&lt;135,N164,N164-'DPI art.191'!$I$5)</f>
        <v/>
      </c>
      <c r="BA164" s="137">
        <f t="array" ref="BA164">IF(O164&lt;80,"0",IF((P164-O164)&lt;=2,('DPI art.191'!$G$7-(('DPI art.191'!$F$7-'DPI art.191'!$G$7)/4)*(P164-O164-2)),('DPI art.191'!$G$7-(('DPI art.191'!$G$7-'DPI art.191'!$H$7)/8)*(P164-O164-2))))</f>
        <v/>
      </c>
      <c r="BB164" s="644">
        <f t="array" ref="BB164">R164-BA164</f>
        <v/>
      </c>
      <c r="BC164" s="644">
        <f t="array" ref="BC164">IF(N164&lt;135,N164,N164-'DPI art.191'!$I$5)</f>
        <v/>
      </c>
      <c r="BD164" s="137">
        <f t="array" ref="BD164">IF(O164&lt;80,"0",IF((P164-O164)&lt;=2,('DPI art.191'!$G$7-(('DPI art.191'!$F$7-'DPI art.191'!$G$7)/4)*(O164-P164-2)),('DPI art.191'!$G$7-(('DPI art.191'!$G$7-'DPI art.191'!$H$7)/8)*(P164-O164-2))))</f>
        <v/>
      </c>
      <c r="BE164" s="644">
        <f t="array" ref="BE164">O164-BD164</f>
        <v/>
      </c>
      <c r="BF164" s="644">
        <f t="array" ref="BF164">IF(N164&lt;135,N164,N164-'DPI art.191'!$I$7)</f>
        <v/>
      </c>
      <c r="BG164" s="137">
        <f t="array" ref="BG164">IF(AA164&lt;80,"0",IF((AB164-AA164)&lt;=2,('DPI art.191'!$G$3-(('DPI art.191'!$F$3-'DPI art.191'!$G$3)/4)*(AB164-AA164-2)),('DPI art.191'!$G$3-(('DPI art.191'!$G$3-'DPI art.191'!$H$3)/8)*(AB164-AA164-2))))</f>
        <v/>
      </c>
      <c r="BH164" s="644">
        <f t="array" ref="BH164">AA164-BG164</f>
        <v/>
      </c>
      <c r="BI164" s="644">
        <f t="array" ref="BI164">IF(Z164&lt;135,Z164,Z164-'DPI art.191'!$I$3)</f>
        <v/>
      </c>
      <c r="BJ164" s="137">
        <f t="array" ref="BJ164">IF(U164&lt;80,"0",IF((V164-U164)&lt;=2,('DPI art.191'!$G$7-(('DPI art.191'!$F$7-'DPI art.191'!$G$7)/4)*(U164-V164-2)),('DPI art.191'!$G$7-(('DPI art.191'!$G$7-'DPI art.191'!$H$7)/8)*(V164-U164-2))))</f>
        <v/>
      </c>
      <c r="BK164" s="644">
        <f t="array" ref="BK164">U164-BJ164</f>
        <v/>
      </c>
      <c r="BL164" s="644">
        <f t="array" ref="BL164">IF(T164&lt;135,T164,T164-'DPI art.191'!$I$7)</f>
        <v/>
      </c>
      <c r="BM164" s="137">
        <f t="array" ref="BM164">IF(AA164&lt;80,"0",IF((AB164-AA164)&lt;=2,('DPI art.191'!$G$5-(('DPI art.191'!$F$5-'DPI art.191'!$G$5)/4)*(AB164-AA164-2)),('DPI art.191'!$G$5-(('DPI art.191'!$G$5-'DPI art.191'!$H$5)/8)*(AB164-AA164-2))))</f>
        <v/>
      </c>
      <c r="BN164" s="644">
        <f t="array" ref="BN164">AD164-BM164</f>
        <v/>
      </c>
      <c r="BO164" s="644">
        <f t="array" ref="BO164">IF(Z164&lt;135,Z164,Z164-'DPI art.191'!$I$5)</f>
        <v/>
      </c>
      <c r="BP164" s="645">
        <f t="array" ref="BP164">10^(0.1*R164)</f>
        <v/>
      </c>
      <c r="BQ164" s="645">
        <f t="array" ref="BQ164">10^(0.1*X164)</f>
        <v/>
      </c>
      <c r="BR164" s="645">
        <f t="array" ref="BR164">10^(0.1*AB164)</f>
        <v/>
      </c>
      <c r="BS164" s="645">
        <f t="array" ref="BS164">10^(0.1*AF164)</f>
        <v/>
      </c>
      <c r="BT164" s="645">
        <f t="array" ref="BT164">10^(0.1*AJ164)</f>
        <v/>
      </c>
      <c r="BU164" s="645">
        <f t="array" ref="BU164">10^(0.1*AN164)</f>
        <v/>
      </c>
      <c r="BV164" s="134">
        <f t="array" ref="BV164">IF(R164&gt;0,(O164-R164),"")</f>
        <v/>
      </c>
      <c r="BW164" s="134">
        <f t="array" ref="BW164">IF(X164&gt;0,(O164-X164),"")</f>
        <v/>
      </c>
      <c r="BX164" s="134">
        <f t="array" ref="BX164">IF(AB164&gt;0,(O164-AB164),"")</f>
        <v/>
      </c>
      <c r="BY164" s="134">
        <f t="array" ref="BY164">IF(AF164&gt;0,(O164-AF164),"")</f>
        <v/>
      </c>
      <c r="BZ164" s="134">
        <f t="array" ref="BZ164">IF(AJ164&gt;0,(O164-AJ164),"")</f>
        <v/>
      </c>
      <c r="CA164" s="134">
        <f t="array" ref="CA164">IF(AN164&gt;0,(O164-AN164),"")</f>
        <v/>
      </c>
      <c r="CB164" s="645">
        <f t="array" ref="CB164">COUNT(BV164:CA164)</f>
        <v/>
      </c>
      <c r="CC164" s="646">
        <f t="array" ref="CC164">IF(CB164=0,0,IF(CB164=1,0,1/(CB164*(CB164-1))))</f>
        <v/>
      </c>
      <c r="CD164" s="135">
        <f t="array" ref="CD164">IF(R164&gt;0,(BV164^2),"")</f>
        <v/>
      </c>
      <c r="CE164" s="135">
        <f t="array" ref="CE164">IF(X164&gt;0,(BW164^2),"")</f>
        <v/>
      </c>
      <c r="CF164" s="135">
        <f t="array" ref="CF164">IF(AB164&gt;0,(BX164^2),"")</f>
        <v/>
      </c>
      <c r="CG164" s="135">
        <f t="array" ref="CG164">IF(AF164&gt;0,(BY164^2),"")</f>
        <v/>
      </c>
      <c r="CH164" s="135">
        <f t="array" ref="CH164">IF(AJ164&gt;0,(BZ164^2),"")</f>
        <v/>
      </c>
      <c r="CI164" s="135">
        <f t="array" ref="CI164">IF(AN164&gt;0,(CA164^2),"")</f>
        <v/>
      </c>
      <c r="CJ164" s="121" t="n"/>
    </row>
    <row r="165" hidden="1" ht="18.75" customHeight="1" s="621">
      <c r="A165" s="47" t="inlineStr">
        <is>
          <t>/</t>
        </is>
      </c>
      <c r="B165" s="123">
        <f t="array" ref="B165">B164+1</f>
        <v/>
      </c>
      <c r="C165" s="101" t="n"/>
      <c r="D165" s="101" t="n"/>
      <c r="E165" s="101" t="n"/>
      <c r="F165" s="101" t="n"/>
      <c r="G165" s="100" t="n">
        <v>40725</v>
      </c>
      <c r="H165" s="99" t="inlineStr">
        <is>
          <t>Compito</t>
        </is>
      </c>
      <c r="I165" s="101">
        <f t="array" ref="I165">IF((V165-R165)&gt;3,"SI","")</f>
        <v/>
      </c>
      <c r="J165" s="101">
        <f t="array" ref="J165">IF((U165-R165)&gt;3,"SI","")</f>
        <v/>
      </c>
      <c r="K165" s="100" t="n"/>
      <c r="L165" s="100" t="n"/>
      <c r="M165" s="124">
        <f t="array" ref="M165">IF(R165&gt;0,(SQRT(CC165*(SUM(CD165:CI165)))),"")</f>
        <v/>
      </c>
      <c r="N165" s="136">
        <f t="array" ref="N165">IF(T165&gt;0,(MAX(T165,Z165,AD165,AH165,AL165,AP165))+SQRT(1.2^2+1^2),"")</f>
        <v/>
      </c>
      <c r="O165" s="637">
        <f t="array" ref="O165">IF(R165="",0,10*LOG10(SUM(BP165:BU165)/(COUNT(R165,X165,AB165,AF165,AJ165,AN165))))</f>
        <v/>
      </c>
      <c r="P165" s="638">
        <f t="array" ref="P165">IF(AND(Y165="",AC165="",AG165="",AK165="",AO165=""),S165,AVERAGE(S165,Y165,AC165,AG165,AK165,AO165)+STDEV(S165,Y165,AC165,AG165,AK165,AO165))</f>
        <v/>
      </c>
      <c r="Q165" s="106" t="n"/>
      <c r="R165" s="639" t="n"/>
      <c r="S165" s="640" t="n"/>
      <c r="T165" s="641" t="n"/>
      <c r="U165" s="642" t="n"/>
      <c r="V165" s="642" t="n"/>
      <c r="W165" s="106" t="n"/>
      <c r="X165" s="639" t="n"/>
      <c r="Y165" s="640" t="n"/>
      <c r="Z165" s="641" t="n"/>
      <c r="AA165" s="106" t="n"/>
      <c r="AB165" s="639" t="n"/>
      <c r="AC165" s="640" t="n"/>
      <c r="AD165" s="641" t="n"/>
      <c r="AE165" s="106" t="n"/>
      <c r="AF165" s="639" t="n"/>
      <c r="AG165" s="640" t="n"/>
      <c r="AH165" s="641" t="n"/>
      <c r="AI165" s="106" t="n"/>
      <c r="AJ165" s="639" t="n"/>
      <c r="AK165" s="640" t="n"/>
      <c r="AL165" s="641" t="n"/>
      <c r="AM165" s="106" t="n"/>
      <c r="AN165" s="639" t="n"/>
      <c r="AO165" s="640" t="n"/>
      <c r="AP165" s="641" t="n"/>
      <c r="AQ165" s="111">
        <f t="array" ref="AQ165">IF(AND((O165)&lt;85,N165&lt;137),"NO","SI")</f>
        <v/>
      </c>
      <c r="AR165" s="112">
        <f t="array" ref="AR165">IF((480*(10^(7.95-(O165/10))))&lt;480,480*(10^(7.95-(O165/10))),480)</f>
        <v/>
      </c>
      <c r="AS165" s="113">
        <f t="array" ref="AS165">IF((480*(10^(8.45-(O165/10))))&lt;480,480*(10^(8.45-(O165/10))),480)</f>
        <v/>
      </c>
      <c r="AT165" s="114">
        <f t="array" ref="AT165">IF((480*(10^(8.65-(O165/10))))&lt;480,480*(10^(8.65-(O165/10))),480)</f>
        <v/>
      </c>
      <c r="AU165" s="137">
        <f t="array" ref="AU165">IF(O165&lt;80,"0",IF((P165-O165)&lt;=2,('DPI art.191'!$G$3-(('DPI art.191'!$F$3-'DPI art.191'!$G$3)/4)*(P165-O165-2)),('DPI art.191'!$G$3-(('DPI art.191'!$G$3-'DPI art.191'!$H$3)/8)*(P165-O165-2))))</f>
        <v/>
      </c>
      <c r="AV165" s="644">
        <f t="array" ref="AV165">O165-AU165</f>
        <v/>
      </c>
      <c r="AW165" s="644">
        <f t="array" ref="AW165">IF(N165&lt;135,N165,N165-'DPI art.191'!$I$3)</f>
        <v/>
      </c>
      <c r="AX165" s="137">
        <f t="array" ref="AX165">IF(O165&lt;80,"0",IF((P165-O165)&lt;=2,('DPI art.191'!$G$5-(('DPI art.191'!$F$5-'DPI art.191'!$G$5)/4)*(P165-O165-2)),('DPI art.191'!$G$5-(('DPI art.191'!$G$5-'DPI art.191'!$H$5)/8)*(P165-O165-2))))</f>
        <v/>
      </c>
      <c r="AY165" s="644">
        <f t="array" ref="AY165">I165-AX165</f>
        <v/>
      </c>
      <c r="AZ165" s="644">
        <f t="array" ref="AZ165">IF(N165&lt;135,N165,N165-'DPI art.191'!$I$5)</f>
        <v/>
      </c>
      <c r="BA165" s="137">
        <f t="array" ref="BA165">IF(O165&lt;80,"0",IF((P165-O165)&lt;=2,('DPI art.191'!$G$7-(('DPI art.191'!$F$7-'DPI art.191'!$G$7)/4)*(P165-O165-2)),('DPI art.191'!$G$7-(('DPI art.191'!$G$7-'DPI art.191'!$H$7)/8)*(P165-O165-2))))</f>
        <v/>
      </c>
      <c r="BB165" s="644">
        <f t="array" ref="BB165">R165-BA165</f>
        <v/>
      </c>
      <c r="BC165" s="644">
        <f t="array" ref="BC165">IF(N165&lt;135,N165,N165-'DPI art.191'!$I$5)</f>
        <v/>
      </c>
      <c r="BD165" s="137">
        <f t="array" ref="BD165">IF(O165&lt;80,"0",IF((P165-O165)&lt;=2,('DPI art.191'!$G$7-(('DPI art.191'!$F$7-'DPI art.191'!$G$7)/4)*(O165-P165-2)),('DPI art.191'!$G$7-(('DPI art.191'!$G$7-'DPI art.191'!$H$7)/8)*(P165-O165-2))))</f>
        <v/>
      </c>
      <c r="BE165" s="644">
        <f t="array" ref="BE165">O165-BD165</f>
        <v/>
      </c>
      <c r="BF165" s="644">
        <f t="array" ref="BF165">IF(N165&lt;135,N165,N165-'DPI art.191'!$I$7)</f>
        <v/>
      </c>
      <c r="BG165" s="137">
        <f t="array" ref="BG165">IF(AA165&lt;80,"0",IF((AB165-AA165)&lt;=2,('DPI art.191'!$G$3-(('DPI art.191'!$F$3-'DPI art.191'!$G$3)/4)*(AB165-AA165-2)),('DPI art.191'!$G$3-(('DPI art.191'!$G$3-'DPI art.191'!$H$3)/8)*(AB165-AA165-2))))</f>
        <v/>
      </c>
      <c r="BH165" s="644">
        <f t="array" ref="BH165">AA165-BG165</f>
        <v/>
      </c>
      <c r="BI165" s="644">
        <f t="array" ref="BI165">IF(Z165&lt;135,Z165,Z165-'DPI art.191'!$I$3)</f>
        <v/>
      </c>
      <c r="BJ165" s="137">
        <f t="array" ref="BJ165">IF(U165&lt;80,"0",IF((V165-U165)&lt;=2,('DPI art.191'!$G$7-(('DPI art.191'!$F$7-'DPI art.191'!$G$7)/4)*(U165-V165-2)),('DPI art.191'!$G$7-(('DPI art.191'!$G$7-'DPI art.191'!$H$7)/8)*(V165-U165-2))))</f>
        <v/>
      </c>
      <c r="BK165" s="644">
        <f t="array" ref="BK165">U165-BJ165</f>
        <v/>
      </c>
      <c r="BL165" s="644">
        <f t="array" ref="BL165">IF(T165&lt;135,T165,T165-'DPI art.191'!$I$7)</f>
        <v/>
      </c>
      <c r="BM165" s="137">
        <f t="array" ref="BM165">IF(AA165&lt;80,"0",IF((AB165-AA165)&lt;=2,('DPI art.191'!$G$5-(('DPI art.191'!$F$5-'DPI art.191'!$G$5)/4)*(AB165-AA165-2)),('DPI art.191'!$G$5-(('DPI art.191'!$G$5-'DPI art.191'!$H$5)/8)*(AB165-AA165-2))))</f>
        <v/>
      </c>
      <c r="BN165" s="644">
        <f t="array" ref="BN165">AD165-BM165</f>
        <v/>
      </c>
      <c r="BO165" s="644">
        <f t="array" ref="BO165">IF(Z165&lt;135,Z165,Z165-'DPI art.191'!$I$5)</f>
        <v/>
      </c>
      <c r="BP165" s="645">
        <f t="array" ref="BP165">10^(0.1*R165)</f>
        <v/>
      </c>
      <c r="BQ165" s="645">
        <f t="array" ref="BQ165">10^(0.1*X165)</f>
        <v/>
      </c>
      <c r="BR165" s="645">
        <f t="array" ref="BR165">10^(0.1*AB165)</f>
        <v/>
      </c>
      <c r="BS165" s="645">
        <f t="array" ref="BS165">10^(0.1*AF165)</f>
        <v/>
      </c>
      <c r="BT165" s="645">
        <f t="array" ref="BT165">10^(0.1*AJ165)</f>
        <v/>
      </c>
      <c r="BU165" s="645">
        <f t="array" ref="BU165">10^(0.1*AN165)</f>
        <v/>
      </c>
      <c r="BV165" s="134">
        <f t="array" ref="BV165">IF(R165&gt;0,(O165-R165),"")</f>
        <v/>
      </c>
      <c r="BW165" s="134">
        <f t="array" ref="BW165">IF(X165&gt;0,(O165-X165),"")</f>
        <v/>
      </c>
      <c r="BX165" s="134">
        <f t="array" ref="BX165">IF(AB165&gt;0,(O165-AB165),"")</f>
        <v/>
      </c>
      <c r="BY165" s="134">
        <f t="array" ref="BY165">IF(AF165&gt;0,(O165-AF165),"")</f>
        <v/>
      </c>
      <c r="BZ165" s="134">
        <f t="array" ref="BZ165">IF(AJ165&gt;0,(O165-AJ165),"")</f>
        <v/>
      </c>
      <c r="CA165" s="134">
        <f t="array" ref="CA165">IF(AN165&gt;0,(O165-AN165),"")</f>
        <v/>
      </c>
      <c r="CB165" s="645">
        <f t="array" ref="CB165">COUNT(BV165:CA165)</f>
        <v/>
      </c>
      <c r="CC165" s="646">
        <f t="array" ref="CC165">IF(CB165=0,0,IF(CB165=1,0,1/(CB165*(CB165-1))))</f>
        <v/>
      </c>
      <c r="CD165" s="135">
        <f t="array" ref="CD165">IF(R165&gt;0,(BV165^2),"")</f>
        <v/>
      </c>
      <c r="CE165" s="135">
        <f t="array" ref="CE165">IF(X165&gt;0,(BW165^2),"")</f>
        <v/>
      </c>
      <c r="CF165" s="135">
        <f t="array" ref="CF165">IF(AB165&gt;0,(BX165^2),"")</f>
        <v/>
      </c>
      <c r="CG165" s="135">
        <f t="array" ref="CG165">IF(AF165&gt;0,(BY165^2),"")</f>
        <v/>
      </c>
      <c r="CH165" s="135">
        <f t="array" ref="CH165">IF(AJ165&gt;0,(BZ165^2),"")</f>
        <v/>
      </c>
      <c r="CI165" s="135">
        <f t="array" ref="CI165">IF(AN165&gt;0,(CA165^2),"")</f>
        <v/>
      </c>
      <c r="CJ165" s="121" t="n"/>
    </row>
    <row r="166" hidden="1" ht="18.75" customHeight="1" s="621">
      <c r="A166" s="47" t="inlineStr">
        <is>
          <t>/</t>
        </is>
      </c>
      <c r="B166" s="123">
        <f t="array" ref="B166">B165+1</f>
        <v/>
      </c>
      <c r="C166" s="101" t="n"/>
      <c r="D166" s="101" t="n"/>
      <c r="E166" s="101" t="n"/>
      <c r="F166" s="101" t="n"/>
      <c r="G166" s="100" t="n">
        <v>40725</v>
      </c>
      <c r="H166" s="99" t="inlineStr">
        <is>
          <t>Compito</t>
        </is>
      </c>
      <c r="I166" s="101">
        <f t="array" ref="I166">IF((V166-R166)&gt;3,"SI","")</f>
        <v/>
      </c>
      <c r="J166" s="101">
        <f t="array" ref="J166">IF((U166-R166)&gt;3,"SI","")</f>
        <v/>
      </c>
      <c r="K166" s="100" t="n"/>
      <c r="L166" s="100" t="n"/>
      <c r="M166" s="124">
        <f t="array" ref="M166">IF(R166&gt;0,(SQRT(CC166*(SUM(CD166:CI166)))),"")</f>
        <v/>
      </c>
      <c r="N166" s="136">
        <f t="array" ref="N166">IF(T166&gt;0,(MAX(T166,Z166,AD166,AH166,AL166,AP166))+SQRT(1.2^2+1^2),"")</f>
        <v/>
      </c>
      <c r="O166" s="637">
        <f t="array" ref="O166">IF(R166="",0,10*LOG10(SUM(BP166:BU166)/(COUNT(R166,X166,AB166,AF166,AJ166,AN166))))</f>
        <v/>
      </c>
      <c r="P166" s="638">
        <f t="array" ref="P166">IF(AND(Y166="",AC166="",AG166="",AK166="",AO166=""),S166,AVERAGE(S166,Y166,AC166,AG166,AK166,AO166)+STDEV(S166,Y166,AC166,AG166,AK166,AO166))</f>
        <v/>
      </c>
      <c r="Q166" s="106" t="n"/>
      <c r="R166" s="639" t="n"/>
      <c r="S166" s="640" t="n"/>
      <c r="T166" s="641" t="n"/>
      <c r="U166" s="642" t="n"/>
      <c r="V166" s="642" t="n"/>
      <c r="W166" s="106" t="n"/>
      <c r="X166" s="639" t="n"/>
      <c r="Y166" s="640" t="n"/>
      <c r="Z166" s="641" t="n"/>
      <c r="AA166" s="106" t="n"/>
      <c r="AB166" s="639" t="n"/>
      <c r="AC166" s="640" t="n"/>
      <c r="AD166" s="641" t="n"/>
      <c r="AE166" s="106" t="n"/>
      <c r="AF166" s="639" t="n"/>
      <c r="AG166" s="640" t="n"/>
      <c r="AH166" s="641" t="n"/>
      <c r="AI166" s="106" t="n"/>
      <c r="AJ166" s="639" t="n"/>
      <c r="AK166" s="640" t="n"/>
      <c r="AL166" s="641" t="n"/>
      <c r="AM166" s="106" t="n"/>
      <c r="AN166" s="639" t="n"/>
      <c r="AO166" s="640" t="n"/>
      <c r="AP166" s="641" t="n"/>
      <c r="AQ166" s="111">
        <f t="array" ref="AQ166">IF(AND((O166)&lt;85,N166&lt;137),"NO","SI")</f>
        <v/>
      </c>
      <c r="AR166" s="112">
        <f t="array" ref="AR166">IF((480*(10^(7.95-(O166/10))))&lt;480,480*(10^(7.95-(O166/10))),480)</f>
        <v/>
      </c>
      <c r="AS166" s="113">
        <f t="array" ref="AS166">IF((480*(10^(8.45-(O166/10))))&lt;480,480*(10^(8.45-(O166/10))),480)</f>
        <v/>
      </c>
      <c r="AT166" s="114">
        <f t="array" ref="AT166">IF((480*(10^(8.65-(O166/10))))&lt;480,480*(10^(8.65-(O166/10))),480)</f>
        <v/>
      </c>
      <c r="AU166" s="137">
        <f t="array" ref="AU166">IF(O166&lt;80,"0",IF((P166-O166)&lt;=2,('DPI art.191'!$G$3-(('DPI art.191'!$F$3-'DPI art.191'!$G$3)/4)*(P166-O166-2)),('DPI art.191'!$G$3-(('DPI art.191'!$G$3-'DPI art.191'!$H$3)/8)*(P166-O166-2))))</f>
        <v/>
      </c>
      <c r="AV166" s="644">
        <f t="array" ref="AV166">O166-AU166</f>
        <v/>
      </c>
      <c r="AW166" s="644">
        <f t="array" ref="AW166">IF(N166&lt;135,N166,N166-'DPI art.191'!$I$3)</f>
        <v/>
      </c>
      <c r="AX166" s="137">
        <f t="array" ref="AX166">IF(O166&lt;80,"0",IF((P166-O166)&lt;=2,('DPI art.191'!$G$5-(('DPI art.191'!$F$5-'DPI art.191'!$G$5)/4)*(P166-O166-2)),('DPI art.191'!$G$5-(('DPI art.191'!$G$5-'DPI art.191'!$H$5)/8)*(P166-O166-2))))</f>
        <v/>
      </c>
      <c r="AY166" s="644">
        <f t="array" ref="AY166">I166-AX166</f>
        <v/>
      </c>
      <c r="AZ166" s="644">
        <f t="array" ref="AZ166">IF(N166&lt;135,N166,N166-'DPI art.191'!$I$5)</f>
        <v/>
      </c>
      <c r="BA166" s="137">
        <f t="array" ref="BA166">IF(O166&lt;80,"0",IF((P166-O166)&lt;=2,('DPI art.191'!$G$7-(('DPI art.191'!$F$7-'DPI art.191'!$G$7)/4)*(P166-O166-2)),('DPI art.191'!$G$7-(('DPI art.191'!$G$7-'DPI art.191'!$H$7)/8)*(P166-O166-2))))</f>
        <v/>
      </c>
      <c r="BB166" s="644">
        <f t="array" ref="BB166">R166-BA166</f>
        <v/>
      </c>
      <c r="BC166" s="644">
        <f t="array" ref="BC166">IF(N166&lt;135,N166,N166-'DPI art.191'!$I$5)</f>
        <v/>
      </c>
      <c r="BD166" s="137">
        <f t="array" ref="BD166">IF(O166&lt;80,"0",IF((P166-O166)&lt;=2,('DPI art.191'!$G$7-(('DPI art.191'!$F$7-'DPI art.191'!$G$7)/4)*(O166-P166-2)),('DPI art.191'!$G$7-(('DPI art.191'!$G$7-'DPI art.191'!$H$7)/8)*(P166-O166-2))))</f>
        <v/>
      </c>
      <c r="BE166" s="644">
        <f t="array" ref="BE166">O166-BD166</f>
        <v/>
      </c>
      <c r="BF166" s="644">
        <f t="array" ref="BF166">IF(N166&lt;135,N166,N166-'DPI art.191'!$I$7)</f>
        <v/>
      </c>
      <c r="BG166" s="137">
        <f t="array" ref="BG166">IF(AA166&lt;80,"0",IF((AB166-AA166)&lt;=2,('DPI art.191'!$G$3-(('DPI art.191'!$F$3-'DPI art.191'!$G$3)/4)*(AB166-AA166-2)),('DPI art.191'!$G$3-(('DPI art.191'!$G$3-'DPI art.191'!$H$3)/8)*(AB166-AA166-2))))</f>
        <v/>
      </c>
      <c r="BH166" s="644">
        <f t="array" ref="BH166">AA166-BG166</f>
        <v/>
      </c>
      <c r="BI166" s="644">
        <f t="array" ref="BI166">IF(Z166&lt;135,Z166,Z166-'DPI art.191'!$I$3)</f>
        <v/>
      </c>
      <c r="BJ166" s="137">
        <f t="array" ref="BJ166">IF(U166&lt;80,"0",IF((V166-U166)&lt;=2,('DPI art.191'!$G$7-(('DPI art.191'!$F$7-'DPI art.191'!$G$7)/4)*(U166-V166-2)),('DPI art.191'!$G$7-(('DPI art.191'!$G$7-'DPI art.191'!$H$7)/8)*(V166-U166-2))))</f>
        <v/>
      </c>
      <c r="BK166" s="644">
        <f t="array" ref="BK166">U166-BJ166</f>
        <v/>
      </c>
      <c r="BL166" s="644">
        <f t="array" ref="BL166">IF(T166&lt;135,T166,T166-'DPI art.191'!$I$7)</f>
        <v/>
      </c>
      <c r="BM166" s="137">
        <f t="array" ref="BM166">IF(AA166&lt;80,"0",IF((AB166-AA166)&lt;=2,('DPI art.191'!$G$5-(('DPI art.191'!$F$5-'DPI art.191'!$G$5)/4)*(AB166-AA166-2)),('DPI art.191'!$G$5-(('DPI art.191'!$G$5-'DPI art.191'!$H$5)/8)*(AB166-AA166-2))))</f>
        <v/>
      </c>
      <c r="BN166" s="644">
        <f t="array" ref="BN166">AD166-BM166</f>
        <v/>
      </c>
      <c r="BO166" s="644">
        <f t="array" ref="BO166">IF(Z166&lt;135,Z166,Z166-'DPI art.191'!$I$5)</f>
        <v/>
      </c>
      <c r="BP166" s="645">
        <f t="array" ref="BP166">10^(0.1*R166)</f>
        <v/>
      </c>
      <c r="BQ166" s="645">
        <f t="array" ref="BQ166">10^(0.1*X166)</f>
        <v/>
      </c>
      <c r="BR166" s="645">
        <f t="array" ref="BR166">10^(0.1*AB166)</f>
        <v/>
      </c>
      <c r="BS166" s="645">
        <f t="array" ref="BS166">10^(0.1*AF166)</f>
        <v/>
      </c>
      <c r="BT166" s="645">
        <f t="array" ref="BT166">10^(0.1*AJ166)</f>
        <v/>
      </c>
      <c r="BU166" s="645">
        <f t="array" ref="BU166">10^(0.1*AN166)</f>
        <v/>
      </c>
      <c r="BV166" s="134">
        <f t="array" ref="BV166">IF(R166&gt;0,(O166-R166),"")</f>
        <v/>
      </c>
      <c r="BW166" s="134">
        <f t="array" ref="BW166">IF(X166&gt;0,(O166-X166),"")</f>
        <v/>
      </c>
      <c r="BX166" s="134">
        <f t="array" ref="BX166">IF(AB166&gt;0,(O166-AB166),"")</f>
        <v/>
      </c>
      <c r="BY166" s="134">
        <f t="array" ref="BY166">IF(AF166&gt;0,(O166-AF166),"")</f>
        <v/>
      </c>
      <c r="BZ166" s="134">
        <f t="array" ref="BZ166">IF(AJ166&gt;0,(O166-AJ166),"")</f>
        <v/>
      </c>
      <c r="CA166" s="134">
        <f t="array" ref="CA166">IF(AN166&gt;0,(O166-AN166),"")</f>
        <v/>
      </c>
      <c r="CB166" s="645">
        <f t="array" ref="CB166">COUNT(BV166:CA166)</f>
        <v/>
      </c>
      <c r="CC166" s="646">
        <f t="array" ref="CC166">IF(CB166=0,0,IF(CB166=1,0,1/(CB166*(CB166-1))))</f>
        <v/>
      </c>
      <c r="CD166" s="135">
        <f t="array" ref="CD166">IF(R166&gt;0,(BV166^2),"")</f>
        <v/>
      </c>
      <c r="CE166" s="135">
        <f t="array" ref="CE166">IF(X166&gt;0,(BW166^2),"")</f>
        <v/>
      </c>
      <c r="CF166" s="135">
        <f t="array" ref="CF166">IF(AB166&gt;0,(BX166^2),"")</f>
        <v/>
      </c>
      <c r="CG166" s="135">
        <f t="array" ref="CG166">IF(AF166&gt;0,(BY166^2),"")</f>
        <v/>
      </c>
      <c r="CH166" s="135">
        <f t="array" ref="CH166">IF(AJ166&gt;0,(BZ166^2),"")</f>
        <v/>
      </c>
      <c r="CI166" s="135">
        <f t="array" ref="CI166">IF(AN166&gt;0,(CA166^2),"")</f>
        <v/>
      </c>
      <c r="CJ166" s="121" t="n"/>
    </row>
    <row r="167" hidden="1" ht="18.75" customHeight="1" s="621">
      <c r="A167" s="47" t="inlineStr">
        <is>
          <t>/</t>
        </is>
      </c>
      <c r="B167" s="123">
        <f t="array" ref="B167">B166+1</f>
        <v/>
      </c>
      <c r="C167" s="101" t="n"/>
      <c r="D167" s="101" t="n"/>
      <c r="E167" s="101" t="n"/>
      <c r="F167" s="101" t="n"/>
      <c r="G167" s="100" t="n">
        <v>40725</v>
      </c>
      <c r="H167" s="99" t="inlineStr">
        <is>
          <t>Compito</t>
        </is>
      </c>
      <c r="I167" s="101">
        <f t="array" ref="I167">IF((V167-R167)&gt;3,"SI","")</f>
        <v/>
      </c>
      <c r="J167" s="101">
        <f t="array" ref="J167">IF((U167-R167)&gt;3,"SI","")</f>
        <v/>
      </c>
      <c r="K167" s="100" t="n"/>
      <c r="L167" s="100" t="n"/>
      <c r="M167" s="124">
        <f t="array" ref="M167">IF(R167&gt;0,(SQRT(CC167*(SUM(CD167:CI167)))),"")</f>
        <v/>
      </c>
      <c r="N167" s="136">
        <f t="array" ref="N167">IF(T167&gt;0,(MAX(T167,Z167,AD167,AH167,AL167,AP167))+SQRT(1.2^2+1^2),"")</f>
        <v/>
      </c>
      <c r="O167" s="637">
        <f t="array" ref="O167">IF(R167="",0,10*LOG10(SUM(BP167:BU167)/(COUNT(R167,X167,AB167,AF167,AJ167,AN167))))</f>
        <v/>
      </c>
      <c r="P167" s="638">
        <f t="array" ref="P167">IF(AND(Y167="",AC167="",AG167="",AK167="",AO167=""),S167,AVERAGE(S167,Y167,AC167,AG167,AK167,AO167)+STDEV(S167,Y167,AC167,AG167,AK167,AO167))</f>
        <v/>
      </c>
      <c r="Q167" s="106" t="n"/>
      <c r="R167" s="639" t="n"/>
      <c r="S167" s="640" t="n"/>
      <c r="T167" s="641" t="n"/>
      <c r="U167" s="642" t="n"/>
      <c r="V167" s="642" t="n"/>
      <c r="W167" s="106" t="n"/>
      <c r="X167" s="639" t="n"/>
      <c r="Y167" s="640" t="n"/>
      <c r="Z167" s="641" t="n"/>
      <c r="AA167" s="106" t="n"/>
      <c r="AB167" s="639" t="n"/>
      <c r="AC167" s="640" t="n"/>
      <c r="AD167" s="641" t="n"/>
      <c r="AE167" s="106" t="n"/>
      <c r="AF167" s="639" t="n"/>
      <c r="AG167" s="640" t="n"/>
      <c r="AH167" s="641" t="n"/>
      <c r="AI167" s="106" t="n"/>
      <c r="AJ167" s="639" t="n"/>
      <c r="AK167" s="640" t="n"/>
      <c r="AL167" s="641" t="n"/>
      <c r="AM167" s="106" t="n"/>
      <c r="AN167" s="639" t="n"/>
      <c r="AO167" s="640" t="n"/>
      <c r="AP167" s="641" t="n"/>
      <c r="AQ167" s="111">
        <f t="array" ref="AQ167">IF(AND((O167)&lt;85,N167&lt;137),"NO","SI")</f>
        <v/>
      </c>
      <c r="AR167" s="112">
        <f t="array" ref="AR167">IF((480*(10^(7.95-(O167/10))))&lt;480,480*(10^(7.95-(O167/10))),480)</f>
        <v/>
      </c>
      <c r="AS167" s="113">
        <f t="array" ref="AS167">IF((480*(10^(8.45-(O167/10))))&lt;480,480*(10^(8.45-(O167/10))),480)</f>
        <v/>
      </c>
      <c r="AT167" s="114">
        <f t="array" ref="AT167">IF((480*(10^(8.65-(O167/10))))&lt;480,480*(10^(8.65-(O167/10))),480)</f>
        <v/>
      </c>
      <c r="AU167" s="137">
        <f t="array" ref="AU167">IF(O167&lt;80,"0",IF((P167-O167)&lt;=2,('DPI art.191'!$G$3-(('DPI art.191'!$F$3-'DPI art.191'!$G$3)/4)*(P167-O167-2)),('DPI art.191'!$G$3-(('DPI art.191'!$G$3-'DPI art.191'!$H$3)/8)*(P167-O167-2))))</f>
        <v/>
      </c>
      <c r="AV167" s="644">
        <f t="array" ref="AV167">O167-AU167</f>
        <v/>
      </c>
      <c r="AW167" s="644">
        <f t="array" ref="AW167">IF(N167&lt;135,N167,N167-'DPI art.191'!$I$3)</f>
        <v/>
      </c>
      <c r="AX167" s="137">
        <f t="array" ref="AX167">IF(O167&lt;80,"0",IF((P167-O167)&lt;=2,('DPI art.191'!$G$5-(('DPI art.191'!$F$5-'DPI art.191'!$G$5)/4)*(P167-O167-2)),('DPI art.191'!$G$5-(('DPI art.191'!$G$5-'DPI art.191'!$H$5)/8)*(P167-O167-2))))</f>
        <v/>
      </c>
      <c r="AY167" s="644">
        <f t="array" ref="AY167">I167-AX167</f>
        <v/>
      </c>
      <c r="AZ167" s="644">
        <f t="array" ref="AZ167">IF(N167&lt;135,N167,N167-'DPI art.191'!$I$5)</f>
        <v/>
      </c>
      <c r="BA167" s="137">
        <f t="array" ref="BA167">IF(O167&lt;80,"0",IF((P167-O167)&lt;=2,('DPI art.191'!$G$7-(('DPI art.191'!$F$7-'DPI art.191'!$G$7)/4)*(P167-O167-2)),('DPI art.191'!$G$7-(('DPI art.191'!$G$7-'DPI art.191'!$H$7)/8)*(P167-O167-2))))</f>
        <v/>
      </c>
      <c r="BB167" s="644">
        <f t="array" ref="BB167">R167-BA167</f>
        <v/>
      </c>
      <c r="BC167" s="644">
        <f t="array" ref="BC167">IF(N167&lt;135,N167,N167-'DPI art.191'!$I$5)</f>
        <v/>
      </c>
      <c r="BD167" s="137">
        <f t="array" ref="BD167">IF(O167&lt;80,"0",IF((P167-O167)&lt;=2,('DPI art.191'!$G$7-(('DPI art.191'!$F$7-'DPI art.191'!$G$7)/4)*(O167-P167-2)),('DPI art.191'!$G$7-(('DPI art.191'!$G$7-'DPI art.191'!$H$7)/8)*(P167-O167-2))))</f>
        <v/>
      </c>
      <c r="BE167" s="644">
        <f t="array" ref="BE167">O167-BD167</f>
        <v/>
      </c>
      <c r="BF167" s="644">
        <f t="array" ref="BF167">IF(N167&lt;135,N167,N167-'DPI art.191'!$I$7)</f>
        <v/>
      </c>
      <c r="BG167" s="137">
        <f t="array" ref="BG167">IF(AA167&lt;80,"0",IF((AB167-AA167)&lt;=2,('DPI art.191'!$G$3-(('DPI art.191'!$F$3-'DPI art.191'!$G$3)/4)*(AB167-AA167-2)),('DPI art.191'!$G$3-(('DPI art.191'!$G$3-'DPI art.191'!$H$3)/8)*(AB167-AA167-2))))</f>
        <v/>
      </c>
      <c r="BH167" s="644">
        <f t="array" ref="BH167">AA167-BG167</f>
        <v/>
      </c>
      <c r="BI167" s="644">
        <f t="array" ref="BI167">IF(Z167&lt;135,Z167,Z167-'DPI art.191'!$I$3)</f>
        <v/>
      </c>
      <c r="BJ167" s="137">
        <f t="array" ref="BJ167">IF(U167&lt;80,"0",IF((V167-U167)&lt;=2,('DPI art.191'!$G$7-(('DPI art.191'!$F$7-'DPI art.191'!$G$7)/4)*(U167-V167-2)),('DPI art.191'!$G$7-(('DPI art.191'!$G$7-'DPI art.191'!$H$7)/8)*(V167-U167-2))))</f>
        <v/>
      </c>
      <c r="BK167" s="644">
        <f t="array" ref="BK167">U167-BJ167</f>
        <v/>
      </c>
      <c r="BL167" s="644">
        <f t="array" ref="BL167">IF(T167&lt;135,T167,T167-'DPI art.191'!$I$7)</f>
        <v/>
      </c>
      <c r="BM167" s="137">
        <f t="array" ref="BM167">IF(AA167&lt;80,"0",IF((AB167-AA167)&lt;=2,('DPI art.191'!$G$5-(('DPI art.191'!$F$5-'DPI art.191'!$G$5)/4)*(AB167-AA167-2)),('DPI art.191'!$G$5-(('DPI art.191'!$G$5-'DPI art.191'!$H$5)/8)*(AB167-AA167-2))))</f>
        <v/>
      </c>
      <c r="BN167" s="644">
        <f t="array" ref="BN167">AD167-BM167</f>
        <v/>
      </c>
      <c r="BO167" s="644">
        <f t="array" ref="BO167">IF(Z167&lt;135,Z167,Z167-'DPI art.191'!$I$5)</f>
        <v/>
      </c>
      <c r="BP167" s="645">
        <f t="array" ref="BP167">10^(0.1*R167)</f>
        <v/>
      </c>
      <c r="BQ167" s="645">
        <f t="array" ref="BQ167">10^(0.1*X167)</f>
        <v/>
      </c>
      <c r="BR167" s="645">
        <f t="array" ref="BR167">10^(0.1*AB167)</f>
        <v/>
      </c>
      <c r="BS167" s="645">
        <f t="array" ref="BS167">10^(0.1*AF167)</f>
        <v/>
      </c>
      <c r="BT167" s="645">
        <f t="array" ref="BT167">10^(0.1*AJ167)</f>
        <v/>
      </c>
      <c r="BU167" s="645">
        <f t="array" ref="BU167">10^(0.1*AN167)</f>
        <v/>
      </c>
      <c r="BV167" s="134">
        <f t="array" ref="BV167">IF(R167&gt;0,(O167-R167),"")</f>
        <v/>
      </c>
      <c r="BW167" s="134">
        <f t="array" ref="BW167">IF(X167&gt;0,(O167-X167),"")</f>
        <v/>
      </c>
      <c r="BX167" s="134">
        <f t="array" ref="BX167">IF(AB167&gt;0,(O167-AB167),"")</f>
        <v/>
      </c>
      <c r="BY167" s="134">
        <f t="array" ref="BY167">IF(AF167&gt;0,(O167-AF167),"")</f>
        <v/>
      </c>
      <c r="BZ167" s="134">
        <f t="array" ref="BZ167">IF(AJ167&gt;0,(O167-AJ167),"")</f>
        <v/>
      </c>
      <c r="CA167" s="134">
        <f t="array" ref="CA167">IF(AN167&gt;0,(O167-AN167),"")</f>
        <v/>
      </c>
      <c r="CB167" s="645">
        <f t="array" ref="CB167">COUNT(BV167:CA167)</f>
        <v/>
      </c>
      <c r="CC167" s="646">
        <f t="array" ref="CC167">IF(CB167=0,0,IF(CB167=1,0,1/(CB167*(CB167-1))))</f>
        <v/>
      </c>
      <c r="CD167" s="135">
        <f t="array" ref="CD167">IF(R167&gt;0,(BV167^2),"")</f>
        <v/>
      </c>
      <c r="CE167" s="135">
        <f t="array" ref="CE167">IF(X167&gt;0,(BW167^2),"")</f>
        <v/>
      </c>
      <c r="CF167" s="135">
        <f t="array" ref="CF167">IF(AB167&gt;0,(BX167^2),"")</f>
        <v/>
      </c>
      <c r="CG167" s="135">
        <f t="array" ref="CG167">IF(AF167&gt;0,(BY167^2),"")</f>
        <v/>
      </c>
      <c r="CH167" s="135">
        <f t="array" ref="CH167">IF(AJ167&gt;0,(BZ167^2),"")</f>
        <v/>
      </c>
      <c r="CI167" s="135">
        <f t="array" ref="CI167">IF(AN167&gt;0,(CA167^2),"")</f>
        <v/>
      </c>
      <c r="CJ167" s="121" t="n"/>
    </row>
    <row r="168" hidden="1" ht="18.75" customHeight="1" s="621">
      <c r="A168" s="47" t="inlineStr">
        <is>
          <t>/</t>
        </is>
      </c>
      <c r="B168" s="123">
        <f t="array" ref="B168">B167+1</f>
        <v/>
      </c>
      <c r="C168" s="101" t="n"/>
      <c r="D168" s="101" t="n"/>
      <c r="E168" s="101" t="n"/>
      <c r="F168" s="101" t="n"/>
      <c r="G168" s="100" t="n">
        <v>40725</v>
      </c>
      <c r="H168" s="99" t="inlineStr">
        <is>
          <t>Compito</t>
        </is>
      </c>
      <c r="I168" s="101">
        <f t="array" ref="I168">IF((V168-R168)&gt;3,"SI","")</f>
        <v/>
      </c>
      <c r="J168" s="101">
        <f t="array" ref="J168">IF((U168-R168)&gt;3,"SI","")</f>
        <v/>
      </c>
      <c r="K168" s="100" t="n"/>
      <c r="L168" s="100" t="n"/>
      <c r="M168" s="124">
        <f t="array" ref="M168">IF(R168&gt;0,(SQRT(CC168*(SUM(CD168:CI168)))),"")</f>
        <v/>
      </c>
      <c r="N168" s="136">
        <f t="array" ref="N168">IF(T168&gt;0,(MAX(T168,Z168,AD168,AH168,AL168,AP168))+SQRT(1.2^2+1^2),"")</f>
        <v/>
      </c>
      <c r="O168" s="637">
        <f t="array" ref="O168">IF(R168="",0,10*LOG10(SUM(BP168:BU168)/(COUNT(R168,X168,AB168,AF168,AJ168,AN168))))</f>
        <v/>
      </c>
      <c r="P168" s="638">
        <f t="array" ref="P168">IF(AND(Y168="",AC168="",AG168="",AK168="",AO168=""),S168,AVERAGE(S168,Y168,AC168,AG168,AK168,AO168)+STDEV(S168,Y168,AC168,AG168,AK168,AO168))</f>
        <v/>
      </c>
      <c r="Q168" s="106" t="n"/>
      <c r="R168" s="639" t="n"/>
      <c r="S168" s="640" t="n"/>
      <c r="T168" s="641" t="n"/>
      <c r="U168" s="642" t="n"/>
      <c r="V168" s="642" t="n"/>
      <c r="W168" s="106" t="n"/>
      <c r="X168" s="639" t="n"/>
      <c r="Y168" s="640" t="n"/>
      <c r="Z168" s="641" t="n"/>
      <c r="AA168" s="106" t="n"/>
      <c r="AB168" s="639" t="n"/>
      <c r="AC168" s="640" t="n"/>
      <c r="AD168" s="641" t="n"/>
      <c r="AE168" s="106" t="n"/>
      <c r="AF168" s="639" t="n"/>
      <c r="AG168" s="640" t="n"/>
      <c r="AH168" s="641" t="n"/>
      <c r="AI168" s="106" t="n"/>
      <c r="AJ168" s="639" t="n"/>
      <c r="AK168" s="640" t="n"/>
      <c r="AL168" s="641" t="n"/>
      <c r="AM168" s="106" t="n"/>
      <c r="AN168" s="639" t="n"/>
      <c r="AO168" s="640" t="n"/>
      <c r="AP168" s="641" t="n"/>
      <c r="AQ168" s="111">
        <f t="array" ref="AQ168">IF(AND((O168)&lt;85,N168&lt;137),"NO","SI")</f>
        <v/>
      </c>
      <c r="AR168" s="112">
        <f t="array" ref="AR168">IF((480*(10^(7.95-(O168/10))))&lt;480,480*(10^(7.95-(O168/10))),480)</f>
        <v/>
      </c>
      <c r="AS168" s="113">
        <f t="array" ref="AS168">IF((480*(10^(8.45-(O168/10))))&lt;480,480*(10^(8.45-(O168/10))),480)</f>
        <v/>
      </c>
      <c r="AT168" s="114">
        <f t="array" ref="AT168">IF((480*(10^(8.65-(O168/10))))&lt;480,480*(10^(8.65-(O168/10))),480)</f>
        <v/>
      </c>
      <c r="AU168" s="137">
        <f t="array" ref="AU168">IF(O168&lt;80,"0",IF((P168-O168)&lt;=2,('DPI art.191'!$G$3-(('DPI art.191'!$F$3-'DPI art.191'!$G$3)/4)*(P168-O168-2)),('DPI art.191'!$G$3-(('DPI art.191'!$G$3-'DPI art.191'!$H$3)/8)*(P168-O168-2))))</f>
        <v/>
      </c>
      <c r="AV168" s="644">
        <f t="array" ref="AV168">O168-AU168</f>
        <v/>
      </c>
      <c r="AW168" s="644">
        <f t="array" ref="AW168">IF(N168&lt;135,N168,N168-'DPI art.191'!$I$3)</f>
        <v/>
      </c>
      <c r="AX168" s="137">
        <f t="array" ref="AX168">IF(O168&lt;80,"0",IF((P168-O168)&lt;=2,('DPI art.191'!$G$5-(('DPI art.191'!$F$5-'DPI art.191'!$G$5)/4)*(P168-O168-2)),('DPI art.191'!$G$5-(('DPI art.191'!$G$5-'DPI art.191'!$H$5)/8)*(P168-O168-2))))</f>
        <v/>
      </c>
      <c r="AY168" s="644">
        <f t="array" ref="AY168">I168-AX168</f>
        <v/>
      </c>
      <c r="AZ168" s="644">
        <f t="array" ref="AZ168">IF(N168&lt;135,N168,N168-'DPI art.191'!$I$5)</f>
        <v/>
      </c>
      <c r="BA168" s="137">
        <f t="array" ref="BA168">IF(O168&lt;80,"0",IF((P168-O168)&lt;=2,('DPI art.191'!$G$7-(('DPI art.191'!$F$7-'DPI art.191'!$G$7)/4)*(P168-O168-2)),('DPI art.191'!$G$7-(('DPI art.191'!$G$7-'DPI art.191'!$H$7)/8)*(P168-O168-2))))</f>
        <v/>
      </c>
      <c r="BB168" s="644">
        <f t="array" ref="BB168">R168-BA168</f>
        <v/>
      </c>
      <c r="BC168" s="644">
        <f t="array" ref="BC168">IF(N168&lt;135,N168,N168-'DPI art.191'!$I$5)</f>
        <v/>
      </c>
      <c r="BD168" s="137">
        <f t="array" ref="BD168">IF(O168&lt;80,"0",IF((P168-O168)&lt;=2,('DPI art.191'!$G$7-(('DPI art.191'!$F$7-'DPI art.191'!$G$7)/4)*(O168-P168-2)),('DPI art.191'!$G$7-(('DPI art.191'!$G$7-'DPI art.191'!$H$7)/8)*(P168-O168-2))))</f>
        <v/>
      </c>
      <c r="BE168" s="644">
        <f t="array" ref="BE168">O168-BD168</f>
        <v/>
      </c>
      <c r="BF168" s="644">
        <f t="array" ref="BF168">IF(N168&lt;135,N168,N168-'DPI art.191'!$I$7)</f>
        <v/>
      </c>
      <c r="BG168" s="137">
        <f t="array" ref="BG168">IF(AA168&lt;80,"0",IF((AB168-AA168)&lt;=2,('DPI art.191'!$G$3-(('DPI art.191'!$F$3-'DPI art.191'!$G$3)/4)*(AB168-AA168-2)),('DPI art.191'!$G$3-(('DPI art.191'!$G$3-'DPI art.191'!$H$3)/8)*(AB168-AA168-2))))</f>
        <v/>
      </c>
      <c r="BH168" s="644">
        <f t="array" ref="BH168">AA168-BG168</f>
        <v/>
      </c>
      <c r="BI168" s="644">
        <f t="array" ref="BI168">IF(Z168&lt;135,Z168,Z168-'DPI art.191'!$I$3)</f>
        <v/>
      </c>
      <c r="BJ168" s="137">
        <f t="array" ref="BJ168">IF(U168&lt;80,"0",IF((V168-U168)&lt;=2,('DPI art.191'!$G$7-(('DPI art.191'!$F$7-'DPI art.191'!$G$7)/4)*(U168-V168-2)),('DPI art.191'!$G$7-(('DPI art.191'!$G$7-'DPI art.191'!$H$7)/8)*(V168-U168-2))))</f>
        <v/>
      </c>
      <c r="BK168" s="644">
        <f t="array" ref="BK168">U168-BJ168</f>
        <v/>
      </c>
      <c r="BL168" s="644">
        <f t="array" ref="BL168">IF(T168&lt;135,T168,T168-'DPI art.191'!$I$7)</f>
        <v/>
      </c>
      <c r="BM168" s="137">
        <f t="array" ref="BM168">IF(AA168&lt;80,"0",IF((AB168-AA168)&lt;=2,('DPI art.191'!$G$5-(('DPI art.191'!$F$5-'DPI art.191'!$G$5)/4)*(AB168-AA168-2)),('DPI art.191'!$G$5-(('DPI art.191'!$G$5-'DPI art.191'!$H$5)/8)*(AB168-AA168-2))))</f>
        <v/>
      </c>
      <c r="BN168" s="644">
        <f t="array" ref="BN168">AD168-BM168</f>
        <v/>
      </c>
      <c r="BO168" s="644">
        <f t="array" ref="BO168">IF(Z168&lt;135,Z168,Z168-'DPI art.191'!$I$5)</f>
        <v/>
      </c>
      <c r="BP168" s="645">
        <f t="array" ref="BP168">10^(0.1*R168)</f>
        <v/>
      </c>
      <c r="BQ168" s="645">
        <f t="array" ref="BQ168">10^(0.1*X168)</f>
        <v/>
      </c>
      <c r="BR168" s="645">
        <f t="array" ref="BR168">10^(0.1*AB168)</f>
        <v/>
      </c>
      <c r="BS168" s="645">
        <f t="array" ref="BS168">10^(0.1*AF168)</f>
        <v/>
      </c>
      <c r="BT168" s="645">
        <f t="array" ref="BT168">10^(0.1*AJ168)</f>
        <v/>
      </c>
      <c r="BU168" s="645">
        <f t="array" ref="BU168">10^(0.1*AN168)</f>
        <v/>
      </c>
      <c r="BV168" s="134">
        <f t="array" ref="BV168">IF(R168&gt;0,(O168-R168),"")</f>
        <v/>
      </c>
      <c r="BW168" s="134">
        <f t="array" ref="BW168">IF(X168&gt;0,(O168-X168),"")</f>
        <v/>
      </c>
      <c r="BX168" s="134">
        <f t="array" ref="BX168">IF(AB168&gt;0,(O168-AB168),"")</f>
        <v/>
      </c>
      <c r="BY168" s="134">
        <f t="array" ref="BY168">IF(AF168&gt;0,(O168-AF168),"")</f>
        <v/>
      </c>
      <c r="BZ168" s="134">
        <f t="array" ref="BZ168">IF(AJ168&gt;0,(O168-AJ168),"")</f>
        <v/>
      </c>
      <c r="CA168" s="134">
        <f t="array" ref="CA168">IF(AN168&gt;0,(O168-AN168),"")</f>
        <v/>
      </c>
      <c r="CB168" s="645">
        <f t="array" ref="CB168">COUNT(BV168:CA168)</f>
        <v/>
      </c>
      <c r="CC168" s="646">
        <f t="array" ref="CC168">IF(CB168=0,0,IF(CB168=1,0,1/(CB168*(CB168-1))))</f>
        <v/>
      </c>
      <c r="CD168" s="135">
        <f t="array" ref="CD168">IF(R168&gt;0,(BV168^2),"")</f>
        <v/>
      </c>
      <c r="CE168" s="135">
        <f t="array" ref="CE168">IF(X168&gt;0,(BW168^2),"")</f>
        <v/>
      </c>
      <c r="CF168" s="135">
        <f t="array" ref="CF168">IF(AB168&gt;0,(BX168^2),"")</f>
        <v/>
      </c>
      <c r="CG168" s="135">
        <f t="array" ref="CG168">IF(AF168&gt;0,(BY168^2),"")</f>
        <v/>
      </c>
      <c r="CH168" s="135">
        <f t="array" ref="CH168">IF(AJ168&gt;0,(BZ168^2),"")</f>
        <v/>
      </c>
      <c r="CI168" s="135">
        <f t="array" ref="CI168">IF(AN168&gt;0,(CA168^2),"")</f>
        <v/>
      </c>
      <c r="CJ168" s="121" t="n"/>
    </row>
    <row r="169" hidden="1" ht="18.75" customHeight="1" s="621">
      <c r="A169" s="47" t="inlineStr">
        <is>
          <t>/</t>
        </is>
      </c>
      <c r="B169" s="123">
        <f t="array" ref="B169">B168+1</f>
        <v/>
      </c>
      <c r="C169" s="101" t="n"/>
      <c r="D169" s="101" t="n"/>
      <c r="E169" s="101" t="n"/>
      <c r="F169" s="101" t="n"/>
      <c r="G169" s="100" t="n">
        <v>40725</v>
      </c>
      <c r="H169" s="99" t="inlineStr">
        <is>
          <t>Compito</t>
        </is>
      </c>
      <c r="I169" s="101">
        <f t="array" ref="I169">IF((V169-R169)&gt;3,"SI","")</f>
        <v/>
      </c>
      <c r="J169" s="101">
        <f t="array" ref="J169">IF((U169-R169)&gt;3,"SI","")</f>
        <v/>
      </c>
      <c r="K169" s="100" t="n"/>
      <c r="L169" s="100" t="n"/>
      <c r="M169" s="124">
        <f t="array" ref="M169">IF(R169&gt;0,(SQRT(CC169*(SUM(CD169:CI169)))),"")</f>
        <v/>
      </c>
      <c r="N169" s="136">
        <f t="array" ref="N169">IF(T169&gt;0,(MAX(T169,Z169,AD169,AH169,AL169,AP169))+SQRT(1.2^2+1^2),"")</f>
        <v/>
      </c>
      <c r="O169" s="637">
        <f t="array" ref="O169">IF(R169="",0,10*LOG10(SUM(BP169:BU169)/(COUNT(R169,X169,AB169,AF169,AJ169,AN169))))</f>
        <v/>
      </c>
      <c r="P169" s="638">
        <f t="array" ref="P169">IF(AND(Y169="",AC169="",AG169="",AK169="",AO169=""),S169,AVERAGE(S169,Y169,AC169,AG169,AK169,AO169)+STDEV(S169,Y169,AC169,AG169,AK169,AO169))</f>
        <v/>
      </c>
      <c r="Q169" s="106" t="n"/>
      <c r="R169" s="639" t="n"/>
      <c r="S169" s="640" t="n"/>
      <c r="T169" s="641" t="n"/>
      <c r="U169" s="642" t="n"/>
      <c r="V169" s="642" t="n"/>
      <c r="W169" s="106" t="n"/>
      <c r="X169" s="639" t="n"/>
      <c r="Y169" s="640" t="n"/>
      <c r="Z169" s="641" t="n"/>
      <c r="AA169" s="106" t="n"/>
      <c r="AB169" s="639" t="n"/>
      <c r="AC169" s="640" t="n"/>
      <c r="AD169" s="641" t="n"/>
      <c r="AE169" s="106" t="n"/>
      <c r="AF169" s="639" t="n"/>
      <c r="AG169" s="640" t="n"/>
      <c r="AH169" s="641" t="n"/>
      <c r="AI169" s="106" t="n"/>
      <c r="AJ169" s="639" t="n"/>
      <c r="AK169" s="640" t="n"/>
      <c r="AL169" s="641" t="n"/>
      <c r="AM169" s="106" t="n"/>
      <c r="AN169" s="639" t="n"/>
      <c r="AO169" s="640" t="n"/>
      <c r="AP169" s="641" t="n"/>
      <c r="AQ169" s="111">
        <f t="array" ref="AQ169">IF(AND((O169)&lt;85,N169&lt;137),"NO","SI")</f>
        <v/>
      </c>
      <c r="AR169" s="112">
        <f t="array" ref="AR169">IF((480*(10^(7.95-(O169/10))))&lt;480,480*(10^(7.95-(O169/10))),480)</f>
        <v/>
      </c>
      <c r="AS169" s="113">
        <f t="array" ref="AS169">IF((480*(10^(8.45-(O169/10))))&lt;480,480*(10^(8.45-(O169/10))),480)</f>
        <v/>
      </c>
      <c r="AT169" s="114">
        <f t="array" ref="AT169">IF((480*(10^(8.65-(O169/10))))&lt;480,480*(10^(8.65-(O169/10))),480)</f>
        <v/>
      </c>
      <c r="AU169" s="137">
        <f t="array" ref="AU169">IF(O169&lt;80,"0",IF((P169-O169)&lt;=2,('DPI art.191'!$G$3-(('DPI art.191'!$F$3-'DPI art.191'!$G$3)/4)*(P169-O169-2)),('DPI art.191'!$G$3-(('DPI art.191'!$G$3-'DPI art.191'!$H$3)/8)*(P169-O169-2))))</f>
        <v/>
      </c>
      <c r="AV169" s="644">
        <f t="array" ref="AV169">O169-AU169</f>
        <v/>
      </c>
      <c r="AW169" s="644">
        <f t="array" ref="AW169">IF(N169&lt;135,N169,N169-'DPI art.191'!$I$3)</f>
        <v/>
      </c>
      <c r="AX169" s="137">
        <f t="array" ref="AX169">IF(O169&lt;80,"0",IF((P169-O169)&lt;=2,('DPI art.191'!$G$5-(('DPI art.191'!$F$5-'DPI art.191'!$G$5)/4)*(P169-O169-2)),('DPI art.191'!$G$5-(('DPI art.191'!$G$5-'DPI art.191'!$H$5)/8)*(P169-O169-2))))</f>
        <v/>
      </c>
      <c r="AY169" s="644">
        <f t="array" ref="AY169">I169-AX169</f>
        <v/>
      </c>
      <c r="AZ169" s="644">
        <f t="array" ref="AZ169">IF(N169&lt;135,N169,N169-'DPI art.191'!$I$5)</f>
        <v/>
      </c>
      <c r="BA169" s="137">
        <f t="array" ref="BA169">IF(O169&lt;80,"0",IF((P169-O169)&lt;=2,('DPI art.191'!$G$7-(('DPI art.191'!$F$7-'DPI art.191'!$G$7)/4)*(P169-O169-2)),('DPI art.191'!$G$7-(('DPI art.191'!$G$7-'DPI art.191'!$H$7)/8)*(P169-O169-2))))</f>
        <v/>
      </c>
      <c r="BB169" s="644">
        <f t="array" ref="BB169">R169-BA169</f>
        <v/>
      </c>
      <c r="BC169" s="644">
        <f t="array" ref="BC169">IF(N169&lt;135,N169,N169-'DPI art.191'!$I$5)</f>
        <v/>
      </c>
      <c r="BD169" s="137">
        <f t="array" ref="BD169">IF(O169&lt;80,"0",IF((P169-O169)&lt;=2,('DPI art.191'!$G$7-(('DPI art.191'!$F$7-'DPI art.191'!$G$7)/4)*(O169-P169-2)),('DPI art.191'!$G$7-(('DPI art.191'!$G$7-'DPI art.191'!$H$7)/8)*(P169-O169-2))))</f>
        <v/>
      </c>
      <c r="BE169" s="644">
        <f t="array" ref="BE169">O169-BD169</f>
        <v/>
      </c>
      <c r="BF169" s="644">
        <f t="array" ref="BF169">IF(N169&lt;135,N169,N169-'DPI art.191'!$I$7)</f>
        <v/>
      </c>
      <c r="BG169" s="137">
        <f t="array" ref="BG169">IF(AA169&lt;80,"0",IF((AB169-AA169)&lt;=2,('DPI art.191'!$G$3-(('DPI art.191'!$F$3-'DPI art.191'!$G$3)/4)*(AB169-AA169-2)),('DPI art.191'!$G$3-(('DPI art.191'!$G$3-'DPI art.191'!$H$3)/8)*(AB169-AA169-2))))</f>
        <v/>
      </c>
      <c r="BH169" s="644">
        <f t="array" ref="BH169">AA169-BG169</f>
        <v/>
      </c>
      <c r="BI169" s="644">
        <f t="array" ref="BI169">IF(Z169&lt;135,Z169,Z169-'DPI art.191'!$I$3)</f>
        <v/>
      </c>
      <c r="BJ169" s="137">
        <f t="array" ref="BJ169">IF(U169&lt;80,"0",IF((V169-U169)&lt;=2,('DPI art.191'!$G$7-(('DPI art.191'!$F$7-'DPI art.191'!$G$7)/4)*(U169-V169-2)),('DPI art.191'!$G$7-(('DPI art.191'!$G$7-'DPI art.191'!$H$7)/8)*(V169-U169-2))))</f>
        <v/>
      </c>
      <c r="BK169" s="644">
        <f t="array" ref="BK169">U169-BJ169</f>
        <v/>
      </c>
      <c r="BL169" s="644">
        <f t="array" ref="BL169">IF(T169&lt;135,T169,T169-'DPI art.191'!$I$7)</f>
        <v/>
      </c>
      <c r="BM169" s="137">
        <f t="array" ref="BM169">IF(AA169&lt;80,"0",IF((AB169-AA169)&lt;=2,('DPI art.191'!$G$5-(('DPI art.191'!$F$5-'DPI art.191'!$G$5)/4)*(AB169-AA169-2)),('DPI art.191'!$G$5-(('DPI art.191'!$G$5-'DPI art.191'!$H$5)/8)*(AB169-AA169-2))))</f>
        <v/>
      </c>
      <c r="BN169" s="644">
        <f t="array" ref="BN169">AD169-BM169</f>
        <v/>
      </c>
      <c r="BO169" s="644">
        <f t="array" ref="BO169">IF(Z169&lt;135,Z169,Z169-'DPI art.191'!$I$5)</f>
        <v/>
      </c>
      <c r="BP169" s="645">
        <f t="array" ref="BP169">10^(0.1*R169)</f>
        <v/>
      </c>
      <c r="BQ169" s="645">
        <f t="array" ref="BQ169">10^(0.1*X169)</f>
        <v/>
      </c>
      <c r="BR169" s="645">
        <f t="array" ref="BR169">10^(0.1*AB169)</f>
        <v/>
      </c>
      <c r="BS169" s="645">
        <f t="array" ref="BS169">10^(0.1*AF169)</f>
        <v/>
      </c>
      <c r="BT169" s="645">
        <f t="array" ref="BT169">10^(0.1*AJ169)</f>
        <v/>
      </c>
      <c r="BU169" s="645">
        <f t="array" ref="BU169">10^(0.1*AN169)</f>
        <v/>
      </c>
      <c r="BV169" s="134">
        <f t="array" ref="BV169">IF(R169&gt;0,(O169-R169),"")</f>
        <v/>
      </c>
      <c r="BW169" s="134">
        <f t="array" ref="BW169">IF(X169&gt;0,(O169-X169),"")</f>
        <v/>
      </c>
      <c r="BX169" s="134">
        <f t="array" ref="BX169">IF(AB169&gt;0,(O169-AB169),"")</f>
        <v/>
      </c>
      <c r="BY169" s="134">
        <f t="array" ref="BY169">IF(AF169&gt;0,(O169-AF169),"")</f>
        <v/>
      </c>
      <c r="BZ169" s="134">
        <f t="array" ref="BZ169">IF(AJ169&gt;0,(O169-AJ169),"")</f>
        <v/>
      </c>
      <c r="CA169" s="134">
        <f t="array" ref="CA169">IF(AN169&gt;0,(O169-AN169),"")</f>
        <v/>
      </c>
      <c r="CB169" s="645">
        <f t="array" ref="CB169">COUNT(BV169:CA169)</f>
        <v/>
      </c>
      <c r="CC169" s="646">
        <f t="array" ref="CC169">IF(CB169=0,0,IF(CB169=1,0,1/(CB169*(CB169-1))))</f>
        <v/>
      </c>
      <c r="CD169" s="135">
        <f t="array" ref="CD169">IF(R169&gt;0,(BV169^2),"")</f>
        <v/>
      </c>
      <c r="CE169" s="135">
        <f t="array" ref="CE169">IF(X169&gt;0,(BW169^2),"")</f>
        <v/>
      </c>
      <c r="CF169" s="135">
        <f t="array" ref="CF169">IF(AB169&gt;0,(BX169^2),"")</f>
        <v/>
      </c>
      <c r="CG169" s="135">
        <f t="array" ref="CG169">IF(AF169&gt;0,(BY169^2),"")</f>
        <v/>
      </c>
      <c r="CH169" s="135">
        <f t="array" ref="CH169">IF(AJ169&gt;0,(BZ169^2),"")</f>
        <v/>
      </c>
      <c r="CI169" s="135">
        <f t="array" ref="CI169">IF(AN169&gt;0,(CA169^2),"")</f>
        <v/>
      </c>
      <c r="CJ169" s="121" t="n"/>
    </row>
    <row r="170" hidden="1" ht="18.75" customHeight="1" s="621">
      <c r="A170" s="47" t="inlineStr">
        <is>
          <t>/</t>
        </is>
      </c>
      <c r="B170" s="123">
        <f t="array" ref="B170">B169+1</f>
        <v/>
      </c>
      <c r="C170" s="101" t="n"/>
      <c r="D170" s="101" t="n"/>
      <c r="E170" s="101" t="n"/>
      <c r="F170" s="101" t="n"/>
      <c r="G170" s="100" t="n">
        <v>40725</v>
      </c>
      <c r="H170" s="99" t="inlineStr">
        <is>
          <t>Compito</t>
        </is>
      </c>
      <c r="I170" s="101">
        <f t="array" ref="I170">IF((V170-R170)&gt;3,"SI","")</f>
        <v/>
      </c>
      <c r="J170" s="101">
        <f t="array" ref="J170">IF((U170-R170)&gt;3,"SI","")</f>
        <v/>
      </c>
      <c r="K170" s="100" t="n"/>
      <c r="L170" s="100" t="n"/>
      <c r="M170" s="124">
        <f t="array" ref="M170">IF(R170&gt;0,(SQRT(CC170*(SUM(CD170:CI170)))),"")</f>
        <v/>
      </c>
      <c r="N170" s="136">
        <f t="array" ref="N170">IF(T170&gt;0,(MAX(T170,Z170,AD170,AH170,AL170,AP170))+SQRT(1.2^2+1^2),"")</f>
        <v/>
      </c>
      <c r="O170" s="637">
        <f t="array" ref="O170">IF(R170="",0,10*LOG10(SUM(BP170:BU170)/(COUNT(R170,X170,AB170,AF170,AJ170,AN170))))</f>
        <v/>
      </c>
      <c r="P170" s="638">
        <f t="array" ref="P170">IF(AND(Y170="",AC170="",AG170="",AK170="",AO170=""),S170,AVERAGE(S170,Y170,AC170,AG170,AK170,AO170)+STDEV(S170,Y170,AC170,AG170,AK170,AO170))</f>
        <v/>
      </c>
      <c r="Q170" s="106" t="n"/>
      <c r="R170" s="639" t="n"/>
      <c r="S170" s="640" t="n"/>
      <c r="T170" s="641" t="n"/>
      <c r="U170" s="642" t="n"/>
      <c r="V170" s="642" t="n"/>
      <c r="W170" s="106" t="n"/>
      <c r="X170" s="639" t="n"/>
      <c r="Y170" s="640" t="n"/>
      <c r="Z170" s="641" t="n"/>
      <c r="AA170" s="106" t="n"/>
      <c r="AB170" s="639" t="n"/>
      <c r="AC170" s="640" t="n"/>
      <c r="AD170" s="641" t="n"/>
      <c r="AE170" s="106" t="n"/>
      <c r="AF170" s="639" t="n"/>
      <c r="AG170" s="640" t="n"/>
      <c r="AH170" s="641" t="n"/>
      <c r="AI170" s="106" t="n"/>
      <c r="AJ170" s="639" t="n"/>
      <c r="AK170" s="640" t="n"/>
      <c r="AL170" s="641" t="n"/>
      <c r="AM170" s="106" t="n"/>
      <c r="AN170" s="639" t="n"/>
      <c r="AO170" s="640" t="n"/>
      <c r="AP170" s="641" t="n"/>
      <c r="AQ170" s="111">
        <f t="array" ref="AQ170">IF(AND((O170)&lt;85,N170&lt;137),"NO","SI")</f>
        <v/>
      </c>
      <c r="AR170" s="112">
        <f t="array" ref="AR170">IF((480*(10^(7.95-(O170/10))))&lt;480,480*(10^(7.95-(O170/10))),480)</f>
        <v/>
      </c>
      <c r="AS170" s="113">
        <f t="array" ref="AS170">IF((480*(10^(8.45-(O170/10))))&lt;480,480*(10^(8.45-(O170/10))),480)</f>
        <v/>
      </c>
      <c r="AT170" s="114">
        <f t="array" ref="AT170">IF((480*(10^(8.65-(O170/10))))&lt;480,480*(10^(8.65-(O170/10))),480)</f>
        <v/>
      </c>
      <c r="AU170" s="137">
        <f t="array" ref="AU170">IF(O170&lt;80,"0",IF((P170-O170)&lt;=2,('DPI art.191'!$G$3-(('DPI art.191'!$F$3-'DPI art.191'!$G$3)/4)*(P170-O170-2)),('DPI art.191'!$G$3-(('DPI art.191'!$G$3-'DPI art.191'!$H$3)/8)*(P170-O170-2))))</f>
        <v/>
      </c>
      <c r="AV170" s="644">
        <f t="array" ref="AV170">O170-AU170</f>
        <v/>
      </c>
      <c r="AW170" s="644">
        <f t="array" ref="AW170">IF(N170&lt;135,N170,N170-'DPI art.191'!$I$3)</f>
        <v/>
      </c>
      <c r="AX170" s="137">
        <f t="array" ref="AX170">IF(O170&lt;80,"0",IF((P170-O170)&lt;=2,('DPI art.191'!$G$5-(('DPI art.191'!$F$5-'DPI art.191'!$G$5)/4)*(P170-O170-2)),('DPI art.191'!$G$5-(('DPI art.191'!$G$5-'DPI art.191'!$H$5)/8)*(P170-O170-2))))</f>
        <v/>
      </c>
      <c r="AY170" s="644">
        <f t="array" ref="AY170">I170-AX170</f>
        <v/>
      </c>
      <c r="AZ170" s="644">
        <f t="array" ref="AZ170">IF(N170&lt;135,N170,N170-'DPI art.191'!$I$5)</f>
        <v/>
      </c>
      <c r="BA170" s="137">
        <f t="array" ref="BA170">IF(O170&lt;80,"0",IF((P170-O170)&lt;=2,('DPI art.191'!$G$7-(('DPI art.191'!$F$7-'DPI art.191'!$G$7)/4)*(P170-O170-2)),('DPI art.191'!$G$7-(('DPI art.191'!$G$7-'DPI art.191'!$H$7)/8)*(P170-O170-2))))</f>
        <v/>
      </c>
      <c r="BB170" s="644">
        <f t="array" ref="BB170">R170-BA170</f>
        <v/>
      </c>
      <c r="BC170" s="644">
        <f t="array" ref="BC170">IF(N170&lt;135,N170,N170-'DPI art.191'!$I$5)</f>
        <v/>
      </c>
      <c r="BD170" s="137">
        <f t="array" ref="BD170">IF(O170&lt;80,"0",IF((P170-O170)&lt;=2,('DPI art.191'!$G$7-(('DPI art.191'!$F$7-'DPI art.191'!$G$7)/4)*(O170-P170-2)),('DPI art.191'!$G$7-(('DPI art.191'!$G$7-'DPI art.191'!$H$7)/8)*(P170-O170-2))))</f>
        <v/>
      </c>
      <c r="BE170" s="644">
        <f t="array" ref="BE170">O170-BD170</f>
        <v/>
      </c>
      <c r="BF170" s="644">
        <f t="array" ref="BF170">IF(N170&lt;135,N170,N170-'DPI art.191'!$I$7)</f>
        <v/>
      </c>
      <c r="BG170" s="137">
        <f t="array" ref="BG170">IF(AA170&lt;80,"0",IF((AB170-AA170)&lt;=2,('DPI art.191'!$G$3-(('DPI art.191'!$F$3-'DPI art.191'!$G$3)/4)*(AB170-AA170-2)),('DPI art.191'!$G$3-(('DPI art.191'!$G$3-'DPI art.191'!$H$3)/8)*(AB170-AA170-2))))</f>
        <v/>
      </c>
      <c r="BH170" s="644">
        <f t="array" ref="BH170">AA170-BG170</f>
        <v/>
      </c>
      <c r="BI170" s="644">
        <f t="array" ref="BI170">IF(Z170&lt;135,Z170,Z170-'DPI art.191'!$I$3)</f>
        <v/>
      </c>
      <c r="BJ170" s="137">
        <f t="array" ref="BJ170">IF(U170&lt;80,"0",IF((V170-U170)&lt;=2,('DPI art.191'!$G$7-(('DPI art.191'!$F$7-'DPI art.191'!$G$7)/4)*(U170-V170-2)),('DPI art.191'!$G$7-(('DPI art.191'!$G$7-'DPI art.191'!$H$7)/8)*(V170-U170-2))))</f>
        <v/>
      </c>
      <c r="BK170" s="644">
        <f t="array" ref="BK170">U170-BJ170</f>
        <v/>
      </c>
      <c r="BL170" s="644">
        <f t="array" ref="BL170">IF(T170&lt;135,T170,T170-'DPI art.191'!$I$7)</f>
        <v/>
      </c>
      <c r="BM170" s="137">
        <f t="array" ref="BM170">IF(AA170&lt;80,"0",IF((AB170-AA170)&lt;=2,('DPI art.191'!$G$5-(('DPI art.191'!$F$5-'DPI art.191'!$G$5)/4)*(AB170-AA170-2)),('DPI art.191'!$G$5-(('DPI art.191'!$G$5-'DPI art.191'!$H$5)/8)*(AB170-AA170-2))))</f>
        <v/>
      </c>
      <c r="BN170" s="644">
        <f t="array" ref="BN170">AD170-BM170</f>
        <v/>
      </c>
      <c r="BO170" s="644">
        <f t="array" ref="BO170">IF(Z170&lt;135,Z170,Z170-'DPI art.191'!$I$5)</f>
        <v/>
      </c>
      <c r="BP170" s="645">
        <f t="array" ref="BP170">10^(0.1*R170)</f>
        <v/>
      </c>
      <c r="BQ170" s="645">
        <f t="array" ref="BQ170">10^(0.1*X170)</f>
        <v/>
      </c>
      <c r="BR170" s="645">
        <f t="array" ref="BR170">10^(0.1*AB170)</f>
        <v/>
      </c>
      <c r="BS170" s="645">
        <f t="array" ref="BS170">10^(0.1*AF170)</f>
        <v/>
      </c>
      <c r="BT170" s="645">
        <f t="array" ref="BT170">10^(0.1*AJ170)</f>
        <v/>
      </c>
      <c r="BU170" s="645">
        <f t="array" ref="BU170">10^(0.1*AN170)</f>
        <v/>
      </c>
      <c r="BV170" s="134">
        <f t="array" ref="BV170">IF(R170&gt;0,(O170-R170),"")</f>
        <v/>
      </c>
      <c r="BW170" s="134">
        <f t="array" ref="BW170">IF(X170&gt;0,(O170-X170),"")</f>
        <v/>
      </c>
      <c r="BX170" s="134">
        <f t="array" ref="BX170">IF(AB170&gt;0,(O170-AB170),"")</f>
        <v/>
      </c>
      <c r="BY170" s="134">
        <f t="array" ref="BY170">IF(AF170&gt;0,(O170-AF170),"")</f>
        <v/>
      </c>
      <c r="BZ170" s="134">
        <f t="array" ref="BZ170">IF(AJ170&gt;0,(O170-AJ170),"")</f>
        <v/>
      </c>
      <c r="CA170" s="134">
        <f t="array" ref="CA170">IF(AN170&gt;0,(O170-AN170),"")</f>
        <v/>
      </c>
      <c r="CB170" s="645">
        <f t="array" ref="CB170">COUNT(BV170:CA170)</f>
        <v/>
      </c>
      <c r="CC170" s="646">
        <f t="array" ref="CC170">IF(CB170=0,0,IF(CB170=1,0,1/(CB170*(CB170-1))))</f>
        <v/>
      </c>
      <c r="CD170" s="135">
        <f t="array" ref="CD170">IF(R170&gt;0,(BV170^2),"")</f>
        <v/>
      </c>
      <c r="CE170" s="135">
        <f t="array" ref="CE170">IF(X170&gt;0,(BW170^2),"")</f>
        <v/>
      </c>
      <c r="CF170" s="135">
        <f t="array" ref="CF170">IF(AB170&gt;0,(BX170^2),"")</f>
        <v/>
      </c>
      <c r="CG170" s="135">
        <f t="array" ref="CG170">IF(AF170&gt;0,(BY170^2),"")</f>
        <v/>
      </c>
      <c r="CH170" s="135">
        <f t="array" ref="CH170">IF(AJ170&gt;0,(BZ170^2),"")</f>
        <v/>
      </c>
      <c r="CI170" s="135">
        <f t="array" ref="CI170">IF(AN170&gt;0,(CA170^2),"")</f>
        <v/>
      </c>
      <c r="CJ170" s="121" t="n"/>
    </row>
    <row r="171" hidden="1" ht="18.75" customHeight="1" s="621">
      <c r="A171" s="47" t="inlineStr">
        <is>
          <t>/</t>
        </is>
      </c>
      <c r="B171" s="123">
        <f t="array" ref="B171">B170+1</f>
        <v/>
      </c>
      <c r="C171" s="101" t="n"/>
      <c r="D171" s="101" t="n"/>
      <c r="E171" s="101" t="n"/>
      <c r="F171" s="101" t="n"/>
      <c r="G171" s="100" t="n">
        <v>40725</v>
      </c>
      <c r="H171" s="99" t="inlineStr">
        <is>
          <t>Compito</t>
        </is>
      </c>
      <c r="I171" s="101">
        <f t="array" ref="I171">IF((V171-R171)&gt;3,"SI","")</f>
        <v/>
      </c>
      <c r="J171" s="101">
        <f t="array" ref="J171">IF((U171-R171)&gt;3,"SI","")</f>
        <v/>
      </c>
      <c r="K171" s="100" t="n"/>
      <c r="L171" s="100" t="n"/>
      <c r="M171" s="124">
        <f t="array" ref="M171">IF(R171&gt;0,(SQRT(CC171*(SUM(CD171:CI171)))),"")</f>
        <v/>
      </c>
      <c r="N171" s="136">
        <f t="array" ref="N171">IF(T171&gt;0,(MAX(T171,Z171,AD171,AH171,AL171,AP171))+SQRT(1.2^2+1^2),"")</f>
        <v/>
      </c>
      <c r="O171" s="637">
        <f t="array" ref="O171">IF(R171="",0,10*LOG10(SUM(BP171:BU171)/(COUNT(R171,X171,AB171,AF171,AJ171,AN171))))</f>
        <v/>
      </c>
      <c r="P171" s="638">
        <f t="array" ref="P171">IF(AND(Y171="",AC171="",AG171="",AK171="",AO171=""),S171,AVERAGE(S171,Y171,AC171,AG171,AK171,AO171)+STDEV(S171,Y171,AC171,AG171,AK171,AO171))</f>
        <v/>
      </c>
      <c r="Q171" s="106" t="n"/>
      <c r="R171" s="639" t="n"/>
      <c r="S171" s="640" t="n"/>
      <c r="T171" s="641" t="n"/>
      <c r="U171" s="642" t="n"/>
      <c r="V171" s="642" t="n"/>
      <c r="W171" s="106" t="n"/>
      <c r="X171" s="639" t="n"/>
      <c r="Y171" s="640" t="n"/>
      <c r="Z171" s="641" t="n"/>
      <c r="AA171" s="106" t="n"/>
      <c r="AB171" s="639" t="n"/>
      <c r="AC171" s="640" t="n"/>
      <c r="AD171" s="641" t="n"/>
      <c r="AE171" s="106" t="n"/>
      <c r="AF171" s="639" t="n"/>
      <c r="AG171" s="640" t="n"/>
      <c r="AH171" s="641" t="n"/>
      <c r="AI171" s="106" t="n"/>
      <c r="AJ171" s="639" t="n"/>
      <c r="AK171" s="640" t="n"/>
      <c r="AL171" s="641" t="n"/>
      <c r="AM171" s="106" t="n"/>
      <c r="AN171" s="639" t="n"/>
      <c r="AO171" s="640" t="n"/>
      <c r="AP171" s="641" t="n"/>
      <c r="AQ171" s="111">
        <f t="array" ref="AQ171">IF(AND((O171)&lt;85,N171&lt;137),"NO","SI")</f>
        <v/>
      </c>
      <c r="AR171" s="112">
        <f t="array" ref="AR171">IF((480*(10^(7.95-(O171/10))))&lt;480,480*(10^(7.95-(O171/10))),480)</f>
        <v/>
      </c>
      <c r="AS171" s="113">
        <f t="array" ref="AS171">IF((480*(10^(8.45-(O171/10))))&lt;480,480*(10^(8.45-(O171/10))),480)</f>
        <v/>
      </c>
      <c r="AT171" s="114">
        <f t="array" ref="AT171">IF((480*(10^(8.65-(O171/10))))&lt;480,480*(10^(8.65-(O171/10))),480)</f>
        <v/>
      </c>
      <c r="AU171" s="137">
        <f t="array" ref="AU171">IF(O171&lt;80,"0",IF((P171-O171)&lt;=2,('DPI art.191'!$G$3-(('DPI art.191'!$F$3-'DPI art.191'!$G$3)/4)*(P171-O171-2)),('DPI art.191'!$G$3-(('DPI art.191'!$G$3-'DPI art.191'!$H$3)/8)*(P171-O171-2))))</f>
        <v/>
      </c>
      <c r="AV171" s="644">
        <f t="array" ref="AV171">O171-AU171</f>
        <v/>
      </c>
      <c r="AW171" s="644">
        <f t="array" ref="AW171">IF(N171&lt;135,N171,N171-'DPI art.191'!$I$3)</f>
        <v/>
      </c>
      <c r="AX171" s="137">
        <f t="array" ref="AX171">IF(O171&lt;80,"0",IF((P171-O171)&lt;=2,('DPI art.191'!$G$5-(('DPI art.191'!$F$5-'DPI art.191'!$G$5)/4)*(P171-O171-2)),('DPI art.191'!$G$5-(('DPI art.191'!$G$5-'DPI art.191'!$H$5)/8)*(P171-O171-2))))</f>
        <v/>
      </c>
      <c r="AY171" s="644">
        <f t="array" ref="AY171">I171-AX171</f>
        <v/>
      </c>
      <c r="AZ171" s="644">
        <f t="array" ref="AZ171">IF(N171&lt;135,N171,N171-'DPI art.191'!$I$5)</f>
        <v/>
      </c>
      <c r="BA171" s="137">
        <f t="array" ref="BA171">IF(O171&lt;80,"0",IF((P171-O171)&lt;=2,('DPI art.191'!$G$7-(('DPI art.191'!$F$7-'DPI art.191'!$G$7)/4)*(P171-O171-2)),('DPI art.191'!$G$7-(('DPI art.191'!$G$7-'DPI art.191'!$H$7)/8)*(P171-O171-2))))</f>
        <v/>
      </c>
      <c r="BB171" s="644">
        <f t="array" ref="BB171">R171-BA171</f>
        <v/>
      </c>
      <c r="BC171" s="644">
        <f t="array" ref="BC171">IF(N171&lt;135,N171,N171-'DPI art.191'!$I$5)</f>
        <v/>
      </c>
      <c r="BD171" s="137">
        <f t="array" ref="BD171">IF(O171&lt;80,"0",IF((P171-O171)&lt;=2,('DPI art.191'!$G$7-(('DPI art.191'!$F$7-'DPI art.191'!$G$7)/4)*(O171-P171-2)),('DPI art.191'!$G$7-(('DPI art.191'!$G$7-'DPI art.191'!$H$7)/8)*(P171-O171-2))))</f>
        <v/>
      </c>
      <c r="BE171" s="644">
        <f t="array" ref="BE171">O171-BD171</f>
        <v/>
      </c>
      <c r="BF171" s="644">
        <f t="array" ref="BF171">IF(N171&lt;135,N171,N171-'DPI art.191'!$I$7)</f>
        <v/>
      </c>
      <c r="BG171" s="137">
        <f t="array" ref="BG171">IF(AA171&lt;80,"0",IF((AB171-AA171)&lt;=2,('DPI art.191'!$G$3-(('DPI art.191'!$F$3-'DPI art.191'!$G$3)/4)*(AB171-AA171-2)),('DPI art.191'!$G$3-(('DPI art.191'!$G$3-'DPI art.191'!$H$3)/8)*(AB171-AA171-2))))</f>
        <v/>
      </c>
      <c r="BH171" s="644">
        <f t="array" ref="BH171">AA171-BG171</f>
        <v/>
      </c>
      <c r="BI171" s="644">
        <f t="array" ref="BI171">IF(Z171&lt;135,Z171,Z171-'DPI art.191'!$I$3)</f>
        <v/>
      </c>
      <c r="BJ171" s="137">
        <f t="array" ref="BJ171">IF(U171&lt;80,"0",IF((V171-U171)&lt;=2,('DPI art.191'!$G$7-(('DPI art.191'!$F$7-'DPI art.191'!$G$7)/4)*(U171-V171-2)),('DPI art.191'!$G$7-(('DPI art.191'!$G$7-'DPI art.191'!$H$7)/8)*(V171-U171-2))))</f>
        <v/>
      </c>
      <c r="BK171" s="644">
        <f t="array" ref="BK171">U171-BJ171</f>
        <v/>
      </c>
      <c r="BL171" s="644">
        <f t="array" ref="BL171">IF(T171&lt;135,T171,T171-'DPI art.191'!$I$7)</f>
        <v/>
      </c>
      <c r="BM171" s="137">
        <f t="array" ref="BM171">IF(AA171&lt;80,"0",IF((AB171-AA171)&lt;=2,('DPI art.191'!$G$5-(('DPI art.191'!$F$5-'DPI art.191'!$G$5)/4)*(AB171-AA171-2)),('DPI art.191'!$G$5-(('DPI art.191'!$G$5-'DPI art.191'!$H$5)/8)*(AB171-AA171-2))))</f>
        <v/>
      </c>
      <c r="BN171" s="644">
        <f t="array" ref="BN171">AD171-BM171</f>
        <v/>
      </c>
      <c r="BO171" s="644">
        <f t="array" ref="BO171">IF(Z171&lt;135,Z171,Z171-'DPI art.191'!$I$5)</f>
        <v/>
      </c>
      <c r="BP171" s="645">
        <f t="array" ref="BP171">10^(0.1*R171)</f>
        <v/>
      </c>
      <c r="BQ171" s="645">
        <f t="array" ref="BQ171">10^(0.1*X171)</f>
        <v/>
      </c>
      <c r="BR171" s="645">
        <f t="array" ref="BR171">10^(0.1*AB171)</f>
        <v/>
      </c>
      <c r="BS171" s="645">
        <f t="array" ref="BS171">10^(0.1*AF171)</f>
        <v/>
      </c>
      <c r="BT171" s="645">
        <f t="array" ref="BT171">10^(0.1*AJ171)</f>
        <v/>
      </c>
      <c r="BU171" s="645">
        <f t="array" ref="BU171">10^(0.1*AN171)</f>
        <v/>
      </c>
      <c r="BV171" s="134">
        <f t="array" ref="BV171">IF(R171&gt;0,(O171-R171),"")</f>
        <v/>
      </c>
      <c r="BW171" s="134">
        <f t="array" ref="BW171">IF(X171&gt;0,(O171-X171),"")</f>
        <v/>
      </c>
      <c r="BX171" s="134">
        <f t="array" ref="BX171">IF(AB171&gt;0,(O171-AB171),"")</f>
        <v/>
      </c>
      <c r="BY171" s="134">
        <f t="array" ref="BY171">IF(AF171&gt;0,(O171-AF171),"")</f>
        <v/>
      </c>
      <c r="BZ171" s="134">
        <f t="array" ref="BZ171">IF(AJ171&gt;0,(O171-AJ171),"")</f>
        <v/>
      </c>
      <c r="CA171" s="134">
        <f t="array" ref="CA171">IF(AN171&gt;0,(O171-AN171),"")</f>
        <v/>
      </c>
      <c r="CB171" s="645">
        <f t="array" ref="CB171">COUNT(BV171:CA171)</f>
        <v/>
      </c>
      <c r="CC171" s="646">
        <f t="array" ref="CC171">IF(CB171=0,0,IF(CB171=1,0,1/(CB171*(CB171-1))))</f>
        <v/>
      </c>
      <c r="CD171" s="135">
        <f t="array" ref="CD171">IF(R171&gt;0,(BV171^2),"")</f>
        <v/>
      </c>
      <c r="CE171" s="135">
        <f t="array" ref="CE171">IF(X171&gt;0,(BW171^2),"")</f>
        <v/>
      </c>
      <c r="CF171" s="135">
        <f t="array" ref="CF171">IF(AB171&gt;0,(BX171^2),"")</f>
        <v/>
      </c>
      <c r="CG171" s="135">
        <f t="array" ref="CG171">IF(AF171&gt;0,(BY171^2),"")</f>
        <v/>
      </c>
      <c r="CH171" s="135">
        <f t="array" ref="CH171">IF(AJ171&gt;0,(BZ171^2),"")</f>
        <v/>
      </c>
      <c r="CI171" s="135">
        <f t="array" ref="CI171">IF(AN171&gt;0,(CA171^2),"")</f>
        <v/>
      </c>
      <c r="CJ171" s="121" t="n"/>
    </row>
    <row r="172" hidden="1" ht="18.75" customHeight="1" s="621">
      <c r="A172" s="47" t="inlineStr">
        <is>
          <t>/</t>
        </is>
      </c>
      <c r="B172" s="123">
        <f t="array" ref="B172">B171+1</f>
        <v/>
      </c>
      <c r="C172" s="101" t="n"/>
      <c r="D172" s="101" t="n"/>
      <c r="E172" s="101" t="n"/>
      <c r="F172" s="101" t="n"/>
      <c r="G172" s="100" t="n">
        <v>40725</v>
      </c>
      <c r="H172" s="99" t="inlineStr">
        <is>
          <t>Compito</t>
        </is>
      </c>
      <c r="I172" s="101">
        <f t="array" ref="I172">IF((V172-R172)&gt;3,"SI","")</f>
        <v/>
      </c>
      <c r="J172" s="101">
        <f t="array" ref="J172">IF((U172-R172)&gt;3,"SI","")</f>
        <v/>
      </c>
      <c r="K172" s="100" t="n"/>
      <c r="L172" s="100" t="n"/>
      <c r="M172" s="124">
        <f t="array" ref="M172">IF(R172&gt;0,(SQRT(CC172*(SUM(CD172:CI172)))),"")</f>
        <v/>
      </c>
      <c r="N172" s="136">
        <f t="array" ref="N172">IF(T172&gt;0,(MAX(T172,Z172,AD172,AH172,AL172,AP172))+SQRT(1.2^2+1^2),"")</f>
        <v/>
      </c>
      <c r="O172" s="637">
        <f t="array" ref="O172">IF(R172="",0,10*LOG10(SUM(BP172:BU172)/(COUNT(R172,X172,AB172,AF172,AJ172,AN172))))</f>
        <v/>
      </c>
      <c r="P172" s="638">
        <f t="array" ref="P172">IF(AND(Y172="",AC172="",AG172="",AK172="",AO172=""),S172,AVERAGE(S172,Y172,AC172,AG172,AK172,AO172)+STDEV(S172,Y172,AC172,AG172,AK172,AO172))</f>
        <v/>
      </c>
      <c r="Q172" s="106" t="n"/>
      <c r="R172" s="639" t="n"/>
      <c r="S172" s="640" t="n"/>
      <c r="T172" s="641" t="n"/>
      <c r="U172" s="642" t="n"/>
      <c r="V172" s="642" t="n"/>
      <c r="W172" s="106" t="n"/>
      <c r="X172" s="639" t="n"/>
      <c r="Y172" s="640" t="n"/>
      <c r="Z172" s="641" t="n"/>
      <c r="AA172" s="106" t="n"/>
      <c r="AB172" s="639" t="n"/>
      <c r="AC172" s="640" t="n"/>
      <c r="AD172" s="641" t="n"/>
      <c r="AE172" s="106" t="n"/>
      <c r="AF172" s="639" t="n"/>
      <c r="AG172" s="640" t="n"/>
      <c r="AH172" s="641" t="n"/>
      <c r="AI172" s="106" t="n"/>
      <c r="AJ172" s="639" t="n"/>
      <c r="AK172" s="640" t="n"/>
      <c r="AL172" s="641" t="n"/>
      <c r="AM172" s="106" t="n"/>
      <c r="AN172" s="639" t="n"/>
      <c r="AO172" s="640" t="n"/>
      <c r="AP172" s="641" t="n"/>
      <c r="AQ172" s="111">
        <f t="array" ref="AQ172">IF(AND((O172)&lt;85,N172&lt;137),"NO","SI")</f>
        <v/>
      </c>
      <c r="AR172" s="112">
        <f t="array" ref="AR172">IF((480*(10^(7.95-(O172/10))))&lt;480,480*(10^(7.95-(O172/10))),480)</f>
        <v/>
      </c>
      <c r="AS172" s="113">
        <f t="array" ref="AS172">IF((480*(10^(8.45-(O172/10))))&lt;480,480*(10^(8.45-(O172/10))),480)</f>
        <v/>
      </c>
      <c r="AT172" s="114">
        <f t="array" ref="AT172">IF((480*(10^(8.65-(O172/10))))&lt;480,480*(10^(8.65-(O172/10))),480)</f>
        <v/>
      </c>
      <c r="AU172" s="137">
        <f t="array" ref="AU172">IF(O172&lt;80,"0",IF((P172-O172)&lt;=2,('DPI art.191'!$G$3-(('DPI art.191'!$F$3-'DPI art.191'!$G$3)/4)*(P172-O172-2)),('DPI art.191'!$G$3-(('DPI art.191'!$G$3-'DPI art.191'!$H$3)/8)*(P172-O172-2))))</f>
        <v/>
      </c>
      <c r="AV172" s="644">
        <f t="array" ref="AV172">O172-AU172</f>
        <v/>
      </c>
      <c r="AW172" s="644">
        <f t="array" ref="AW172">IF(N172&lt;135,N172,N172-'DPI art.191'!$I$3)</f>
        <v/>
      </c>
      <c r="AX172" s="137">
        <f t="array" ref="AX172">IF(O172&lt;80,"0",IF((P172-O172)&lt;=2,('DPI art.191'!$G$5-(('DPI art.191'!$F$5-'DPI art.191'!$G$5)/4)*(P172-O172-2)),('DPI art.191'!$G$5-(('DPI art.191'!$G$5-'DPI art.191'!$H$5)/8)*(P172-O172-2))))</f>
        <v/>
      </c>
      <c r="AY172" s="644">
        <f t="array" ref="AY172">I172-AX172</f>
        <v/>
      </c>
      <c r="AZ172" s="644">
        <f t="array" ref="AZ172">IF(N172&lt;135,N172,N172-'DPI art.191'!$I$5)</f>
        <v/>
      </c>
      <c r="BA172" s="137">
        <f t="array" ref="BA172">IF(O172&lt;80,"0",IF((P172-O172)&lt;=2,('DPI art.191'!$G$7-(('DPI art.191'!$F$7-'DPI art.191'!$G$7)/4)*(P172-O172-2)),('DPI art.191'!$G$7-(('DPI art.191'!$G$7-'DPI art.191'!$H$7)/8)*(P172-O172-2))))</f>
        <v/>
      </c>
      <c r="BB172" s="644">
        <f t="array" ref="BB172">R172-BA172</f>
        <v/>
      </c>
      <c r="BC172" s="644">
        <f t="array" ref="BC172">IF(N172&lt;135,N172,N172-'DPI art.191'!$I$5)</f>
        <v/>
      </c>
      <c r="BD172" s="137">
        <f t="array" ref="BD172">IF(O172&lt;80,"0",IF((P172-O172)&lt;=2,('DPI art.191'!$G$7-(('DPI art.191'!$F$7-'DPI art.191'!$G$7)/4)*(O172-P172-2)),('DPI art.191'!$G$7-(('DPI art.191'!$G$7-'DPI art.191'!$H$7)/8)*(P172-O172-2))))</f>
        <v/>
      </c>
      <c r="BE172" s="644">
        <f t="array" ref="BE172">O172-BD172</f>
        <v/>
      </c>
      <c r="BF172" s="644">
        <f t="array" ref="BF172">IF(N172&lt;135,N172,N172-'DPI art.191'!$I$7)</f>
        <v/>
      </c>
      <c r="BG172" s="137">
        <f t="array" ref="BG172">IF(AA172&lt;80,"0",IF((AB172-AA172)&lt;=2,('DPI art.191'!$G$3-(('DPI art.191'!$F$3-'DPI art.191'!$G$3)/4)*(AB172-AA172-2)),('DPI art.191'!$G$3-(('DPI art.191'!$G$3-'DPI art.191'!$H$3)/8)*(AB172-AA172-2))))</f>
        <v/>
      </c>
      <c r="BH172" s="644">
        <f t="array" ref="BH172">AA172-BG172</f>
        <v/>
      </c>
      <c r="BI172" s="644">
        <f t="array" ref="BI172">IF(Z172&lt;135,Z172,Z172-'DPI art.191'!$I$3)</f>
        <v/>
      </c>
      <c r="BJ172" s="137">
        <f t="array" ref="BJ172">IF(U172&lt;80,"0",IF((V172-U172)&lt;=2,('DPI art.191'!$G$7-(('DPI art.191'!$F$7-'DPI art.191'!$G$7)/4)*(U172-V172-2)),('DPI art.191'!$G$7-(('DPI art.191'!$G$7-'DPI art.191'!$H$7)/8)*(V172-U172-2))))</f>
        <v/>
      </c>
      <c r="BK172" s="644">
        <f t="array" ref="BK172">U172-BJ172</f>
        <v/>
      </c>
      <c r="BL172" s="644">
        <f t="array" ref="BL172">IF(T172&lt;135,T172,T172-'DPI art.191'!$I$7)</f>
        <v/>
      </c>
      <c r="BM172" s="137">
        <f t="array" ref="BM172">IF(AA172&lt;80,"0",IF((AB172-AA172)&lt;=2,('DPI art.191'!$G$5-(('DPI art.191'!$F$5-'DPI art.191'!$G$5)/4)*(AB172-AA172-2)),('DPI art.191'!$G$5-(('DPI art.191'!$G$5-'DPI art.191'!$H$5)/8)*(AB172-AA172-2))))</f>
        <v/>
      </c>
      <c r="BN172" s="644">
        <f t="array" ref="BN172">AD172-BM172</f>
        <v/>
      </c>
      <c r="BO172" s="644">
        <f t="array" ref="BO172">IF(Z172&lt;135,Z172,Z172-'DPI art.191'!$I$5)</f>
        <v/>
      </c>
      <c r="BP172" s="645">
        <f t="array" ref="BP172">10^(0.1*R172)</f>
        <v/>
      </c>
      <c r="BQ172" s="645">
        <f t="array" ref="BQ172">10^(0.1*X172)</f>
        <v/>
      </c>
      <c r="BR172" s="645">
        <f t="array" ref="BR172">10^(0.1*AB172)</f>
        <v/>
      </c>
      <c r="BS172" s="645">
        <f t="array" ref="BS172">10^(0.1*AF172)</f>
        <v/>
      </c>
      <c r="BT172" s="645">
        <f t="array" ref="BT172">10^(0.1*AJ172)</f>
        <v/>
      </c>
      <c r="BU172" s="645">
        <f t="array" ref="BU172">10^(0.1*AN172)</f>
        <v/>
      </c>
      <c r="BV172" s="134">
        <f t="array" ref="BV172">IF(R172&gt;0,(O172-R172),"")</f>
        <v/>
      </c>
      <c r="BW172" s="134">
        <f t="array" ref="BW172">IF(X172&gt;0,(O172-X172),"")</f>
        <v/>
      </c>
      <c r="BX172" s="134">
        <f t="array" ref="BX172">IF(AB172&gt;0,(O172-AB172),"")</f>
        <v/>
      </c>
      <c r="BY172" s="134">
        <f t="array" ref="BY172">IF(AF172&gt;0,(O172-AF172),"")</f>
        <v/>
      </c>
      <c r="BZ172" s="134">
        <f t="array" ref="BZ172">IF(AJ172&gt;0,(O172-AJ172),"")</f>
        <v/>
      </c>
      <c r="CA172" s="134">
        <f t="array" ref="CA172">IF(AN172&gt;0,(O172-AN172),"")</f>
        <v/>
      </c>
      <c r="CB172" s="645">
        <f t="array" ref="CB172">COUNT(BV172:CA172)</f>
        <v/>
      </c>
      <c r="CC172" s="646">
        <f t="array" ref="CC172">IF(CB172=0,0,IF(CB172=1,0,1/(CB172*(CB172-1))))</f>
        <v/>
      </c>
      <c r="CD172" s="135">
        <f t="array" ref="CD172">IF(R172&gt;0,(BV172^2),"")</f>
        <v/>
      </c>
      <c r="CE172" s="135">
        <f t="array" ref="CE172">IF(X172&gt;0,(BW172^2),"")</f>
        <v/>
      </c>
      <c r="CF172" s="135">
        <f t="array" ref="CF172">IF(AB172&gt;0,(BX172^2),"")</f>
        <v/>
      </c>
      <c r="CG172" s="135">
        <f t="array" ref="CG172">IF(AF172&gt;0,(BY172^2),"")</f>
        <v/>
      </c>
      <c r="CH172" s="135">
        <f t="array" ref="CH172">IF(AJ172&gt;0,(BZ172^2),"")</f>
        <v/>
      </c>
      <c r="CI172" s="135">
        <f t="array" ref="CI172">IF(AN172&gt;0,(CA172^2),"")</f>
        <v/>
      </c>
      <c r="CJ172" s="121" t="n"/>
    </row>
    <row r="173" hidden="1" ht="18.75" customHeight="1" s="621">
      <c r="A173" s="47" t="inlineStr">
        <is>
          <t>/</t>
        </is>
      </c>
      <c r="B173" s="123">
        <f t="array" ref="B173">B172+1</f>
        <v/>
      </c>
      <c r="C173" s="101" t="n"/>
      <c r="D173" s="101" t="n"/>
      <c r="E173" s="101" t="n"/>
      <c r="F173" s="101" t="n"/>
      <c r="G173" s="100" t="n">
        <v>40725</v>
      </c>
      <c r="H173" s="99" t="inlineStr">
        <is>
          <t>Compito</t>
        </is>
      </c>
      <c r="I173" s="101">
        <f t="array" ref="I173">IF((V173-R173)&gt;3,"SI","")</f>
        <v/>
      </c>
      <c r="J173" s="101">
        <f t="array" ref="J173">IF((U173-R173)&gt;3,"SI","")</f>
        <v/>
      </c>
      <c r="K173" s="100" t="n"/>
      <c r="L173" s="100" t="n"/>
      <c r="M173" s="124">
        <f t="array" ref="M173">IF(R173&gt;0,(SQRT(CC173*(SUM(CD173:CI173)))),"")</f>
        <v/>
      </c>
      <c r="N173" s="136">
        <f t="array" ref="N173">IF(T173&gt;0,(MAX(T173,Z173,AD173,AH173,AL173,AP173))+SQRT(1.2^2+1^2),"")</f>
        <v/>
      </c>
      <c r="O173" s="637">
        <f t="array" ref="O173">IF(R173="",0,10*LOG10(SUM(BP173:BU173)/(COUNT(R173,X173,AB173,AF173,AJ173,AN173))))</f>
        <v/>
      </c>
      <c r="P173" s="638">
        <f t="array" ref="P173">IF(AND(Y173="",AC173="",AG173="",AK173="",AO173=""),S173,AVERAGE(S173,Y173,AC173,AG173,AK173,AO173)+STDEV(S173,Y173,AC173,AG173,AK173,AO173))</f>
        <v/>
      </c>
      <c r="Q173" s="106" t="n"/>
      <c r="R173" s="639" t="n"/>
      <c r="S173" s="640" t="n"/>
      <c r="T173" s="641" t="n"/>
      <c r="U173" s="642" t="n"/>
      <c r="V173" s="642" t="n"/>
      <c r="W173" s="106" t="n"/>
      <c r="X173" s="639" t="n"/>
      <c r="Y173" s="640" t="n"/>
      <c r="Z173" s="641" t="n"/>
      <c r="AA173" s="106" t="n"/>
      <c r="AB173" s="639" t="n"/>
      <c r="AC173" s="640" t="n"/>
      <c r="AD173" s="641" t="n"/>
      <c r="AE173" s="106" t="n"/>
      <c r="AF173" s="639" t="n"/>
      <c r="AG173" s="640" t="n"/>
      <c r="AH173" s="641" t="n"/>
      <c r="AI173" s="106" t="n"/>
      <c r="AJ173" s="639" t="n"/>
      <c r="AK173" s="640" t="n"/>
      <c r="AL173" s="641" t="n"/>
      <c r="AM173" s="106" t="n"/>
      <c r="AN173" s="639" t="n"/>
      <c r="AO173" s="640" t="n"/>
      <c r="AP173" s="641" t="n"/>
      <c r="AQ173" s="111">
        <f t="array" ref="AQ173">IF(AND((O173)&lt;85,N173&lt;137),"NO","SI")</f>
        <v/>
      </c>
      <c r="AR173" s="112">
        <f t="array" ref="AR173">IF((480*(10^(7.95-(O173/10))))&lt;480,480*(10^(7.95-(O173/10))),480)</f>
        <v/>
      </c>
      <c r="AS173" s="113">
        <f t="array" ref="AS173">IF((480*(10^(8.45-(O173/10))))&lt;480,480*(10^(8.45-(O173/10))),480)</f>
        <v/>
      </c>
      <c r="AT173" s="114">
        <f t="array" ref="AT173">IF((480*(10^(8.65-(O173/10))))&lt;480,480*(10^(8.65-(O173/10))),480)</f>
        <v/>
      </c>
      <c r="AU173" s="137">
        <f t="array" ref="AU173">IF(O173&lt;80,"0",IF((P173-O173)&lt;=2,('DPI art.191'!$G$3-(('DPI art.191'!$F$3-'DPI art.191'!$G$3)/4)*(P173-O173-2)),('DPI art.191'!$G$3-(('DPI art.191'!$G$3-'DPI art.191'!$H$3)/8)*(P173-O173-2))))</f>
        <v/>
      </c>
      <c r="AV173" s="644">
        <f t="array" ref="AV173">O173-AU173</f>
        <v/>
      </c>
      <c r="AW173" s="644">
        <f t="array" ref="AW173">IF(N173&lt;135,N173,N173-'DPI art.191'!$I$3)</f>
        <v/>
      </c>
      <c r="AX173" s="137">
        <f t="array" ref="AX173">IF(O173&lt;80,"0",IF((P173-O173)&lt;=2,('DPI art.191'!$G$5-(('DPI art.191'!$F$5-'DPI art.191'!$G$5)/4)*(P173-O173-2)),('DPI art.191'!$G$5-(('DPI art.191'!$G$5-'DPI art.191'!$H$5)/8)*(P173-O173-2))))</f>
        <v/>
      </c>
      <c r="AY173" s="644">
        <f t="array" ref="AY173">I173-AX173</f>
        <v/>
      </c>
      <c r="AZ173" s="644">
        <f t="array" ref="AZ173">IF(N173&lt;135,N173,N173-'DPI art.191'!$I$5)</f>
        <v/>
      </c>
      <c r="BA173" s="137">
        <f t="array" ref="BA173">IF(O173&lt;80,"0",IF((P173-O173)&lt;=2,('DPI art.191'!$G$7-(('DPI art.191'!$F$7-'DPI art.191'!$G$7)/4)*(P173-O173-2)),('DPI art.191'!$G$7-(('DPI art.191'!$G$7-'DPI art.191'!$H$7)/8)*(P173-O173-2))))</f>
        <v/>
      </c>
      <c r="BB173" s="644">
        <f t="array" ref="BB173">R173-BA173</f>
        <v/>
      </c>
      <c r="BC173" s="644">
        <f t="array" ref="BC173">IF(N173&lt;135,N173,N173-'DPI art.191'!$I$5)</f>
        <v/>
      </c>
      <c r="BD173" s="137">
        <f t="array" ref="BD173">IF(O173&lt;80,"0",IF((P173-O173)&lt;=2,('DPI art.191'!$G$7-(('DPI art.191'!$F$7-'DPI art.191'!$G$7)/4)*(O173-P173-2)),('DPI art.191'!$G$7-(('DPI art.191'!$G$7-'DPI art.191'!$H$7)/8)*(P173-O173-2))))</f>
        <v/>
      </c>
      <c r="BE173" s="644">
        <f t="array" ref="BE173">O173-BD173</f>
        <v/>
      </c>
      <c r="BF173" s="644">
        <f t="array" ref="BF173">IF(N173&lt;135,N173,N173-'DPI art.191'!$I$7)</f>
        <v/>
      </c>
      <c r="BG173" s="137">
        <f t="array" ref="BG173">IF(AA173&lt;80,"0",IF((AB173-AA173)&lt;=2,('DPI art.191'!$G$3-(('DPI art.191'!$F$3-'DPI art.191'!$G$3)/4)*(AB173-AA173-2)),('DPI art.191'!$G$3-(('DPI art.191'!$G$3-'DPI art.191'!$H$3)/8)*(AB173-AA173-2))))</f>
        <v/>
      </c>
      <c r="BH173" s="644">
        <f t="array" ref="BH173">AA173-BG173</f>
        <v/>
      </c>
      <c r="BI173" s="644">
        <f t="array" ref="BI173">IF(Z173&lt;135,Z173,Z173-'DPI art.191'!$I$3)</f>
        <v/>
      </c>
      <c r="BJ173" s="137">
        <f t="array" ref="BJ173">IF(U173&lt;80,"0",IF((V173-U173)&lt;=2,('DPI art.191'!$G$7-(('DPI art.191'!$F$7-'DPI art.191'!$G$7)/4)*(U173-V173-2)),('DPI art.191'!$G$7-(('DPI art.191'!$G$7-'DPI art.191'!$H$7)/8)*(V173-U173-2))))</f>
        <v/>
      </c>
      <c r="BK173" s="644">
        <f t="array" ref="BK173">U173-BJ173</f>
        <v/>
      </c>
      <c r="BL173" s="644">
        <f t="array" ref="BL173">IF(T173&lt;135,T173,T173-'DPI art.191'!$I$7)</f>
        <v/>
      </c>
      <c r="BM173" s="137">
        <f t="array" ref="BM173">IF(AA173&lt;80,"0",IF((AB173-AA173)&lt;=2,('DPI art.191'!$G$5-(('DPI art.191'!$F$5-'DPI art.191'!$G$5)/4)*(AB173-AA173-2)),('DPI art.191'!$G$5-(('DPI art.191'!$G$5-'DPI art.191'!$H$5)/8)*(AB173-AA173-2))))</f>
        <v/>
      </c>
      <c r="BN173" s="644">
        <f t="array" ref="BN173">AD173-BM173</f>
        <v/>
      </c>
      <c r="BO173" s="644">
        <f t="array" ref="BO173">IF(Z173&lt;135,Z173,Z173-'DPI art.191'!$I$5)</f>
        <v/>
      </c>
      <c r="BP173" s="645">
        <f t="array" ref="BP173">10^(0.1*R173)</f>
        <v/>
      </c>
      <c r="BQ173" s="645">
        <f t="array" ref="BQ173">10^(0.1*X173)</f>
        <v/>
      </c>
      <c r="BR173" s="645">
        <f t="array" ref="BR173">10^(0.1*AB173)</f>
        <v/>
      </c>
      <c r="BS173" s="645">
        <f t="array" ref="BS173">10^(0.1*AF173)</f>
        <v/>
      </c>
      <c r="BT173" s="645">
        <f t="array" ref="BT173">10^(0.1*AJ173)</f>
        <v/>
      </c>
      <c r="BU173" s="645">
        <f t="array" ref="BU173">10^(0.1*AN173)</f>
        <v/>
      </c>
      <c r="BV173" s="134">
        <f t="array" ref="BV173">IF(R173&gt;0,(O173-R173),"")</f>
        <v/>
      </c>
      <c r="BW173" s="134">
        <f t="array" ref="BW173">IF(X173&gt;0,(O173-X173),"")</f>
        <v/>
      </c>
      <c r="BX173" s="134">
        <f t="array" ref="BX173">IF(AB173&gt;0,(O173-AB173),"")</f>
        <v/>
      </c>
      <c r="BY173" s="134">
        <f t="array" ref="BY173">IF(AF173&gt;0,(O173-AF173),"")</f>
        <v/>
      </c>
      <c r="BZ173" s="134">
        <f t="array" ref="BZ173">IF(AJ173&gt;0,(O173-AJ173),"")</f>
        <v/>
      </c>
      <c r="CA173" s="134">
        <f t="array" ref="CA173">IF(AN173&gt;0,(O173-AN173),"")</f>
        <v/>
      </c>
      <c r="CB173" s="645">
        <f t="array" ref="CB173">COUNT(BV173:CA173)</f>
        <v/>
      </c>
      <c r="CC173" s="646">
        <f t="array" ref="CC173">IF(CB173=0,0,IF(CB173=1,0,1/(CB173*(CB173-1))))</f>
        <v/>
      </c>
      <c r="CD173" s="135">
        <f t="array" ref="CD173">IF(R173&gt;0,(BV173^2),"")</f>
        <v/>
      </c>
      <c r="CE173" s="135">
        <f t="array" ref="CE173">IF(X173&gt;0,(BW173^2),"")</f>
        <v/>
      </c>
      <c r="CF173" s="135">
        <f t="array" ref="CF173">IF(AB173&gt;0,(BX173^2),"")</f>
        <v/>
      </c>
      <c r="CG173" s="135">
        <f t="array" ref="CG173">IF(AF173&gt;0,(BY173^2),"")</f>
        <v/>
      </c>
      <c r="CH173" s="135">
        <f t="array" ref="CH173">IF(AJ173&gt;0,(BZ173^2),"")</f>
        <v/>
      </c>
      <c r="CI173" s="135">
        <f t="array" ref="CI173">IF(AN173&gt;0,(CA173^2),"")</f>
        <v/>
      </c>
      <c r="CJ173" s="121" t="n"/>
    </row>
    <row r="174" hidden="1" ht="18.75" customHeight="1" s="621">
      <c r="A174" s="47" t="inlineStr">
        <is>
          <t>/</t>
        </is>
      </c>
      <c r="B174" s="123">
        <f t="array" ref="B174">B173+1</f>
        <v/>
      </c>
      <c r="C174" s="101" t="n"/>
      <c r="D174" s="101" t="n"/>
      <c r="E174" s="101" t="n"/>
      <c r="F174" s="101" t="n"/>
      <c r="G174" s="100" t="n">
        <v>40725</v>
      </c>
      <c r="H174" s="99" t="inlineStr">
        <is>
          <t>Compito</t>
        </is>
      </c>
      <c r="I174" s="101">
        <f t="array" ref="I174">IF((V174-R174)&gt;3,"SI","")</f>
        <v/>
      </c>
      <c r="J174" s="101">
        <f t="array" ref="J174">IF((U174-R174)&gt;3,"SI","")</f>
        <v/>
      </c>
      <c r="K174" s="100" t="n"/>
      <c r="L174" s="100" t="n"/>
      <c r="M174" s="124">
        <f t="array" ref="M174">IF(R174&gt;0,(SQRT(CC174*(SUM(CD174:CI174)))),"")</f>
        <v/>
      </c>
      <c r="N174" s="136">
        <f t="array" ref="N174">IF(T174&gt;0,(MAX(T174,Z174,AD174,AH174,AL174,AP174))+SQRT(1.2^2+1^2),"")</f>
        <v/>
      </c>
      <c r="O174" s="637">
        <f t="array" ref="O174">IF(R174="",0,10*LOG10(SUM(BP174:BU174)/(COUNT(R174,X174,AB174,AF174,AJ174,AN174))))</f>
        <v/>
      </c>
      <c r="P174" s="638">
        <f t="array" ref="P174">IF(AND(Y174="",AC174="",AG174="",AK174="",AO174=""),S174,AVERAGE(S174,Y174,AC174,AG174,AK174,AO174)+STDEV(S174,Y174,AC174,AG174,AK174,AO174))</f>
        <v/>
      </c>
      <c r="Q174" s="106" t="n"/>
      <c r="R174" s="639" t="n"/>
      <c r="S174" s="640" t="n"/>
      <c r="T174" s="641" t="n"/>
      <c r="U174" s="642" t="n"/>
      <c r="V174" s="642" t="n"/>
      <c r="W174" s="106" t="n"/>
      <c r="X174" s="639" t="n"/>
      <c r="Y174" s="640" t="n"/>
      <c r="Z174" s="641" t="n"/>
      <c r="AA174" s="106" t="n"/>
      <c r="AB174" s="639" t="n"/>
      <c r="AC174" s="640" t="n"/>
      <c r="AD174" s="641" t="n"/>
      <c r="AE174" s="106" t="n"/>
      <c r="AF174" s="639" t="n"/>
      <c r="AG174" s="640" t="n"/>
      <c r="AH174" s="641" t="n"/>
      <c r="AI174" s="106" t="n"/>
      <c r="AJ174" s="639" t="n"/>
      <c r="AK174" s="640" t="n"/>
      <c r="AL174" s="641" t="n"/>
      <c r="AM174" s="106" t="n"/>
      <c r="AN174" s="639" t="n"/>
      <c r="AO174" s="640" t="n"/>
      <c r="AP174" s="641" t="n"/>
      <c r="AQ174" s="111">
        <f t="array" ref="AQ174">IF(AND((O174)&lt;85,N174&lt;137),"NO","SI")</f>
        <v/>
      </c>
      <c r="AR174" s="112">
        <f t="array" ref="AR174">IF((480*(10^(7.95-(O174/10))))&lt;480,480*(10^(7.95-(O174/10))),480)</f>
        <v/>
      </c>
      <c r="AS174" s="113">
        <f t="array" ref="AS174">IF((480*(10^(8.45-(O174/10))))&lt;480,480*(10^(8.45-(O174/10))),480)</f>
        <v/>
      </c>
      <c r="AT174" s="114">
        <f t="array" ref="AT174">IF((480*(10^(8.65-(O174/10))))&lt;480,480*(10^(8.65-(O174/10))),480)</f>
        <v/>
      </c>
      <c r="AU174" s="137">
        <f t="array" ref="AU174">IF(O174&lt;80,"0",IF((P174-O174)&lt;=2,('DPI art.191'!$G$3-(('DPI art.191'!$F$3-'DPI art.191'!$G$3)/4)*(P174-O174-2)),('DPI art.191'!$G$3-(('DPI art.191'!$G$3-'DPI art.191'!$H$3)/8)*(P174-O174-2))))</f>
        <v/>
      </c>
      <c r="AV174" s="644">
        <f t="array" ref="AV174">O174-AU174</f>
        <v/>
      </c>
      <c r="AW174" s="644">
        <f t="array" ref="AW174">IF(N174&lt;135,N174,N174-'DPI art.191'!$I$3)</f>
        <v/>
      </c>
      <c r="AX174" s="137">
        <f t="array" ref="AX174">IF(O174&lt;80,"0",IF((P174-O174)&lt;=2,('DPI art.191'!$G$5-(('DPI art.191'!$F$5-'DPI art.191'!$G$5)/4)*(P174-O174-2)),('DPI art.191'!$G$5-(('DPI art.191'!$G$5-'DPI art.191'!$H$5)/8)*(P174-O174-2))))</f>
        <v/>
      </c>
      <c r="AY174" s="644">
        <f t="array" ref="AY174">I174-AX174</f>
        <v/>
      </c>
      <c r="AZ174" s="644">
        <f t="array" ref="AZ174">IF(N174&lt;135,N174,N174-'DPI art.191'!$I$5)</f>
        <v/>
      </c>
      <c r="BA174" s="137">
        <f t="array" ref="BA174">IF(O174&lt;80,"0",IF((P174-O174)&lt;=2,('DPI art.191'!$G$7-(('DPI art.191'!$F$7-'DPI art.191'!$G$7)/4)*(P174-O174-2)),('DPI art.191'!$G$7-(('DPI art.191'!$G$7-'DPI art.191'!$H$7)/8)*(P174-O174-2))))</f>
        <v/>
      </c>
      <c r="BB174" s="644">
        <f t="array" ref="BB174">R174-BA174</f>
        <v/>
      </c>
      <c r="BC174" s="644">
        <f t="array" ref="BC174">IF(N174&lt;135,N174,N174-'DPI art.191'!$I$5)</f>
        <v/>
      </c>
      <c r="BD174" s="137">
        <f t="array" ref="BD174">IF(O174&lt;80,"0",IF((P174-O174)&lt;=2,('DPI art.191'!$G$7-(('DPI art.191'!$F$7-'DPI art.191'!$G$7)/4)*(O174-P174-2)),('DPI art.191'!$G$7-(('DPI art.191'!$G$7-'DPI art.191'!$H$7)/8)*(P174-O174-2))))</f>
        <v/>
      </c>
      <c r="BE174" s="644">
        <f t="array" ref="BE174">O174-BD174</f>
        <v/>
      </c>
      <c r="BF174" s="644">
        <f t="array" ref="BF174">IF(N174&lt;135,N174,N174-'DPI art.191'!$I$7)</f>
        <v/>
      </c>
      <c r="BG174" s="137">
        <f t="array" ref="BG174">IF(AA174&lt;80,"0",IF((AB174-AA174)&lt;=2,('DPI art.191'!$G$3-(('DPI art.191'!$F$3-'DPI art.191'!$G$3)/4)*(AB174-AA174-2)),('DPI art.191'!$G$3-(('DPI art.191'!$G$3-'DPI art.191'!$H$3)/8)*(AB174-AA174-2))))</f>
        <v/>
      </c>
      <c r="BH174" s="644">
        <f t="array" ref="BH174">AA174-BG174</f>
        <v/>
      </c>
      <c r="BI174" s="644">
        <f t="array" ref="BI174">IF(Z174&lt;135,Z174,Z174-'DPI art.191'!$I$3)</f>
        <v/>
      </c>
      <c r="BJ174" s="137">
        <f t="array" ref="BJ174">IF(U174&lt;80,"0",IF((V174-U174)&lt;=2,('DPI art.191'!$G$7-(('DPI art.191'!$F$7-'DPI art.191'!$G$7)/4)*(U174-V174-2)),('DPI art.191'!$G$7-(('DPI art.191'!$G$7-'DPI art.191'!$H$7)/8)*(V174-U174-2))))</f>
        <v/>
      </c>
      <c r="BK174" s="644">
        <f t="array" ref="BK174">U174-BJ174</f>
        <v/>
      </c>
      <c r="BL174" s="644">
        <f t="array" ref="BL174">IF(T174&lt;135,T174,T174-'DPI art.191'!$I$7)</f>
        <v/>
      </c>
      <c r="BM174" s="137">
        <f t="array" ref="BM174">IF(AA174&lt;80,"0",IF((AB174-AA174)&lt;=2,('DPI art.191'!$G$5-(('DPI art.191'!$F$5-'DPI art.191'!$G$5)/4)*(AB174-AA174-2)),('DPI art.191'!$G$5-(('DPI art.191'!$G$5-'DPI art.191'!$H$5)/8)*(AB174-AA174-2))))</f>
        <v/>
      </c>
      <c r="BN174" s="644">
        <f t="array" ref="BN174">AD174-BM174</f>
        <v/>
      </c>
      <c r="BO174" s="644">
        <f t="array" ref="BO174">IF(Z174&lt;135,Z174,Z174-'DPI art.191'!$I$5)</f>
        <v/>
      </c>
      <c r="BP174" s="645">
        <f t="array" ref="BP174">10^(0.1*R174)</f>
        <v/>
      </c>
      <c r="BQ174" s="645">
        <f t="array" ref="BQ174">10^(0.1*X174)</f>
        <v/>
      </c>
      <c r="BR174" s="645">
        <f t="array" ref="BR174">10^(0.1*AB174)</f>
        <v/>
      </c>
      <c r="BS174" s="645">
        <f t="array" ref="BS174">10^(0.1*AF174)</f>
        <v/>
      </c>
      <c r="BT174" s="645">
        <f t="array" ref="BT174">10^(0.1*AJ174)</f>
        <v/>
      </c>
      <c r="BU174" s="645">
        <f t="array" ref="BU174">10^(0.1*AN174)</f>
        <v/>
      </c>
      <c r="BV174" s="134">
        <f t="array" ref="BV174">IF(R174&gt;0,(O174-R174),"")</f>
        <v/>
      </c>
      <c r="BW174" s="134">
        <f t="array" ref="BW174">IF(X174&gt;0,(O174-X174),"")</f>
        <v/>
      </c>
      <c r="BX174" s="134">
        <f t="array" ref="BX174">IF(AB174&gt;0,(O174-AB174),"")</f>
        <v/>
      </c>
      <c r="BY174" s="134">
        <f t="array" ref="BY174">IF(AF174&gt;0,(O174-AF174),"")</f>
        <v/>
      </c>
      <c r="BZ174" s="134">
        <f t="array" ref="BZ174">IF(AJ174&gt;0,(O174-AJ174),"")</f>
        <v/>
      </c>
      <c r="CA174" s="134">
        <f t="array" ref="CA174">IF(AN174&gt;0,(O174-AN174),"")</f>
        <v/>
      </c>
      <c r="CB174" s="645">
        <f t="array" ref="CB174">COUNT(BV174:CA174)</f>
        <v/>
      </c>
      <c r="CC174" s="646">
        <f t="array" ref="CC174">IF(CB174=0,0,IF(CB174=1,0,1/(CB174*(CB174-1))))</f>
        <v/>
      </c>
      <c r="CD174" s="135">
        <f t="array" ref="CD174">IF(R174&gt;0,(BV174^2),"")</f>
        <v/>
      </c>
      <c r="CE174" s="135">
        <f t="array" ref="CE174">IF(X174&gt;0,(BW174^2),"")</f>
        <v/>
      </c>
      <c r="CF174" s="135">
        <f t="array" ref="CF174">IF(AB174&gt;0,(BX174^2),"")</f>
        <v/>
      </c>
      <c r="CG174" s="135">
        <f t="array" ref="CG174">IF(AF174&gt;0,(BY174^2),"")</f>
        <v/>
      </c>
      <c r="CH174" s="135">
        <f t="array" ref="CH174">IF(AJ174&gt;0,(BZ174^2),"")</f>
        <v/>
      </c>
      <c r="CI174" s="135">
        <f t="array" ref="CI174">IF(AN174&gt;0,(CA174^2),"")</f>
        <v/>
      </c>
      <c r="CJ174" s="121" t="n"/>
    </row>
    <row r="175" hidden="1" ht="18.75" customHeight="1" s="621">
      <c r="A175" s="47" t="inlineStr">
        <is>
          <t>/</t>
        </is>
      </c>
      <c r="B175" s="123">
        <f t="array" ref="B175">B174+1</f>
        <v/>
      </c>
      <c r="C175" s="101" t="n"/>
      <c r="D175" s="101" t="n"/>
      <c r="E175" s="101" t="n"/>
      <c r="F175" s="101" t="n"/>
      <c r="G175" s="100" t="n">
        <v>40725</v>
      </c>
      <c r="H175" s="99" t="inlineStr">
        <is>
          <t>Compito</t>
        </is>
      </c>
      <c r="I175" s="101">
        <f t="array" ref="I175">IF((V175-R175)&gt;3,"SI","")</f>
        <v/>
      </c>
      <c r="J175" s="101">
        <f t="array" ref="J175">IF((U175-R175)&gt;3,"SI","")</f>
        <v/>
      </c>
      <c r="K175" s="100" t="n"/>
      <c r="L175" s="100" t="n"/>
      <c r="M175" s="124">
        <f t="array" ref="M175">IF(R175&gt;0,(SQRT(CC175*(SUM(CD175:CI175)))),"")</f>
        <v/>
      </c>
      <c r="N175" s="136">
        <f t="array" ref="N175">IF(T175&gt;0,(MAX(T175,Z175,AD175,AH175,AL175,AP175))+SQRT(1.2^2+1^2),"")</f>
        <v/>
      </c>
      <c r="O175" s="637">
        <f t="array" ref="O175">IF(R175="",0,10*LOG10(SUM(BP175:BU175)/(COUNT(R175,X175,AB175,AF175,AJ175,AN175))))</f>
        <v/>
      </c>
      <c r="P175" s="638">
        <f t="array" ref="P175">IF(AND(Y175="",AC175="",AG175="",AK175="",AO175=""),S175,AVERAGE(S175,Y175,AC175,AG175,AK175,AO175)+STDEV(S175,Y175,AC175,AG175,AK175,AO175))</f>
        <v/>
      </c>
      <c r="Q175" s="106" t="n"/>
      <c r="R175" s="639" t="n"/>
      <c r="S175" s="640" t="n"/>
      <c r="T175" s="641" t="n"/>
      <c r="U175" s="642" t="n"/>
      <c r="V175" s="642" t="n"/>
      <c r="W175" s="106" t="n"/>
      <c r="X175" s="639" t="n"/>
      <c r="Y175" s="640" t="n"/>
      <c r="Z175" s="641" t="n"/>
      <c r="AA175" s="106" t="n"/>
      <c r="AB175" s="639" t="n"/>
      <c r="AC175" s="640" t="n"/>
      <c r="AD175" s="641" t="n"/>
      <c r="AE175" s="106" t="n"/>
      <c r="AF175" s="639" t="n"/>
      <c r="AG175" s="640" t="n"/>
      <c r="AH175" s="641" t="n"/>
      <c r="AI175" s="106" t="n"/>
      <c r="AJ175" s="639" t="n"/>
      <c r="AK175" s="640" t="n"/>
      <c r="AL175" s="641" t="n"/>
      <c r="AM175" s="106" t="n"/>
      <c r="AN175" s="639" t="n"/>
      <c r="AO175" s="640" t="n"/>
      <c r="AP175" s="641" t="n"/>
      <c r="AQ175" s="111">
        <f t="array" ref="AQ175">IF(AND((O175)&lt;85,N175&lt;137),"NO","SI")</f>
        <v/>
      </c>
      <c r="AR175" s="112">
        <f t="array" ref="AR175">IF((480*(10^(7.95-(O175/10))))&lt;480,480*(10^(7.95-(O175/10))),480)</f>
        <v/>
      </c>
      <c r="AS175" s="113">
        <f t="array" ref="AS175">IF((480*(10^(8.45-(O175/10))))&lt;480,480*(10^(8.45-(O175/10))),480)</f>
        <v/>
      </c>
      <c r="AT175" s="114">
        <f t="array" ref="AT175">IF((480*(10^(8.65-(O175/10))))&lt;480,480*(10^(8.65-(O175/10))),480)</f>
        <v/>
      </c>
      <c r="AU175" s="137">
        <f t="array" ref="AU175">IF(O175&lt;80,"0",IF((P175-O175)&lt;=2,('DPI art.191'!$G$3-(('DPI art.191'!$F$3-'DPI art.191'!$G$3)/4)*(P175-O175-2)),('DPI art.191'!$G$3-(('DPI art.191'!$G$3-'DPI art.191'!$H$3)/8)*(P175-O175-2))))</f>
        <v/>
      </c>
      <c r="AV175" s="644">
        <f t="array" ref="AV175">O175-AU175</f>
        <v/>
      </c>
      <c r="AW175" s="644">
        <f t="array" ref="AW175">IF(N175&lt;135,N175,N175-'DPI art.191'!$I$3)</f>
        <v/>
      </c>
      <c r="AX175" s="137">
        <f t="array" ref="AX175">IF(O175&lt;80,"0",IF((P175-O175)&lt;=2,('DPI art.191'!$G$5-(('DPI art.191'!$F$5-'DPI art.191'!$G$5)/4)*(P175-O175-2)),('DPI art.191'!$G$5-(('DPI art.191'!$G$5-'DPI art.191'!$H$5)/8)*(P175-O175-2))))</f>
        <v/>
      </c>
      <c r="AY175" s="644">
        <f t="array" ref="AY175">I175-AX175</f>
        <v/>
      </c>
      <c r="AZ175" s="644">
        <f t="array" ref="AZ175">IF(N175&lt;135,N175,N175-'DPI art.191'!$I$5)</f>
        <v/>
      </c>
      <c r="BA175" s="137">
        <f t="array" ref="BA175">IF(O175&lt;80,"0",IF((P175-O175)&lt;=2,('DPI art.191'!$G$7-(('DPI art.191'!$F$7-'DPI art.191'!$G$7)/4)*(P175-O175-2)),('DPI art.191'!$G$7-(('DPI art.191'!$G$7-'DPI art.191'!$H$7)/8)*(P175-O175-2))))</f>
        <v/>
      </c>
      <c r="BB175" s="644">
        <f t="array" ref="BB175">R175-BA175</f>
        <v/>
      </c>
      <c r="BC175" s="644">
        <f t="array" ref="BC175">IF(N175&lt;135,N175,N175-'DPI art.191'!$I$5)</f>
        <v/>
      </c>
      <c r="BD175" s="137">
        <f t="array" ref="BD175">IF(O175&lt;80,"0",IF((P175-O175)&lt;=2,('DPI art.191'!$G$7-(('DPI art.191'!$F$7-'DPI art.191'!$G$7)/4)*(O175-P175-2)),('DPI art.191'!$G$7-(('DPI art.191'!$G$7-'DPI art.191'!$H$7)/8)*(P175-O175-2))))</f>
        <v/>
      </c>
      <c r="BE175" s="644">
        <f t="array" ref="BE175">O175-BD175</f>
        <v/>
      </c>
      <c r="BF175" s="644">
        <f t="array" ref="BF175">IF(N175&lt;135,N175,N175-'DPI art.191'!$I$7)</f>
        <v/>
      </c>
      <c r="BG175" s="137">
        <f t="array" ref="BG175">IF(AA175&lt;80,"0",IF((AB175-AA175)&lt;=2,('DPI art.191'!$G$3-(('DPI art.191'!$F$3-'DPI art.191'!$G$3)/4)*(AB175-AA175-2)),('DPI art.191'!$G$3-(('DPI art.191'!$G$3-'DPI art.191'!$H$3)/8)*(AB175-AA175-2))))</f>
        <v/>
      </c>
      <c r="BH175" s="644">
        <f t="array" ref="BH175">AA175-BG175</f>
        <v/>
      </c>
      <c r="BI175" s="644">
        <f t="array" ref="BI175">IF(Z175&lt;135,Z175,Z175-'DPI art.191'!$I$3)</f>
        <v/>
      </c>
      <c r="BJ175" s="137">
        <f t="array" ref="BJ175">IF(U175&lt;80,"0",IF((V175-U175)&lt;=2,('DPI art.191'!$G$7-(('DPI art.191'!$F$7-'DPI art.191'!$G$7)/4)*(U175-V175-2)),('DPI art.191'!$G$7-(('DPI art.191'!$G$7-'DPI art.191'!$H$7)/8)*(V175-U175-2))))</f>
        <v/>
      </c>
      <c r="BK175" s="644">
        <f t="array" ref="BK175">U175-BJ175</f>
        <v/>
      </c>
      <c r="BL175" s="644">
        <f t="array" ref="BL175">IF(T175&lt;135,T175,T175-'DPI art.191'!$I$7)</f>
        <v/>
      </c>
      <c r="BM175" s="137">
        <f t="array" ref="BM175">IF(AA175&lt;80,"0",IF((AB175-AA175)&lt;=2,('DPI art.191'!$G$5-(('DPI art.191'!$F$5-'DPI art.191'!$G$5)/4)*(AB175-AA175-2)),('DPI art.191'!$G$5-(('DPI art.191'!$G$5-'DPI art.191'!$H$5)/8)*(AB175-AA175-2))))</f>
        <v/>
      </c>
      <c r="BN175" s="644">
        <f t="array" ref="BN175">AD175-BM175</f>
        <v/>
      </c>
      <c r="BO175" s="644">
        <f t="array" ref="BO175">IF(Z175&lt;135,Z175,Z175-'DPI art.191'!$I$5)</f>
        <v/>
      </c>
      <c r="BP175" s="645">
        <f t="array" ref="BP175">10^(0.1*R175)</f>
        <v/>
      </c>
      <c r="BQ175" s="645">
        <f t="array" ref="BQ175">10^(0.1*X175)</f>
        <v/>
      </c>
      <c r="BR175" s="645">
        <f t="array" ref="BR175">10^(0.1*AB175)</f>
        <v/>
      </c>
      <c r="BS175" s="645">
        <f t="array" ref="BS175">10^(0.1*AF175)</f>
        <v/>
      </c>
      <c r="BT175" s="645">
        <f t="array" ref="BT175">10^(0.1*AJ175)</f>
        <v/>
      </c>
      <c r="BU175" s="645">
        <f t="array" ref="BU175">10^(0.1*AN175)</f>
        <v/>
      </c>
      <c r="BV175" s="134">
        <f t="array" ref="BV175">IF(R175&gt;0,(O175-R175),"")</f>
        <v/>
      </c>
      <c r="BW175" s="134">
        <f t="array" ref="BW175">IF(X175&gt;0,(O175-X175),"")</f>
        <v/>
      </c>
      <c r="BX175" s="134">
        <f t="array" ref="BX175">IF(AB175&gt;0,(O175-AB175),"")</f>
        <v/>
      </c>
      <c r="BY175" s="134">
        <f t="array" ref="BY175">IF(AF175&gt;0,(O175-AF175),"")</f>
        <v/>
      </c>
      <c r="BZ175" s="134">
        <f t="array" ref="BZ175">IF(AJ175&gt;0,(O175-AJ175),"")</f>
        <v/>
      </c>
      <c r="CA175" s="134">
        <f t="array" ref="CA175">IF(AN175&gt;0,(O175-AN175),"")</f>
        <v/>
      </c>
      <c r="CB175" s="645">
        <f t="array" ref="CB175">COUNT(BV175:CA175)</f>
        <v/>
      </c>
      <c r="CC175" s="646">
        <f t="array" ref="CC175">IF(CB175=0,0,IF(CB175=1,0,1/(CB175*(CB175-1))))</f>
        <v/>
      </c>
      <c r="CD175" s="135">
        <f t="array" ref="CD175">IF(R175&gt;0,(BV175^2),"")</f>
        <v/>
      </c>
      <c r="CE175" s="135">
        <f t="array" ref="CE175">IF(X175&gt;0,(BW175^2),"")</f>
        <v/>
      </c>
      <c r="CF175" s="135">
        <f t="array" ref="CF175">IF(AB175&gt;0,(BX175^2),"")</f>
        <v/>
      </c>
      <c r="CG175" s="135">
        <f t="array" ref="CG175">IF(AF175&gt;0,(BY175^2),"")</f>
        <v/>
      </c>
      <c r="CH175" s="135">
        <f t="array" ref="CH175">IF(AJ175&gt;0,(BZ175^2),"")</f>
        <v/>
      </c>
      <c r="CI175" s="135">
        <f t="array" ref="CI175">IF(AN175&gt;0,(CA175^2),"")</f>
        <v/>
      </c>
      <c r="CJ175" s="121" t="n"/>
    </row>
    <row r="176" hidden="1" ht="18.75" customHeight="1" s="621">
      <c r="A176" s="47" t="inlineStr">
        <is>
          <t>/</t>
        </is>
      </c>
      <c r="B176" s="123">
        <f t="array" ref="B176">B175+1</f>
        <v/>
      </c>
      <c r="C176" s="101" t="n"/>
      <c r="D176" s="101" t="n"/>
      <c r="E176" s="101" t="n"/>
      <c r="F176" s="101" t="n"/>
      <c r="G176" s="100" t="n">
        <v>40725</v>
      </c>
      <c r="H176" s="99" t="inlineStr">
        <is>
          <t>Compito</t>
        </is>
      </c>
      <c r="I176" s="101">
        <f t="array" ref="I176">IF((V176-R176)&gt;3,"SI","")</f>
        <v/>
      </c>
      <c r="J176" s="101">
        <f t="array" ref="J176">IF((U176-R176)&gt;3,"SI","")</f>
        <v/>
      </c>
      <c r="K176" s="100" t="n"/>
      <c r="L176" s="100" t="n"/>
      <c r="M176" s="124">
        <f t="array" ref="M176">IF(R176&gt;0,(SQRT(CC176*(SUM(CD176:CI176)))),"")</f>
        <v/>
      </c>
      <c r="N176" s="136">
        <f t="array" ref="N176">IF(T176&gt;0,(MAX(T176,Z176,AD176,AH176,AL176,AP176))+SQRT(1.2^2+1^2),"")</f>
        <v/>
      </c>
      <c r="O176" s="637">
        <f t="array" ref="O176">IF(R176="",0,10*LOG10(SUM(BP176:BU176)/(COUNT(R176,X176,AB176,AF176,AJ176,AN176))))</f>
        <v/>
      </c>
      <c r="P176" s="638">
        <f t="array" ref="P176">IF(AND(Y176="",AC176="",AG176="",AK176="",AO176=""),S176,AVERAGE(S176,Y176,AC176,AG176,AK176,AO176)+STDEV(S176,Y176,AC176,AG176,AK176,AO176))</f>
        <v/>
      </c>
      <c r="Q176" s="106" t="n"/>
      <c r="R176" s="639" t="n"/>
      <c r="S176" s="640" t="n"/>
      <c r="T176" s="641" t="n"/>
      <c r="U176" s="642" t="n"/>
      <c r="V176" s="642" t="n"/>
      <c r="W176" s="106" t="n"/>
      <c r="X176" s="639" t="n"/>
      <c r="Y176" s="640" t="n"/>
      <c r="Z176" s="641" t="n"/>
      <c r="AA176" s="106" t="n"/>
      <c r="AB176" s="639" t="n"/>
      <c r="AC176" s="640" t="n"/>
      <c r="AD176" s="641" t="n"/>
      <c r="AE176" s="106" t="n"/>
      <c r="AF176" s="639" t="n"/>
      <c r="AG176" s="640" t="n"/>
      <c r="AH176" s="641" t="n"/>
      <c r="AI176" s="106" t="n"/>
      <c r="AJ176" s="639" t="n"/>
      <c r="AK176" s="640" t="n"/>
      <c r="AL176" s="641" t="n"/>
      <c r="AM176" s="106" t="n"/>
      <c r="AN176" s="639" t="n"/>
      <c r="AO176" s="640" t="n"/>
      <c r="AP176" s="641" t="n"/>
      <c r="AQ176" s="111">
        <f t="array" ref="AQ176">IF(AND((O176)&lt;85,N176&lt;137),"NO","SI")</f>
        <v/>
      </c>
      <c r="AR176" s="112">
        <f t="array" ref="AR176">IF((480*(10^(7.95-(O176/10))))&lt;480,480*(10^(7.95-(O176/10))),480)</f>
        <v/>
      </c>
      <c r="AS176" s="113">
        <f t="array" ref="AS176">IF((480*(10^(8.45-(O176/10))))&lt;480,480*(10^(8.45-(O176/10))),480)</f>
        <v/>
      </c>
      <c r="AT176" s="114">
        <f t="array" ref="AT176">IF((480*(10^(8.65-(O176/10))))&lt;480,480*(10^(8.65-(O176/10))),480)</f>
        <v/>
      </c>
      <c r="AU176" s="137">
        <f t="array" ref="AU176">IF(O176&lt;80,"0",IF((P176-O176)&lt;=2,('DPI art.191'!$G$3-(('DPI art.191'!$F$3-'DPI art.191'!$G$3)/4)*(P176-O176-2)),('DPI art.191'!$G$3-(('DPI art.191'!$G$3-'DPI art.191'!$H$3)/8)*(P176-O176-2))))</f>
        <v/>
      </c>
      <c r="AV176" s="644">
        <f t="array" ref="AV176">O176-AU176</f>
        <v/>
      </c>
      <c r="AW176" s="644">
        <f t="array" ref="AW176">IF(N176&lt;135,N176,N176-'DPI art.191'!$I$3)</f>
        <v/>
      </c>
      <c r="AX176" s="137">
        <f t="array" ref="AX176">IF(O176&lt;80,"0",IF((P176-O176)&lt;=2,('DPI art.191'!$G$5-(('DPI art.191'!$F$5-'DPI art.191'!$G$5)/4)*(P176-O176-2)),('DPI art.191'!$G$5-(('DPI art.191'!$G$5-'DPI art.191'!$H$5)/8)*(P176-O176-2))))</f>
        <v/>
      </c>
      <c r="AY176" s="644">
        <f t="array" ref="AY176">I176-AX176</f>
        <v/>
      </c>
      <c r="AZ176" s="644">
        <f t="array" ref="AZ176">IF(N176&lt;135,N176,N176-'DPI art.191'!$I$5)</f>
        <v/>
      </c>
      <c r="BA176" s="137">
        <f t="array" ref="BA176">IF(O176&lt;80,"0",IF((P176-O176)&lt;=2,('DPI art.191'!$G$7-(('DPI art.191'!$F$7-'DPI art.191'!$G$7)/4)*(P176-O176-2)),('DPI art.191'!$G$7-(('DPI art.191'!$G$7-'DPI art.191'!$H$7)/8)*(P176-O176-2))))</f>
        <v/>
      </c>
      <c r="BB176" s="644">
        <f t="array" ref="BB176">R176-BA176</f>
        <v/>
      </c>
      <c r="BC176" s="644">
        <f t="array" ref="BC176">IF(N176&lt;135,N176,N176-'DPI art.191'!$I$5)</f>
        <v/>
      </c>
      <c r="BD176" s="137">
        <f t="array" ref="BD176">IF(O176&lt;80,"0",IF((P176-O176)&lt;=2,('DPI art.191'!$G$7-(('DPI art.191'!$F$7-'DPI art.191'!$G$7)/4)*(O176-P176-2)),('DPI art.191'!$G$7-(('DPI art.191'!$G$7-'DPI art.191'!$H$7)/8)*(P176-O176-2))))</f>
        <v/>
      </c>
      <c r="BE176" s="644">
        <f t="array" ref="BE176">O176-BD176</f>
        <v/>
      </c>
      <c r="BF176" s="644">
        <f t="array" ref="BF176">IF(N176&lt;135,N176,N176-'DPI art.191'!$I$7)</f>
        <v/>
      </c>
      <c r="BG176" s="137">
        <f t="array" ref="BG176">IF(AA176&lt;80,"0",IF((AB176-AA176)&lt;=2,('DPI art.191'!$G$3-(('DPI art.191'!$F$3-'DPI art.191'!$G$3)/4)*(AB176-AA176-2)),('DPI art.191'!$G$3-(('DPI art.191'!$G$3-'DPI art.191'!$H$3)/8)*(AB176-AA176-2))))</f>
        <v/>
      </c>
      <c r="BH176" s="644">
        <f t="array" ref="BH176">AA176-BG176</f>
        <v/>
      </c>
      <c r="BI176" s="644">
        <f t="array" ref="BI176">IF(Z176&lt;135,Z176,Z176-'DPI art.191'!$I$3)</f>
        <v/>
      </c>
      <c r="BJ176" s="137">
        <f t="array" ref="BJ176">IF(U176&lt;80,"0",IF((V176-U176)&lt;=2,('DPI art.191'!$G$7-(('DPI art.191'!$F$7-'DPI art.191'!$G$7)/4)*(U176-V176-2)),('DPI art.191'!$G$7-(('DPI art.191'!$G$7-'DPI art.191'!$H$7)/8)*(V176-U176-2))))</f>
        <v/>
      </c>
      <c r="BK176" s="644">
        <f t="array" ref="BK176">U176-BJ176</f>
        <v/>
      </c>
      <c r="BL176" s="644">
        <f t="array" ref="BL176">IF(T176&lt;135,T176,T176-'DPI art.191'!$I$7)</f>
        <v/>
      </c>
      <c r="BM176" s="137">
        <f t="array" ref="BM176">IF(AA176&lt;80,"0",IF((AB176-AA176)&lt;=2,('DPI art.191'!$G$5-(('DPI art.191'!$F$5-'DPI art.191'!$G$5)/4)*(AB176-AA176-2)),('DPI art.191'!$G$5-(('DPI art.191'!$G$5-'DPI art.191'!$H$5)/8)*(AB176-AA176-2))))</f>
        <v/>
      </c>
      <c r="BN176" s="644">
        <f t="array" ref="BN176">AD176-BM176</f>
        <v/>
      </c>
      <c r="BO176" s="644">
        <f t="array" ref="BO176">IF(Z176&lt;135,Z176,Z176-'DPI art.191'!$I$5)</f>
        <v/>
      </c>
      <c r="BP176" s="645">
        <f t="array" ref="BP176">10^(0.1*R176)</f>
        <v/>
      </c>
      <c r="BQ176" s="645">
        <f t="array" ref="BQ176">10^(0.1*X176)</f>
        <v/>
      </c>
      <c r="BR176" s="645">
        <f t="array" ref="BR176">10^(0.1*AB176)</f>
        <v/>
      </c>
      <c r="BS176" s="645">
        <f t="array" ref="BS176">10^(0.1*AF176)</f>
        <v/>
      </c>
      <c r="BT176" s="645">
        <f t="array" ref="BT176">10^(0.1*AJ176)</f>
        <v/>
      </c>
      <c r="BU176" s="645">
        <f t="array" ref="BU176">10^(0.1*AN176)</f>
        <v/>
      </c>
      <c r="BV176" s="134">
        <f t="array" ref="BV176">IF(R176&gt;0,(O176-R176),"")</f>
        <v/>
      </c>
      <c r="BW176" s="134">
        <f t="array" ref="BW176">IF(X176&gt;0,(O176-X176),"")</f>
        <v/>
      </c>
      <c r="BX176" s="134">
        <f t="array" ref="BX176">IF(AB176&gt;0,(O176-AB176),"")</f>
        <v/>
      </c>
      <c r="BY176" s="134">
        <f t="array" ref="BY176">IF(AF176&gt;0,(O176-AF176),"")</f>
        <v/>
      </c>
      <c r="BZ176" s="134">
        <f t="array" ref="BZ176">IF(AJ176&gt;0,(O176-AJ176),"")</f>
        <v/>
      </c>
      <c r="CA176" s="134">
        <f t="array" ref="CA176">IF(AN176&gt;0,(O176-AN176),"")</f>
        <v/>
      </c>
      <c r="CB176" s="645">
        <f t="array" ref="CB176">COUNT(BV176:CA176)</f>
        <v/>
      </c>
      <c r="CC176" s="646">
        <f t="array" ref="CC176">IF(CB176=0,0,IF(CB176=1,0,1/(CB176*(CB176-1))))</f>
        <v/>
      </c>
      <c r="CD176" s="135">
        <f t="array" ref="CD176">IF(R176&gt;0,(BV176^2),"")</f>
        <v/>
      </c>
      <c r="CE176" s="135">
        <f t="array" ref="CE176">IF(X176&gt;0,(BW176^2),"")</f>
        <v/>
      </c>
      <c r="CF176" s="135">
        <f t="array" ref="CF176">IF(AB176&gt;0,(BX176^2),"")</f>
        <v/>
      </c>
      <c r="CG176" s="135">
        <f t="array" ref="CG176">IF(AF176&gt;0,(BY176^2),"")</f>
        <v/>
      </c>
      <c r="CH176" s="135">
        <f t="array" ref="CH176">IF(AJ176&gt;0,(BZ176^2),"")</f>
        <v/>
      </c>
      <c r="CI176" s="135">
        <f t="array" ref="CI176">IF(AN176&gt;0,(CA176^2),"")</f>
        <v/>
      </c>
      <c r="CJ176" s="121" t="n"/>
    </row>
    <row r="177" hidden="1" ht="18.75" customHeight="1" s="621">
      <c r="A177" s="47" t="inlineStr">
        <is>
          <t>/</t>
        </is>
      </c>
      <c r="B177" s="123">
        <f t="array" ref="B177">B176+1</f>
        <v/>
      </c>
      <c r="C177" s="101" t="n"/>
      <c r="D177" s="101" t="n"/>
      <c r="E177" s="101" t="n"/>
      <c r="F177" s="101" t="n"/>
      <c r="G177" s="100" t="n">
        <v>40725</v>
      </c>
      <c r="H177" s="99" t="inlineStr">
        <is>
          <t>Compito</t>
        </is>
      </c>
      <c r="I177" s="101">
        <f t="array" ref="I177">IF((V177-R177)&gt;3,"SI","")</f>
        <v/>
      </c>
      <c r="J177" s="101">
        <f t="array" ref="J177">IF((U177-R177)&gt;3,"SI","")</f>
        <v/>
      </c>
      <c r="K177" s="100" t="n"/>
      <c r="L177" s="100" t="n"/>
      <c r="M177" s="124">
        <f t="array" ref="M177">IF(R177&gt;0,(SQRT(CC177*(SUM(CD177:CI177)))),"")</f>
        <v/>
      </c>
      <c r="N177" s="136">
        <f t="array" ref="N177">IF(T177&gt;0,(MAX(T177,Z177,AD177,AH177,AL177,AP177))+SQRT(1.2^2+1^2),"")</f>
        <v/>
      </c>
      <c r="O177" s="637">
        <f t="array" ref="O177">IF(R177="",0,10*LOG10(SUM(BP177:BU177)/(COUNT(R177,X177,AB177,AF177,AJ177,AN177))))</f>
        <v/>
      </c>
      <c r="P177" s="638">
        <f t="array" ref="P177">IF(AND(Y177="",AC177="",AG177="",AK177="",AO177=""),S177,AVERAGE(S177,Y177,AC177,AG177,AK177,AO177)+STDEV(S177,Y177,AC177,AG177,AK177,AO177))</f>
        <v/>
      </c>
      <c r="Q177" s="106" t="n"/>
      <c r="R177" s="639" t="n"/>
      <c r="S177" s="640" t="n"/>
      <c r="T177" s="641" t="n"/>
      <c r="U177" s="642" t="n"/>
      <c r="V177" s="642" t="n"/>
      <c r="W177" s="106" t="n"/>
      <c r="X177" s="639" t="n"/>
      <c r="Y177" s="640" t="n"/>
      <c r="Z177" s="641" t="n"/>
      <c r="AA177" s="106" t="n"/>
      <c r="AB177" s="639" t="n"/>
      <c r="AC177" s="640" t="n"/>
      <c r="AD177" s="641" t="n"/>
      <c r="AE177" s="106" t="n"/>
      <c r="AF177" s="639" t="n"/>
      <c r="AG177" s="640" t="n"/>
      <c r="AH177" s="641" t="n"/>
      <c r="AI177" s="106" t="n"/>
      <c r="AJ177" s="639" t="n"/>
      <c r="AK177" s="640" t="n"/>
      <c r="AL177" s="641" t="n"/>
      <c r="AM177" s="106" t="n"/>
      <c r="AN177" s="639" t="n"/>
      <c r="AO177" s="640" t="n"/>
      <c r="AP177" s="641" t="n"/>
      <c r="AQ177" s="111">
        <f t="array" ref="AQ177">IF(AND((O177)&lt;85,N177&lt;137),"NO","SI")</f>
        <v/>
      </c>
      <c r="AR177" s="112">
        <f t="array" ref="AR177">IF((480*(10^(7.95-(O177/10))))&lt;480,480*(10^(7.95-(O177/10))),480)</f>
        <v/>
      </c>
      <c r="AS177" s="113">
        <f t="array" ref="AS177">IF((480*(10^(8.45-(O177/10))))&lt;480,480*(10^(8.45-(O177/10))),480)</f>
        <v/>
      </c>
      <c r="AT177" s="114">
        <f t="array" ref="AT177">IF((480*(10^(8.65-(O177/10))))&lt;480,480*(10^(8.65-(O177/10))),480)</f>
        <v/>
      </c>
      <c r="AU177" s="137">
        <f t="array" ref="AU177">IF(O177&lt;80,"0",IF((P177-O177)&lt;=2,('DPI art.191'!$G$3-(('DPI art.191'!$F$3-'DPI art.191'!$G$3)/4)*(P177-O177-2)),('DPI art.191'!$G$3-(('DPI art.191'!$G$3-'DPI art.191'!$H$3)/8)*(P177-O177-2))))</f>
        <v/>
      </c>
      <c r="AV177" s="644">
        <f t="array" ref="AV177">O177-AU177</f>
        <v/>
      </c>
      <c r="AW177" s="644">
        <f t="array" ref="AW177">IF(N177&lt;135,N177,N177-'DPI art.191'!$I$3)</f>
        <v/>
      </c>
      <c r="AX177" s="137">
        <f t="array" ref="AX177">IF(O177&lt;80,"0",IF((P177-O177)&lt;=2,('DPI art.191'!$G$5-(('DPI art.191'!$F$5-'DPI art.191'!$G$5)/4)*(P177-O177-2)),('DPI art.191'!$G$5-(('DPI art.191'!$G$5-'DPI art.191'!$H$5)/8)*(P177-O177-2))))</f>
        <v/>
      </c>
      <c r="AY177" s="644">
        <f t="array" ref="AY177">I177-AX177</f>
        <v/>
      </c>
      <c r="AZ177" s="644">
        <f t="array" ref="AZ177">IF(N177&lt;135,N177,N177-'DPI art.191'!$I$5)</f>
        <v/>
      </c>
      <c r="BA177" s="137">
        <f t="array" ref="BA177">IF(O177&lt;80,"0",IF((P177-O177)&lt;=2,('DPI art.191'!$G$7-(('DPI art.191'!$F$7-'DPI art.191'!$G$7)/4)*(P177-O177-2)),('DPI art.191'!$G$7-(('DPI art.191'!$G$7-'DPI art.191'!$H$7)/8)*(P177-O177-2))))</f>
        <v/>
      </c>
      <c r="BB177" s="644">
        <f t="array" ref="BB177">R177-BA177</f>
        <v/>
      </c>
      <c r="BC177" s="644">
        <f t="array" ref="BC177">IF(N177&lt;135,N177,N177-'DPI art.191'!$I$5)</f>
        <v/>
      </c>
      <c r="BD177" s="137">
        <f t="array" ref="BD177">IF(O177&lt;80,"0",IF((P177-O177)&lt;=2,('DPI art.191'!$G$7-(('DPI art.191'!$F$7-'DPI art.191'!$G$7)/4)*(O177-P177-2)),('DPI art.191'!$G$7-(('DPI art.191'!$G$7-'DPI art.191'!$H$7)/8)*(P177-O177-2))))</f>
        <v/>
      </c>
      <c r="BE177" s="644">
        <f t="array" ref="BE177">O177-BD177</f>
        <v/>
      </c>
      <c r="BF177" s="644">
        <f t="array" ref="BF177">IF(N177&lt;135,N177,N177-'DPI art.191'!$I$7)</f>
        <v/>
      </c>
      <c r="BG177" s="137">
        <f t="array" ref="BG177">IF(AA177&lt;80,"0",IF((AB177-AA177)&lt;=2,('DPI art.191'!$G$3-(('DPI art.191'!$F$3-'DPI art.191'!$G$3)/4)*(AB177-AA177-2)),('DPI art.191'!$G$3-(('DPI art.191'!$G$3-'DPI art.191'!$H$3)/8)*(AB177-AA177-2))))</f>
        <v/>
      </c>
      <c r="BH177" s="644">
        <f t="array" ref="BH177">AA177-BG177</f>
        <v/>
      </c>
      <c r="BI177" s="644">
        <f t="array" ref="BI177">IF(Z177&lt;135,Z177,Z177-'DPI art.191'!$I$3)</f>
        <v/>
      </c>
      <c r="BJ177" s="137">
        <f t="array" ref="BJ177">IF(U177&lt;80,"0",IF((V177-U177)&lt;=2,('DPI art.191'!$G$7-(('DPI art.191'!$F$7-'DPI art.191'!$G$7)/4)*(U177-V177-2)),('DPI art.191'!$G$7-(('DPI art.191'!$G$7-'DPI art.191'!$H$7)/8)*(V177-U177-2))))</f>
        <v/>
      </c>
      <c r="BK177" s="644">
        <f t="array" ref="BK177">U177-BJ177</f>
        <v/>
      </c>
      <c r="BL177" s="644">
        <f t="array" ref="BL177">IF(T177&lt;135,T177,T177-'DPI art.191'!$I$7)</f>
        <v/>
      </c>
      <c r="BM177" s="137">
        <f t="array" ref="BM177">IF(AA177&lt;80,"0",IF((AB177-AA177)&lt;=2,('DPI art.191'!$G$5-(('DPI art.191'!$F$5-'DPI art.191'!$G$5)/4)*(AB177-AA177-2)),('DPI art.191'!$G$5-(('DPI art.191'!$G$5-'DPI art.191'!$H$5)/8)*(AB177-AA177-2))))</f>
        <v/>
      </c>
      <c r="BN177" s="644">
        <f t="array" ref="BN177">AD177-BM177</f>
        <v/>
      </c>
      <c r="BO177" s="644">
        <f t="array" ref="BO177">IF(Z177&lt;135,Z177,Z177-'DPI art.191'!$I$5)</f>
        <v/>
      </c>
      <c r="BP177" s="645">
        <f t="array" ref="BP177">10^(0.1*R177)</f>
        <v/>
      </c>
      <c r="BQ177" s="645">
        <f t="array" ref="BQ177">10^(0.1*X177)</f>
        <v/>
      </c>
      <c r="BR177" s="645">
        <f t="array" ref="BR177">10^(0.1*AB177)</f>
        <v/>
      </c>
      <c r="BS177" s="645">
        <f t="array" ref="BS177">10^(0.1*AF177)</f>
        <v/>
      </c>
      <c r="BT177" s="645">
        <f t="array" ref="BT177">10^(0.1*AJ177)</f>
        <v/>
      </c>
      <c r="BU177" s="645">
        <f t="array" ref="BU177">10^(0.1*AN177)</f>
        <v/>
      </c>
      <c r="BV177" s="134">
        <f t="array" ref="BV177">IF(R177&gt;0,(O177-R177),"")</f>
        <v/>
      </c>
      <c r="BW177" s="134">
        <f t="array" ref="BW177">IF(X177&gt;0,(O177-X177),"")</f>
        <v/>
      </c>
      <c r="BX177" s="134">
        <f t="array" ref="BX177">IF(AB177&gt;0,(O177-AB177),"")</f>
        <v/>
      </c>
      <c r="BY177" s="134">
        <f t="array" ref="BY177">IF(AF177&gt;0,(O177-AF177),"")</f>
        <v/>
      </c>
      <c r="BZ177" s="134">
        <f t="array" ref="BZ177">IF(AJ177&gt;0,(O177-AJ177),"")</f>
        <v/>
      </c>
      <c r="CA177" s="134">
        <f t="array" ref="CA177">IF(AN177&gt;0,(O177-AN177),"")</f>
        <v/>
      </c>
      <c r="CB177" s="645">
        <f t="array" ref="CB177">COUNT(BV177:CA177)</f>
        <v/>
      </c>
      <c r="CC177" s="646">
        <f t="array" ref="CC177">IF(CB177=0,0,IF(CB177=1,0,1/(CB177*(CB177-1))))</f>
        <v/>
      </c>
      <c r="CD177" s="135">
        <f t="array" ref="CD177">IF(R177&gt;0,(BV177^2),"")</f>
        <v/>
      </c>
      <c r="CE177" s="135">
        <f t="array" ref="CE177">IF(X177&gt;0,(BW177^2),"")</f>
        <v/>
      </c>
      <c r="CF177" s="135">
        <f t="array" ref="CF177">IF(AB177&gt;0,(BX177^2),"")</f>
        <v/>
      </c>
      <c r="CG177" s="135">
        <f t="array" ref="CG177">IF(AF177&gt;0,(BY177^2),"")</f>
        <v/>
      </c>
      <c r="CH177" s="135">
        <f t="array" ref="CH177">IF(AJ177&gt;0,(BZ177^2),"")</f>
        <v/>
      </c>
      <c r="CI177" s="135">
        <f t="array" ref="CI177">IF(AN177&gt;0,(CA177^2),"")</f>
        <v/>
      </c>
      <c r="CJ177" s="121" t="n"/>
    </row>
    <row r="178" hidden="1" ht="18.75" customHeight="1" s="621">
      <c r="A178" s="47" t="inlineStr">
        <is>
          <t>/</t>
        </is>
      </c>
      <c r="B178" s="123">
        <f t="array" ref="B178">B177+1</f>
        <v/>
      </c>
      <c r="C178" s="101" t="n"/>
      <c r="D178" s="101" t="n"/>
      <c r="E178" s="101" t="n"/>
      <c r="F178" s="101" t="n"/>
      <c r="G178" s="100" t="n">
        <v>40725</v>
      </c>
      <c r="H178" s="99" t="inlineStr">
        <is>
          <t>Compito</t>
        </is>
      </c>
      <c r="I178" s="101">
        <f t="array" ref="I178">IF((V178-R178)&gt;3,"SI","")</f>
        <v/>
      </c>
      <c r="J178" s="101">
        <f t="array" ref="J178">IF((U178-R178)&gt;3,"SI","")</f>
        <v/>
      </c>
      <c r="K178" s="100" t="n"/>
      <c r="L178" s="100" t="n"/>
      <c r="M178" s="124">
        <f t="array" ref="M178">IF(R178&gt;0,(SQRT(CC178*(SUM(CD178:CI178)))),"")</f>
        <v/>
      </c>
      <c r="N178" s="136">
        <f t="array" ref="N178">IF(T178&gt;0,(MAX(T178,Z178,AD178,AH178,AL178,AP178))+SQRT(1.2^2+1^2),"")</f>
        <v/>
      </c>
      <c r="O178" s="637">
        <f t="array" ref="O178">IF(R178="",0,10*LOG10(SUM(BP178:BU178)/(COUNT(R178,X178,AB178,AF178,AJ178,AN178))))</f>
        <v/>
      </c>
      <c r="P178" s="638">
        <f t="array" ref="P178">IF(AND(Y178="",AC178="",AG178="",AK178="",AO178=""),S178,AVERAGE(S178,Y178,AC178,AG178,AK178,AO178)+STDEV(S178,Y178,AC178,AG178,AK178,AO178))</f>
        <v/>
      </c>
      <c r="Q178" s="106" t="n"/>
      <c r="R178" s="639" t="n"/>
      <c r="S178" s="640" t="n"/>
      <c r="T178" s="641" t="n"/>
      <c r="U178" s="642" t="n"/>
      <c r="V178" s="642" t="n"/>
      <c r="W178" s="106" t="n"/>
      <c r="X178" s="639" t="n"/>
      <c r="Y178" s="640" t="n"/>
      <c r="Z178" s="641" t="n"/>
      <c r="AA178" s="106" t="n"/>
      <c r="AB178" s="639" t="n"/>
      <c r="AC178" s="640" t="n"/>
      <c r="AD178" s="641" t="n"/>
      <c r="AE178" s="106" t="n"/>
      <c r="AF178" s="639" t="n"/>
      <c r="AG178" s="640" t="n"/>
      <c r="AH178" s="641" t="n"/>
      <c r="AI178" s="106" t="n"/>
      <c r="AJ178" s="639" t="n"/>
      <c r="AK178" s="640" t="n"/>
      <c r="AL178" s="641" t="n"/>
      <c r="AM178" s="106" t="n"/>
      <c r="AN178" s="639" t="n"/>
      <c r="AO178" s="640" t="n"/>
      <c r="AP178" s="641" t="n"/>
      <c r="AQ178" s="111">
        <f t="array" ref="AQ178">IF(AND((O178)&lt;85,N178&lt;137),"NO","SI")</f>
        <v/>
      </c>
      <c r="AR178" s="112">
        <f t="array" ref="AR178">IF((480*(10^(7.95-(O178/10))))&lt;480,480*(10^(7.95-(O178/10))),480)</f>
        <v/>
      </c>
      <c r="AS178" s="113">
        <f t="array" ref="AS178">IF((480*(10^(8.45-(O178/10))))&lt;480,480*(10^(8.45-(O178/10))),480)</f>
        <v/>
      </c>
      <c r="AT178" s="114">
        <f t="array" ref="AT178">IF((480*(10^(8.65-(O178/10))))&lt;480,480*(10^(8.65-(O178/10))),480)</f>
        <v/>
      </c>
      <c r="AU178" s="137">
        <f t="array" ref="AU178">IF(O178&lt;80,"0",IF((P178-O178)&lt;=2,('DPI art.191'!$G$3-(('DPI art.191'!$F$3-'DPI art.191'!$G$3)/4)*(P178-O178-2)),('DPI art.191'!$G$3-(('DPI art.191'!$G$3-'DPI art.191'!$H$3)/8)*(P178-O178-2))))</f>
        <v/>
      </c>
      <c r="AV178" s="644">
        <f t="array" ref="AV178">O178-AU178</f>
        <v/>
      </c>
      <c r="AW178" s="644">
        <f t="array" ref="AW178">IF(N178&lt;135,N178,N178-'DPI art.191'!$I$3)</f>
        <v/>
      </c>
      <c r="AX178" s="137">
        <f t="array" ref="AX178">IF(O178&lt;80,"0",IF((P178-O178)&lt;=2,('DPI art.191'!$G$5-(('DPI art.191'!$F$5-'DPI art.191'!$G$5)/4)*(P178-O178-2)),('DPI art.191'!$G$5-(('DPI art.191'!$G$5-'DPI art.191'!$H$5)/8)*(P178-O178-2))))</f>
        <v/>
      </c>
      <c r="AY178" s="644">
        <f t="array" ref="AY178">I178-AX178</f>
        <v/>
      </c>
      <c r="AZ178" s="644">
        <f t="array" ref="AZ178">IF(N178&lt;135,N178,N178-'DPI art.191'!$I$5)</f>
        <v/>
      </c>
      <c r="BA178" s="137">
        <f t="array" ref="BA178">IF(O178&lt;80,"0",IF((P178-O178)&lt;=2,('DPI art.191'!$G$7-(('DPI art.191'!$F$7-'DPI art.191'!$G$7)/4)*(P178-O178-2)),('DPI art.191'!$G$7-(('DPI art.191'!$G$7-'DPI art.191'!$H$7)/8)*(P178-O178-2))))</f>
        <v/>
      </c>
      <c r="BB178" s="644">
        <f t="array" ref="BB178">R178-BA178</f>
        <v/>
      </c>
      <c r="BC178" s="644">
        <f t="array" ref="BC178">IF(N178&lt;135,N178,N178-'DPI art.191'!$I$5)</f>
        <v/>
      </c>
      <c r="BD178" s="137">
        <f t="array" ref="BD178">IF(O178&lt;80,"0",IF((P178-O178)&lt;=2,('DPI art.191'!$G$7-(('DPI art.191'!$F$7-'DPI art.191'!$G$7)/4)*(O178-P178-2)),('DPI art.191'!$G$7-(('DPI art.191'!$G$7-'DPI art.191'!$H$7)/8)*(P178-O178-2))))</f>
        <v/>
      </c>
      <c r="BE178" s="644">
        <f t="array" ref="BE178">O178-BD178</f>
        <v/>
      </c>
      <c r="BF178" s="644">
        <f t="array" ref="BF178">IF(N178&lt;135,N178,N178-'DPI art.191'!$I$7)</f>
        <v/>
      </c>
      <c r="BG178" s="137">
        <f t="array" ref="BG178">IF(AA178&lt;80,"0",IF((AB178-AA178)&lt;=2,('DPI art.191'!$G$3-(('DPI art.191'!$F$3-'DPI art.191'!$G$3)/4)*(AB178-AA178-2)),('DPI art.191'!$G$3-(('DPI art.191'!$G$3-'DPI art.191'!$H$3)/8)*(AB178-AA178-2))))</f>
        <v/>
      </c>
      <c r="BH178" s="644">
        <f t="array" ref="BH178">AA178-BG178</f>
        <v/>
      </c>
      <c r="BI178" s="644">
        <f t="array" ref="BI178">IF(Z178&lt;135,Z178,Z178-'DPI art.191'!$I$3)</f>
        <v/>
      </c>
      <c r="BJ178" s="137">
        <f t="array" ref="BJ178">IF(U178&lt;80,"0",IF((V178-U178)&lt;=2,('DPI art.191'!$G$7-(('DPI art.191'!$F$7-'DPI art.191'!$G$7)/4)*(U178-V178-2)),('DPI art.191'!$G$7-(('DPI art.191'!$G$7-'DPI art.191'!$H$7)/8)*(V178-U178-2))))</f>
        <v/>
      </c>
      <c r="BK178" s="644">
        <f t="array" ref="BK178">U178-BJ178</f>
        <v/>
      </c>
      <c r="BL178" s="644">
        <f t="array" ref="BL178">IF(T178&lt;135,T178,T178-'DPI art.191'!$I$7)</f>
        <v/>
      </c>
      <c r="BM178" s="137">
        <f t="array" ref="BM178">IF(AA178&lt;80,"0",IF((AB178-AA178)&lt;=2,('DPI art.191'!$G$5-(('DPI art.191'!$F$5-'DPI art.191'!$G$5)/4)*(AB178-AA178-2)),('DPI art.191'!$G$5-(('DPI art.191'!$G$5-'DPI art.191'!$H$5)/8)*(AB178-AA178-2))))</f>
        <v/>
      </c>
      <c r="BN178" s="644">
        <f t="array" ref="BN178">AD178-BM178</f>
        <v/>
      </c>
      <c r="BO178" s="644">
        <f t="array" ref="BO178">IF(Z178&lt;135,Z178,Z178-'DPI art.191'!$I$5)</f>
        <v/>
      </c>
      <c r="BP178" s="645">
        <f t="array" ref="BP178">10^(0.1*R178)</f>
        <v/>
      </c>
      <c r="BQ178" s="645">
        <f t="array" ref="BQ178">10^(0.1*X178)</f>
        <v/>
      </c>
      <c r="BR178" s="645">
        <f t="array" ref="BR178">10^(0.1*AB178)</f>
        <v/>
      </c>
      <c r="BS178" s="645">
        <f t="array" ref="BS178">10^(0.1*AF178)</f>
        <v/>
      </c>
      <c r="BT178" s="645">
        <f t="array" ref="BT178">10^(0.1*AJ178)</f>
        <v/>
      </c>
      <c r="BU178" s="645">
        <f t="array" ref="BU178">10^(0.1*AN178)</f>
        <v/>
      </c>
      <c r="BV178" s="134">
        <f t="array" ref="BV178">IF(R178&gt;0,(O178-R178),"")</f>
        <v/>
      </c>
      <c r="BW178" s="134">
        <f t="array" ref="BW178">IF(X178&gt;0,(O178-X178),"")</f>
        <v/>
      </c>
      <c r="BX178" s="134">
        <f t="array" ref="BX178">IF(AB178&gt;0,(O178-AB178),"")</f>
        <v/>
      </c>
      <c r="BY178" s="134">
        <f t="array" ref="BY178">IF(AF178&gt;0,(O178-AF178),"")</f>
        <v/>
      </c>
      <c r="BZ178" s="134">
        <f t="array" ref="BZ178">IF(AJ178&gt;0,(O178-AJ178),"")</f>
        <v/>
      </c>
      <c r="CA178" s="134">
        <f t="array" ref="CA178">IF(AN178&gt;0,(O178-AN178),"")</f>
        <v/>
      </c>
      <c r="CB178" s="645">
        <f t="array" ref="CB178">COUNT(BV178:CA178)</f>
        <v/>
      </c>
      <c r="CC178" s="646">
        <f t="array" ref="CC178">IF(CB178=0,0,IF(CB178=1,0,1/(CB178*(CB178-1))))</f>
        <v/>
      </c>
      <c r="CD178" s="135">
        <f t="array" ref="CD178">IF(R178&gt;0,(BV178^2),"")</f>
        <v/>
      </c>
      <c r="CE178" s="135">
        <f t="array" ref="CE178">IF(X178&gt;0,(BW178^2),"")</f>
        <v/>
      </c>
      <c r="CF178" s="135">
        <f t="array" ref="CF178">IF(AB178&gt;0,(BX178^2),"")</f>
        <v/>
      </c>
      <c r="CG178" s="135">
        <f t="array" ref="CG178">IF(AF178&gt;0,(BY178^2),"")</f>
        <v/>
      </c>
      <c r="CH178" s="135">
        <f t="array" ref="CH178">IF(AJ178&gt;0,(BZ178^2),"")</f>
        <v/>
      </c>
      <c r="CI178" s="135">
        <f t="array" ref="CI178">IF(AN178&gt;0,(CA178^2),"")</f>
        <v/>
      </c>
      <c r="CJ178" s="121" t="n"/>
    </row>
    <row r="179" hidden="1" ht="18.75" customHeight="1" s="621">
      <c r="A179" s="47" t="inlineStr">
        <is>
          <t>/</t>
        </is>
      </c>
      <c r="B179" s="123">
        <f t="array" ref="B179">B178+1</f>
        <v/>
      </c>
      <c r="C179" s="101" t="n"/>
      <c r="D179" s="101" t="n"/>
      <c r="E179" s="101" t="n"/>
      <c r="F179" s="101" t="n"/>
      <c r="G179" s="100" t="n">
        <v>40725</v>
      </c>
      <c r="H179" s="99" t="inlineStr">
        <is>
          <t>Compito</t>
        </is>
      </c>
      <c r="I179" s="101">
        <f t="array" ref="I179">IF((V179-R179)&gt;3,"SI","")</f>
        <v/>
      </c>
      <c r="J179" s="101">
        <f t="array" ref="J179">IF((U179-R179)&gt;3,"SI","")</f>
        <v/>
      </c>
      <c r="K179" s="100" t="n"/>
      <c r="L179" s="100" t="n"/>
      <c r="M179" s="124">
        <f t="array" ref="M179">IF(R179&gt;0,(SQRT(CC179*(SUM(CD179:CI179)))),"")</f>
        <v/>
      </c>
      <c r="N179" s="136">
        <f t="array" ref="N179">IF(T179&gt;0,(MAX(T179,Z179,AD179,AH179,AL179,AP179))+SQRT(1.2^2+1^2),"")</f>
        <v/>
      </c>
      <c r="O179" s="637">
        <f t="array" ref="O179">IF(R179="",0,10*LOG10(SUM(BP179:BU179)/(COUNT(R179,X179,AB179,AF179,AJ179,AN179))))</f>
        <v/>
      </c>
      <c r="P179" s="638">
        <f t="array" ref="P179">IF(AND(Y179="",AC179="",AG179="",AK179="",AO179=""),S179,AVERAGE(S179,Y179,AC179,AG179,AK179,AO179)+STDEV(S179,Y179,AC179,AG179,AK179,AO179))</f>
        <v/>
      </c>
      <c r="Q179" s="106" t="n"/>
      <c r="R179" s="639" t="n"/>
      <c r="S179" s="640" t="n"/>
      <c r="T179" s="641" t="n"/>
      <c r="U179" s="642" t="n"/>
      <c r="V179" s="642" t="n"/>
      <c r="W179" s="106" t="n"/>
      <c r="X179" s="639" t="n"/>
      <c r="Y179" s="640" t="n"/>
      <c r="Z179" s="641" t="n"/>
      <c r="AA179" s="106" t="n"/>
      <c r="AB179" s="639" t="n"/>
      <c r="AC179" s="640" t="n"/>
      <c r="AD179" s="641" t="n"/>
      <c r="AE179" s="106" t="n"/>
      <c r="AF179" s="639" t="n"/>
      <c r="AG179" s="640" t="n"/>
      <c r="AH179" s="641" t="n"/>
      <c r="AI179" s="106" t="n"/>
      <c r="AJ179" s="639" t="n"/>
      <c r="AK179" s="640" t="n"/>
      <c r="AL179" s="641" t="n"/>
      <c r="AM179" s="106" t="n"/>
      <c r="AN179" s="639" t="n"/>
      <c r="AO179" s="640" t="n"/>
      <c r="AP179" s="641" t="n"/>
      <c r="AQ179" s="111">
        <f t="array" ref="AQ179">IF(AND((O179)&lt;85,N179&lt;137),"NO","SI")</f>
        <v/>
      </c>
      <c r="AR179" s="112">
        <f t="array" ref="AR179">IF((480*(10^(7.95-(O179/10))))&lt;480,480*(10^(7.95-(O179/10))),480)</f>
        <v/>
      </c>
      <c r="AS179" s="113">
        <f t="array" ref="AS179">IF((480*(10^(8.45-(O179/10))))&lt;480,480*(10^(8.45-(O179/10))),480)</f>
        <v/>
      </c>
      <c r="AT179" s="114">
        <f t="array" ref="AT179">IF((480*(10^(8.65-(O179/10))))&lt;480,480*(10^(8.65-(O179/10))),480)</f>
        <v/>
      </c>
      <c r="AU179" s="137">
        <f t="array" ref="AU179">IF(O179&lt;80,"0",IF((P179-O179)&lt;=2,('DPI art.191'!$G$3-(('DPI art.191'!$F$3-'DPI art.191'!$G$3)/4)*(P179-O179-2)),('DPI art.191'!$G$3-(('DPI art.191'!$G$3-'DPI art.191'!$H$3)/8)*(P179-O179-2))))</f>
        <v/>
      </c>
      <c r="AV179" s="644">
        <f t="array" ref="AV179">O179-AU179</f>
        <v/>
      </c>
      <c r="AW179" s="644">
        <f t="array" ref="AW179">IF(N179&lt;135,N179,N179-'DPI art.191'!$I$3)</f>
        <v/>
      </c>
      <c r="AX179" s="137">
        <f t="array" ref="AX179">IF(O179&lt;80,"0",IF((P179-O179)&lt;=2,('DPI art.191'!$G$5-(('DPI art.191'!$F$5-'DPI art.191'!$G$5)/4)*(P179-O179-2)),('DPI art.191'!$G$5-(('DPI art.191'!$G$5-'DPI art.191'!$H$5)/8)*(P179-O179-2))))</f>
        <v/>
      </c>
      <c r="AY179" s="644">
        <f t="array" ref="AY179">I179-AX179</f>
        <v/>
      </c>
      <c r="AZ179" s="644">
        <f t="array" ref="AZ179">IF(N179&lt;135,N179,N179-'DPI art.191'!$I$5)</f>
        <v/>
      </c>
      <c r="BA179" s="137">
        <f t="array" ref="BA179">IF(O179&lt;80,"0",IF((P179-O179)&lt;=2,('DPI art.191'!$G$7-(('DPI art.191'!$F$7-'DPI art.191'!$G$7)/4)*(P179-O179-2)),('DPI art.191'!$G$7-(('DPI art.191'!$G$7-'DPI art.191'!$H$7)/8)*(P179-O179-2))))</f>
        <v/>
      </c>
      <c r="BB179" s="644">
        <f t="array" ref="BB179">R179-BA179</f>
        <v/>
      </c>
      <c r="BC179" s="644">
        <f t="array" ref="BC179">IF(N179&lt;135,N179,N179-'DPI art.191'!$I$5)</f>
        <v/>
      </c>
      <c r="BD179" s="137">
        <f t="array" ref="BD179">IF(O179&lt;80,"0",IF((P179-O179)&lt;=2,('DPI art.191'!$G$7-(('DPI art.191'!$F$7-'DPI art.191'!$G$7)/4)*(O179-P179-2)),('DPI art.191'!$G$7-(('DPI art.191'!$G$7-'DPI art.191'!$H$7)/8)*(P179-O179-2))))</f>
        <v/>
      </c>
      <c r="BE179" s="644">
        <f t="array" ref="BE179">O179-BD179</f>
        <v/>
      </c>
      <c r="BF179" s="644">
        <f t="array" ref="BF179">IF(N179&lt;135,N179,N179-'DPI art.191'!$I$7)</f>
        <v/>
      </c>
      <c r="BG179" s="137">
        <f t="array" ref="BG179">IF(AA179&lt;80,"0",IF((AB179-AA179)&lt;=2,('DPI art.191'!$G$3-(('DPI art.191'!$F$3-'DPI art.191'!$G$3)/4)*(AB179-AA179-2)),('DPI art.191'!$G$3-(('DPI art.191'!$G$3-'DPI art.191'!$H$3)/8)*(AB179-AA179-2))))</f>
        <v/>
      </c>
      <c r="BH179" s="644">
        <f t="array" ref="BH179">AA179-BG179</f>
        <v/>
      </c>
      <c r="BI179" s="644">
        <f t="array" ref="BI179">IF(Z179&lt;135,Z179,Z179-'DPI art.191'!$I$3)</f>
        <v/>
      </c>
      <c r="BJ179" s="137">
        <f t="array" ref="BJ179">IF(U179&lt;80,"0",IF((V179-U179)&lt;=2,('DPI art.191'!$G$7-(('DPI art.191'!$F$7-'DPI art.191'!$G$7)/4)*(U179-V179-2)),('DPI art.191'!$G$7-(('DPI art.191'!$G$7-'DPI art.191'!$H$7)/8)*(V179-U179-2))))</f>
        <v/>
      </c>
      <c r="BK179" s="644">
        <f t="array" ref="BK179">U179-BJ179</f>
        <v/>
      </c>
      <c r="BL179" s="644">
        <f t="array" ref="BL179">IF(T179&lt;135,T179,T179-'DPI art.191'!$I$7)</f>
        <v/>
      </c>
      <c r="BM179" s="137">
        <f t="array" ref="BM179">IF(AA179&lt;80,"0",IF((AB179-AA179)&lt;=2,('DPI art.191'!$G$5-(('DPI art.191'!$F$5-'DPI art.191'!$G$5)/4)*(AB179-AA179-2)),('DPI art.191'!$G$5-(('DPI art.191'!$G$5-'DPI art.191'!$H$5)/8)*(AB179-AA179-2))))</f>
        <v/>
      </c>
      <c r="BN179" s="644">
        <f t="array" ref="BN179">AD179-BM179</f>
        <v/>
      </c>
      <c r="BO179" s="644">
        <f t="array" ref="BO179">IF(Z179&lt;135,Z179,Z179-'DPI art.191'!$I$5)</f>
        <v/>
      </c>
      <c r="BP179" s="645">
        <f t="array" ref="BP179">10^(0.1*R179)</f>
        <v/>
      </c>
      <c r="BQ179" s="645">
        <f t="array" ref="BQ179">10^(0.1*X179)</f>
        <v/>
      </c>
      <c r="BR179" s="645">
        <f t="array" ref="BR179">10^(0.1*AB179)</f>
        <v/>
      </c>
      <c r="BS179" s="645">
        <f t="array" ref="BS179">10^(0.1*AF179)</f>
        <v/>
      </c>
      <c r="BT179" s="645">
        <f t="array" ref="BT179">10^(0.1*AJ179)</f>
        <v/>
      </c>
      <c r="BU179" s="645">
        <f t="array" ref="BU179">10^(0.1*AN179)</f>
        <v/>
      </c>
      <c r="BV179" s="134">
        <f t="array" ref="BV179">IF(R179&gt;0,(O179-R179),"")</f>
        <v/>
      </c>
      <c r="BW179" s="134">
        <f t="array" ref="BW179">IF(X179&gt;0,(O179-X179),"")</f>
        <v/>
      </c>
      <c r="BX179" s="134">
        <f t="array" ref="BX179">IF(AB179&gt;0,(O179-AB179),"")</f>
        <v/>
      </c>
      <c r="BY179" s="134">
        <f t="array" ref="BY179">IF(AF179&gt;0,(O179-AF179),"")</f>
        <v/>
      </c>
      <c r="BZ179" s="134">
        <f t="array" ref="BZ179">IF(AJ179&gt;0,(O179-AJ179),"")</f>
        <v/>
      </c>
      <c r="CA179" s="134">
        <f t="array" ref="CA179">IF(AN179&gt;0,(O179-AN179),"")</f>
        <v/>
      </c>
      <c r="CB179" s="645">
        <f t="array" ref="CB179">COUNT(BV179:CA179)</f>
        <v/>
      </c>
      <c r="CC179" s="646">
        <f t="array" ref="CC179">IF(CB179=0,0,IF(CB179=1,0,1/(CB179*(CB179-1))))</f>
        <v/>
      </c>
      <c r="CD179" s="135">
        <f t="array" ref="CD179">IF(R179&gt;0,(BV179^2),"")</f>
        <v/>
      </c>
      <c r="CE179" s="135">
        <f t="array" ref="CE179">IF(X179&gt;0,(BW179^2),"")</f>
        <v/>
      </c>
      <c r="CF179" s="135">
        <f t="array" ref="CF179">IF(AB179&gt;0,(BX179^2),"")</f>
        <v/>
      </c>
      <c r="CG179" s="135">
        <f t="array" ref="CG179">IF(AF179&gt;0,(BY179^2),"")</f>
        <v/>
      </c>
      <c r="CH179" s="135">
        <f t="array" ref="CH179">IF(AJ179&gt;0,(BZ179^2),"")</f>
        <v/>
      </c>
      <c r="CI179" s="135">
        <f t="array" ref="CI179">IF(AN179&gt;0,(CA179^2),"")</f>
        <v/>
      </c>
      <c r="CJ179" s="121" t="n"/>
    </row>
    <row r="180" hidden="1" ht="18.75" customHeight="1" s="621">
      <c r="A180" s="47" t="inlineStr">
        <is>
          <t>/</t>
        </is>
      </c>
      <c r="B180" s="123">
        <f t="array" ref="B180">B179+1</f>
        <v/>
      </c>
      <c r="C180" s="101" t="n"/>
      <c r="D180" s="101" t="n"/>
      <c r="E180" s="101" t="n"/>
      <c r="F180" s="101" t="n"/>
      <c r="G180" s="100" t="n">
        <v>40725</v>
      </c>
      <c r="H180" s="99" t="inlineStr">
        <is>
          <t>Compito</t>
        </is>
      </c>
      <c r="I180" s="101">
        <f t="array" ref="I180">IF((V180-R180)&gt;3,"SI","")</f>
        <v/>
      </c>
      <c r="J180" s="101">
        <f t="array" ref="J180">IF((U180-R180)&gt;3,"SI","")</f>
        <v/>
      </c>
      <c r="K180" s="100" t="n"/>
      <c r="L180" s="100" t="n"/>
      <c r="M180" s="124">
        <f t="array" ref="M180">IF(R180&gt;0,(SQRT(CC180*(SUM(CD180:CI180)))),"")</f>
        <v/>
      </c>
      <c r="N180" s="136">
        <f t="array" ref="N180">IF(T180&gt;0,(MAX(T180,Z180,AD180,AH180,AL180,AP180))+SQRT(1.2^2+1^2),"")</f>
        <v/>
      </c>
      <c r="O180" s="637">
        <f t="array" ref="O180">IF(R180="",0,10*LOG10(SUM(BP180:BU180)/(COUNT(R180,X180,AB180,AF180,AJ180,AN180))))</f>
        <v/>
      </c>
      <c r="P180" s="638">
        <f t="array" ref="P180">IF(AND(Y180="",AC180="",AG180="",AK180="",AO180=""),S180,AVERAGE(S180,Y180,AC180,AG180,AK180,AO180)+STDEV(S180,Y180,AC180,AG180,AK180,AO180))</f>
        <v/>
      </c>
      <c r="Q180" s="106" t="n"/>
      <c r="R180" s="639" t="n"/>
      <c r="S180" s="640" t="n"/>
      <c r="T180" s="641" t="n"/>
      <c r="U180" s="642" t="n"/>
      <c r="V180" s="642" t="n"/>
      <c r="W180" s="106" t="n"/>
      <c r="X180" s="639" t="n"/>
      <c r="Y180" s="640" t="n"/>
      <c r="Z180" s="641" t="n"/>
      <c r="AA180" s="106" t="n"/>
      <c r="AB180" s="639" t="n"/>
      <c r="AC180" s="640" t="n"/>
      <c r="AD180" s="641" t="n"/>
      <c r="AE180" s="106" t="n"/>
      <c r="AF180" s="639" t="n"/>
      <c r="AG180" s="640" t="n"/>
      <c r="AH180" s="641" t="n"/>
      <c r="AI180" s="106" t="n"/>
      <c r="AJ180" s="639" t="n"/>
      <c r="AK180" s="640" t="n"/>
      <c r="AL180" s="641" t="n"/>
      <c r="AM180" s="106" t="n"/>
      <c r="AN180" s="639" t="n"/>
      <c r="AO180" s="640" t="n"/>
      <c r="AP180" s="641" t="n"/>
      <c r="AQ180" s="111">
        <f t="array" ref="AQ180">IF(AND((O180)&lt;85,N180&lt;137),"NO","SI")</f>
        <v/>
      </c>
      <c r="AR180" s="112">
        <f t="array" ref="AR180">IF((480*(10^(7.95-(O180/10))))&lt;480,480*(10^(7.95-(O180/10))),480)</f>
        <v/>
      </c>
      <c r="AS180" s="113">
        <f t="array" ref="AS180">IF((480*(10^(8.45-(O180/10))))&lt;480,480*(10^(8.45-(O180/10))),480)</f>
        <v/>
      </c>
      <c r="AT180" s="114">
        <f t="array" ref="AT180">IF((480*(10^(8.65-(O180/10))))&lt;480,480*(10^(8.65-(O180/10))),480)</f>
        <v/>
      </c>
      <c r="AU180" s="137">
        <f t="array" ref="AU180">IF(O180&lt;80,"0",IF((P180-O180)&lt;=2,('DPI art.191'!$G$3-(('DPI art.191'!$F$3-'DPI art.191'!$G$3)/4)*(P180-O180-2)),('DPI art.191'!$G$3-(('DPI art.191'!$G$3-'DPI art.191'!$H$3)/8)*(P180-O180-2))))</f>
        <v/>
      </c>
      <c r="AV180" s="644">
        <f t="array" ref="AV180">O180-AU180</f>
        <v/>
      </c>
      <c r="AW180" s="644">
        <f t="array" ref="AW180">IF(N180&lt;135,N180,N180-'DPI art.191'!$I$3)</f>
        <v/>
      </c>
      <c r="AX180" s="137">
        <f t="array" ref="AX180">IF(O180&lt;80,"0",IF((P180-O180)&lt;=2,('DPI art.191'!$G$5-(('DPI art.191'!$F$5-'DPI art.191'!$G$5)/4)*(P180-O180-2)),('DPI art.191'!$G$5-(('DPI art.191'!$G$5-'DPI art.191'!$H$5)/8)*(P180-O180-2))))</f>
        <v/>
      </c>
      <c r="AY180" s="644">
        <f t="array" ref="AY180">I180-AX180</f>
        <v/>
      </c>
      <c r="AZ180" s="644">
        <f t="array" ref="AZ180">IF(N180&lt;135,N180,N180-'DPI art.191'!$I$5)</f>
        <v/>
      </c>
      <c r="BA180" s="137">
        <f t="array" ref="BA180">IF(O180&lt;80,"0",IF((P180-O180)&lt;=2,('DPI art.191'!$G$7-(('DPI art.191'!$F$7-'DPI art.191'!$G$7)/4)*(P180-O180-2)),('DPI art.191'!$G$7-(('DPI art.191'!$G$7-'DPI art.191'!$H$7)/8)*(P180-O180-2))))</f>
        <v/>
      </c>
      <c r="BB180" s="644">
        <f t="array" ref="BB180">R180-BA180</f>
        <v/>
      </c>
      <c r="BC180" s="644">
        <f t="array" ref="BC180">IF(N180&lt;135,N180,N180-'DPI art.191'!$I$5)</f>
        <v/>
      </c>
      <c r="BD180" s="137">
        <f t="array" ref="BD180">IF(O180&lt;80,"0",IF((P180-O180)&lt;=2,('DPI art.191'!$G$7-(('DPI art.191'!$F$7-'DPI art.191'!$G$7)/4)*(O180-P180-2)),('DPI art.191'!$G$7-(('DPI art.191'!$G$7-'DPI art.191'!$H$7)/8)*(P180-O180-2))))</f>
        <v/>
      </c>
      <c r="BE180" s="644">
        <f t="array" ref="BE180">O180-BD180</f>
        <v/>
      </c>
      <c r="BF180" s="644">
        <f t="array" ref="BF180">IF(N180&lt;135,N180,N180-'DPI art.191'!$I$7)</f>
        <v/>
      </c>
      <c r="BG180" s="137">
        <f t="array" ref="BG180">IF(AA180&lt;80,"0",IF((AB180-AA180)&lt;=2,('DPI art.191'!$G$3-(('DPI art.191'!$F$3-'DPI art.191'!$G$3)/4)*(AB180-AA180-2)),('DPI art.191'!$G$3-(('DPI art.191'!$G$3-'DPI art.191'!$H$3)/8)*(AB180-AA180-2))))</f>
        <v/>
      </c>
      <c r="BH180" s="644">
        <f t="array" ref="BH180">AA180-BG180</f>
        <v/>
      </c>
      <c r="BI180" s="644">
        <f t="array" ref="BI180">IF(Z180&lt;135,Z180,Z180-'DPI art.191'!$I$3)</f>
        <v/>
      </c>
      <c r="BJ180" s="137">
        <f t="array" ref="BJ180">IF(U180&lt;80,"0",IF((V180-U180)&lt;=2,('DPI art.191'!$G$7-(('DPI art.191'!$F$7-'DPI art.191'!$G$7)/4)*(U180-V180-2)),('DPI art.191'!$G$7-(('DPI art.191'!$G$7-'DPI art.191'!$H$7)/8)*(V180-U180-2))))</f>
        <v/>
      </c>
      <c r="BK180" s="644">
        <f t="array" ref="BK180">U180-BJ180</f>
        <v/>
      </c>
      <c r="BL180" s="644">
        <f t="array" ref="BL180">IF(T180&lt;135,T180,T180-'DPI art.191'!$I$7)</f>
        <v/>
      </c>
      <c r="BM180" s="137">
        <f t="array" ref="BM180">IF(AA180&lt;80,"0",IF((AB180-AA180)&lt;=2,('DPI art.191'!$G$5-(('DPI art.191'!$F$5-'DPI art.191'!$G$5)/4)*(AB180-AA180-2)),('DPI art.191'!$G$5-(('DPI art.191'!$G$5-'DPI art.191'!$H$5)/8)*(AB180-AA180-2))))</f>
        <v/>
      </c>
      <c r="BN180" s="644">
        <f t="array" ref="BN180">AD180-BM180</f>
        <v/>
      </c>
      <c r="BO180" s="644">
        <f t="array" ref="BO180">IF(Z180&lt;135,Z180,Z180-'DPI art.191'!$I$5)</f>
        <v/>
      </c>
      <c r="BP180" s="645">
        <f t="array" ref="BP180">10^(0.1*R180)</f>
        <v/>
      </c>
      <c r="BQ180" s="645">
        <f t="array" ref="BQ180">10^(0.1*X180)</f>
        <v/>
      </c>
      <c r="BR180" s="645">
        <f t="array" ref="BR180">10^(0.1*AB180)</f>
        <v/>
      </c>
      <c r="BS180" s="645">
        <f t="array" ref="BS180">10^(0.1*AF180)</f>
        <v/>
      </c>
      <c r="BT180" s="645">
        <f t="array" ref="BT180">10^(0.1*AJ180)</f>
        <v/>
      </c>
      <c r="BU180" s="645">
        <f t="array" ref="BU180">10^(0.1*AN180)</f>
        <v/>
      </c>
      <c r="BV180" s="134">
        <f t="array" ref="BV180">IF(R180&gt;0,(O180-R180),"")</f>
        <v/>
      </c>
      <c r="BW180" s="134">
        <f t="array" ref="BW180">IF(X180&gt;0,(O180-X180),"")</f>
        <v/>
      </c>
      <c r="BX180" s="134">
        <f t="array" ref="BX180">IF(AB180&gt;0,(O180-AB180),"")</f>
        <v/>
      </c>
      <c r="BY180" s="134">
        <f t="array" ref="BY180">IF(AF180&gt;0,(O180-AF180),"")</f>
        <v/>
      </c>
      <c r="BZ180" s="134">
        <f t="array" ref="BZ180">IF(AJ180&gt;0,(O180-AJ180),"")</f>
        <v/>
      </c>
      <c r="CA180" s="134">
        <f t="array" ref="CA180">IF(AN180&gt;0,(O180-AN180),"")</f>
        <v/>
      </c>
      <c r="CB180" s="645">
        <f t="array" ref="CB180">COUNT(BV180:CA180)</f>
        <v/>
      </c>
      <c r="CC180" s="646">
        <f t="array" ref="CC180">IF(CB180=0,0,IF(CB180=1,0,1/(CB180*(CB180-1))))</f>
        <v/>
      </c>
      <c r="CD180" s="135">
        <f t="array" ref="CD180">IF(R180&gt;0,(BV180^2),"")</f>
        <v/>
      </c>
      <c r="CE180" s="135">
        <f t="array" ref="CE180">IF(X180&gt;0,(BW180^2),"")</f>
        <v/>
      </c>
      <c r="CF180" s="135">
        <f t="array" ref="CF180">IF(AB180&gt;0,(BX180^2),"")</f>
        <v/>
      </c>
      <c r="CG180" s="135">
        <f t="array" ref="CG180">IF(AF180&gt;0,(BY180^2),"")</f>
        <v/>
      </c>
      <c r="CH180" s="135">
        <f t="array" ref="CH180">IF(AJ180&gt;0,(BZ180^2),"")</f>
        <v/>
      </c>
      <c r="CI180" s="135">
        <f t="array" ref="CI180">IF(AN180&gt;0,(CA180^2),"")</f>
        <v/>
      </c>
      <c r="CJ180" s="121" t="n"/>
    </row>
    <row r="181" hidden="1" ht="18.75" customHeight="1" s="621">
      <c r="A181" s="47" t="inlineStr">
        <is>
          <t>/</t>
        </is>
      </c>
      <c r="B181" s="123">
        <f t="array" ref="B181">B180+1</f>
        <v/>
      </c>
      <c r="C181" s="101" t="n"/>
      <c r="D181" s="101" t="n"/>
      <c r="E181" s="101" t="n"/>
      <c r="F181" s="101" t="n"/>
      <c r="G181" s="100" t="n"/>
      <c r="H181" s="99" t="inlineStr">
        <is>
          <t>Compito</t>
        </is>
      </c>
      <c r="I181" s="101">
        <f t="array" ref="I181">IF((V181-R181)&gt;3,"SI","")</f>
        <v/>
      </c>
      <c r="J181" s="101">
        <f t="array" ref="J181">IF((U181-R181)&gt;3,"SI","")</f>
        <v/>
      </c>
      <c r="K181" s="100" t="n"/>
      <c r="L181" s="100" t="n"/>
      <c r="M181" s="124">
        <f t="array" ref="M181">IF(R181&gt;0,(SQRT(CC181*(SUM(CD181:CI181)))),"")</f>
        <v/>
      </c>
      <c r="N181" s="136">
        <f t="array" ref="N181">IF(T181&gt;0,(MAX(T181,Z181,AD181,AH181,AL181,AP181))+SQRT(1.2^2+1^2),"")</f>
        <v/>
      </c>
      <c r="O181" s="637">
        <f t="array" ref="O181">IF(R181="",0,10*LOG10(SUM(BP181:BU181)/(COUNT(R181,X181,AB181,AF181,AJ181,AN181))))</f>
        <v/>
      </c>
      <c r="P181" s="638">
        <f t="array" ref="P181">IF(AND(Y181="",AC181="",AG181="",AK181="",AO181=""),S181,AVERAGE(S181,Y181,AC181,AG181,AK181,AO181)+STDEV(S181,Y181,AC181,AG181,AK181,AO181))</f>
        <v/>
      </c>
      <c r="Q181" s="106" t="n"/>
      <c r="R181" s="639" t="n"/>
      <c r="S181" s="640" t="n"/>
      <c r="T181" s="641" t="n"/>
      <c r="U181" s="642" t="n"/>
      <c r="V181" s="642" t="n"/>
      <c r="W181" s="106" t="n"/>
      <c r="X181" s="639" t="n"/>
      <c r="Y181" s="640" t="n"/>
      <c r="Z181" s="641" t="n"/>
      <c r="AA181" s="106" t="n"/>
      <c r="AB181" s="639" t="n"/>
      <c r="AC181" s="640" t="n"/>
      <c r="AD181" s="641" t="n"/>
      <c r="AE181" s="106" t="n"/>
      <c r="AF181" s="639" t="n"/>
      <c r="AG181" s="640" t="n"/>
      <c r="AH181" s="641" t="n"/>
      <c r="AI181" s="106" t="n"/>
      <c r="AJ181" s="639" t="n"/>
      <c r="AK181" s="640" t="n"/>
      <c r="AL181" s="641" t="n"/>
      <c r="AM181" s="106" t="n"/>
      <c r="AN181" s="639" t="n"/>
      <c r="AO181" s="640" t="n"/>
      <c r="AP181" s="641" t="n"/>
      <c r="AQ181" s="111">
        <f t="array" ref="AQ181">IF(AND((O181)&lt;85,N181&lt;137),"NO","SI")</f>
        <v/>
      </c>
      <c r="AR181" s="112">
        <f t="array" ref="AR181">IF((480*(10^(7.95-(O181/10))))&lt;480,480*(10^(7.95-(O181/10))),480)</f>
        <v/>
      </c>
      <c r="AS181" s="113">
        <f t="array" ref="AS181">IF((480*(10^(8.45-(O181/10))))&lt;480,480*(10^(8.45-(O181/10))),480)</f>
        <v/>
      </c>
      <c r="AT181" s="114">
        <f t="array" ref="AT181">IF((480*(10^(8.65-(O181/10))))&lt;480,480*(10^(8.65-(O181/10))),480)</f>
        <v/>
      </c>
      <c r="AU181" s="137">
        <f t="array" ref="AU181">IF(O181&lt;80,"0",IF((P181-O181)&lt;=2,('DPI art.191'!$G$3-(('DPI art.191'!$F$3-'DPI art.191'!$G$3)/4)*(P181-O181-2)),('DPI art.191'!$G$3-(('DPI art.191'!$G$3-'DPI art.191'!$H$3)/8)*(P181-O181-2))))</f>
        <v/>
      </c>
      <c r="AV181" s="644">
        <f t="array" ref="AV181">O181-AU181</f>
        <v/>
      </c>
      <c r="AW181" s="644">
        <f t="array" ref="AW181">IF(N181&lt;135,N181,N181-'DPI art.191'!$I$3)</f>
        <v/>
      </c>
      <c r="AX181" s="137">
        <f t="array" ref="AX181">IF(O181&lt;80,"0",IF((P181-O181)&lt;=2,('DPI art.191'!$G$5-(('DPI art.191'!$F$5-'DPI art.191'!$G$5)/4)*(P181-O181-2)),('DPI art.191'!$G$5-(('DPI art.191'!$G$5-'DPI art.191'!$H$5)/8)*(P181-O181-2))))</f>
        <v/>
      </c>
      <c r="AY181" s="644">
        <f t="array" ref="AY181">I181-AX181</f>
        <v/>
      </c>
      <c r="AZ181" s="644">
        <f t="array" ref="AZ181">IF(N181&lt;135,N181,N181-'DPI art.191'!$I$5)</f>
        <v/>
      </c>
      <c r="BA181" s="137">
        <f t="array" ref="BA181">IF(O181&lt;80,"0",IF((P181-O181)&lt;=2,('DPI art.191'!$G$7-(('DPI art.191'!$F$7-'DPI art.191'!$G$7)/4)*(P181-O181-2)),('DPI art.191'!$G$7-(('DPI art.191'!$G$7-'DPI art.191'!$H$7)/8)*(P181-O181-2))))</f>
        <v/>
      </c>
      <c r="BB181" s="644">
        <f t="array" ref="BB181">R181-BA181</f>
        <v/>
      </c>
      <c r="BC181" s="644">
        <f t="array" ref="BC181">IF(N181&lt;135,N181,N181-'DPI art.191'!$I$5)</f>
        <v/>
      </c>
      <c r="BD181" s="137">
        <f t="array" ref="BD181">IF(O181&lt;80,"0",IF((P181-O181)&lt;=2,('DPI art.191'!$G$7-(('DPI art.191'!$F$7-'DPI art.191'!$G$7)/4)*(O181-P181-2)),('DPI art.191'!$G$7-(('DPI art.191'!$G$7-'DPI art.191'!$H$7)/8)*(P181-O181-2))))</f>
        <v/>
      </c>
      <c r="BE181" s="644">
        <f t="array" ref="BE181">O181-BD181</f>
        <v/>
      </c>
      <c r="BF181" s="644">
        <f t="array" ref="BF181">IF(N181&lt;135,N181,N181-'DPI art.191'!$I$7)</f>
        <v/>
      </c>
      <c r="BG181" s="137">
        <f t="array" ref="BG181">IF(AA181&lt;80,"0",IF((AB181-AA181)&lt;=2,('DPI art.191'!$G$3-(('DPI art.191'!$F$3-'DPI art.191'!$G$3)/4)*(AB181-AA181-2)),('DPI art.191'!$G$3-(('DPI art.191'!$G$3-'DPI art.191'!$H$3)/8)*(AB181-AA181-2))))</f>
        <v/>
      </c>
      <c r="BH181" s="644">
        <f t="array" ref="BH181">AA181-BG181</f>
        <v/>
      </c>
      <c r="BI181" s="644">
        <f t="array" ref="BI181">IF(Z181&lt;135,Z181,Z181-'DPI art.191'!$I$3)</f>
        <v/>
      </c>
      <c r="BJ181" s="137">
        <f t="array" ref="BJ181">IF(U181&lt;80,"0",IF((V181-U181)&lt;=2,('DPI art.191'!$G$7-(('DPI art.191'!$F$7-'DPI art.191'!$G$7)/4)*(U181-V181-2)),('DPI art.191'!$G$7-(('DPI art.191'!$G$7-'DPI art.191'!$H$7)/8)*(V181-U181-2))))</f>
        <v/>
      </c>
      <c r="BK181" s="644">
        <f t="array" ref="BK181">U181-BJ181</f>
        <v/>
      </c>
      <c r="BL181" s="644">
        <f t="array" ref="BL181">IF(T181&lt;135,T181,T181-'DPI art.191'!$I$7)</f>
        <v/>
      </c>
      <c r="BM181" s="137">
        <f t="array" ref="BM181">IF(AA181&lt;80,"0",IF((AB181-AA181)&lt;=2,('DPI art.191'!$G$5-(('DPI art.191'!$F$5-'DPI art.191'!$G$5)/4)*(AB181-AA181-2)),('DPI art.191'!$G$5-(('DPI art.191'!$G$5-'DPI art.191'!$H$5)/8)*(AB181-AA181-2))))</f>
        <v/>
      </c>
      <c r="BN181" s="644">
        <f t="array" ref="BN181">AD181-BM181</f>
        <v/>
      </c>
      <c r="BO181" s="644">
        <f t="array" ref="BO181">IF(Z181&lt;135,Z181,Z181-'DPI art.191'!$I$5)</f>
        <v/>
      </c>
      <c r="BP181" s="645">
        <f t="array" ref="BP181">10^(0.1*R181)</f>
        <v/>
      </c>
      <c r="BQ181" s="645">
        <f t="array" ref="BQ181">10^(0.1*X181)</f>
        <v/>
      </c>
      <c r="BR181" s="645">
        <f t="array" ref="BR181">10^(0.1*AB181)</f>
        <v/>
      </c>
      <c r="BS181" s="645">
        <f t="array" ref="BS181">10^(0.1*AF181)</f>
        <v/>
      </c>
      <c r="BT181" s="645">
        <f t="array" ref="BT181">10^(0.1*AJ181)</f>
        <v/>
      </c>
      <c r="BU181" s="645">
        <f t="array" ref="BU181">10^(0.1*AN181)</f>
        <v/>
      </c>
      <c r="BV181" s="134">
        <f t="array" ref="BV181">IF(R181&gt;0,(O181-R181),"")</f>
        <v/>
      </c>
      <c r="BW181" s="134">
        <f t="array" ref="BW181">IF(X181&gt;0,(O181-X181),"")</f>
        <v/>
      </c>
      <c r="BX181" s="134">
        <f t="array" ref="BX181">IF(AB181&gt;0,(O181-AB181),"")</f>
        <v/>
      </c>
      <c r="BY181" s="134">
        <f t="array" ref="BY181">IF(AF181&gt;0,(O181-AF181),"")</f>
        <v/>
      </c>
      <c r="BZ181" s="134">
        <f t="array" ref="BZ181">IF(AJ181&gt;0,(O181-AJ181),"")</f>
        <v/>
      </c>
      <c r="CA181" s="134">
        <f t="array" ref="CA181">IF(AN181&gt;0,(O181-AN181),"")</f>
        <v/>
      </c>
      <c r="CB181" s="645">
        <f t="array" ref="CB181">COUNT(BV181:CA181)</f>
        <v/>
      </c>
      <c r="CC181" s="646">
        <f t="array" ref="CC181">IF(CB181=0,0,IF(CB181=1,0,1/(CB181*(CB181-1))))</f>
        <v/>
      </c>
      <c r="CD181" s="135">
        <f t="array" ref="CD181">IF(R181&gt;0,(BV181^2),"")</f>
        <v/>
      </c>
      <c r="CE181" s="135">
        <f t="array" ref="CE181">IF(X181&gt;0,(BW181^2),"")</f>
        <v/>
      </c>
      <c r="CF181" s="135">
        <f t="array" ref="CF181">IF(AB181&gt;0,(BX181^2),"")</f>
        <v/>
      </c>
      <c r="CG181" s="135">
        <f t="array" ref="CG181">IF(AF181&gt;0,(BY181^2),"")</f>
        <v/>
      </c>
      <c r="CH181" s="135">
        <f t="array" ref="CH181">IF(AJ181&gt;0,(BZ181^2),"")</f>
        <v/>
      </c>
      <c r="CI181" s="135">
        <f t="array" ref="CI181">IF(AN181&gt;0,(CA181^2),"")</f>
        <v/>
      </c>
      <c r="CJ181" s="121" t="n"/>
    </row>
    <row r="182" hidden="1" ht="18.75" customHeight="1" s="621">
      <c r="A182" s="47" t="inlineStr">
        <is>
          <t>/</t>
        </is>
      </c>
      <c r="B182" s="123">
        <f t="array" ref="B182">B181+1</f>
        <v/>
      </c>
      <c r="C182" s="101" t="n"/>
      <c r="D182" s="101" t="n"/>
      <c r="E182" s="101" t="n"/>
      <c r="F182" s="101" t="n"/>
      <c r="G182" s="100" t="n"/>
      <c r="H182" s="99" t="inlineStr">
        <is>
          <t>Compito</t>
        </is>
      </c>
      <c r="I182" s="101">
        <f t="array" ref="I182">IF((V182-R182)&gt;3,"SI","")</f>
        <v/>
      </c>
      <c r="J182" s="101">
        <f t="array" ref="J182">IF((U182-R182)&gt;3,"SI","")</f>
        <v/>
      </c>
      <c r="K182" s="100" t="n"/>
      <c r="L182" s="100" t="n"/>
      <c r="M182" s="124">
        <f t="array" ref="M182">IF(R182&gt;0,(SQRT(CC182*(SUM(CD182:CI182)))),"")</f>
        <v/>
      </c>
      <c r="N182" s="136">
        <f t="array" ref="N182">IF(T182&gt;0,(MAX(T182,Z182,AD182,AH182,AL182,AP182))+SQRT(1.2^2+1^2),"")</f>
        <v/>
      </c>
      <c r="O182" s="637">
        <f t="array" ref="O182">IF(R182="",0,10*LOG10(SUM(BP182:BU182)/(COUNT(R182,X182,AB182,AF182,AJ182,AN182))))</f>
        <v/>
      </c>
      <c r="P182" s="638">
        <f t="array" ref="P182">IF(AND(Y182="",AC182="",AG182="",AK182="",AO182=""),S182,AVERAGE(S182,Y182,AC182,AG182,AK182,AO182)+STDEV(S182,Y182,AC182,AG182,AK182,AO182))</f>
        <v/>
      </c>
      <c r="Q182" s="106" t="n"/>
      <c r="R182" s="639" t="n"/>
      <c r="S182" s="640" t="n"/>
      <c r="T182" s="641" t="n"/>
      <c r="U182" s="642" t="n"/>
      <c r="V182" s="642" t="n"/>
      <c r="W182" s="106" t="n"/>
      <c r="X182" s="639" t="n"/>
      <c r="Y182" s="640" t="n"/>
      <c r="Z182" s="641" t="n"/>
      <c r="AA182" s="106" t="n"/>
      <c r="AB182" s="639" t="n"/>
      <c r="AC182" s="640" t="n"/>
      <c r="AD182" s="641" t="n"/>
      <c r="AE182" s="106" t="n"/>
      <c r="AF182" s="639" t="n"/>
      <c r="AG182" s="640" t="n"/>
      <c r="AH182" s="641" t="n"/>
      <c r="AI182" s="106" t="n"/>
      <c r="AJ182" s="639" t="n"/>
      <c r="AK182" s="640" t="n"/>
      <c r="AL182" s="641" t="n"/>
      <c r="AM182" s="106" t="n"/>
      <c r="AN182" s="639" t="n"/>
      <c r="AO182" s="640" t="n"/>
      <c r="AP182" s="641" t="n"/>
      <c r="AQ182" s="111">
        <f t="array" ref="AQ182">IF(AND((O182)&lt;85,N182&lt;137),"NO","SI")</f>
        <v/>
      </c>
      <c r="AR182" s="112">
        <f t="array" ref="AR182">IF((480*(10^(7.95-(O182/10))))&lt;480,480*(10^(7.95-(O182/10))),480)</f>
        <v/>
      </c>
      <c r="AS182" s="113">
        <f t="array" ref="AS182">IF((480*(10^(8.45-(O182/10))))&lt;480,480*(10^(8.45-(O182/10))),480)</f>
        <v/>
      </c>
      <c r="AT182" s="114">
        <f t="array" ref="AT182">IF((480*(10^(8.65-(O182/10))))&lt;480,480*(10^(8.65-(O182/10))),480)</f>
        <v/>
      </c>
      <c r="AU182" s="137">
        <f t="array" ref="AU182">IF(O182&lt;80,"0",IF((P182-O182)&lt;=2,('DPI art.191'!$G$3-(('DPI art.191'!$F$3-'DPI art.191'!$G$3)/4)*(P182-O182-2)),('DPI art.191'!$G$3-(('DPI art.191'!$G$3-'DPI art.191'!$H$3)/8)*(P182-O182-2))))</f>
        <v/>
      </c>
      <c r="AV182" s="644">
        <f t="array" ref="AV182">O182-AU182</f>
        <v/>
      </c>
      <c r="AW182" s="644">
        <f t="array" ref="AW182">IF(N182&lt;135,N182,N182-'DPI art.191'!$I$3)</f>
        <v/>
      </c>
      <c r="AX182" s="137">
        <f t="array" ref="AX182">IF(O182&lt;80,"0",IF((P182-O182)&lt;=2,('DPI art.191'!$G$5-(('DPI art.191'!$F$5-'DPI art.191'!$G$5)/4)*(P182-O182-2)),('DPI art.191'!$G$5-(('DPI art.191'!$G$5-'DPI art.191'!$H$5)/8)*(P182-O182-2))))</f>
        <v/>
      </c>
      <c r="AY182" s="644">
        <f t="array" ref="AY182">I182-AX182</f>
        <v/>
      </c>
      <c r="AZ182" s="644">
        <f t="array" ref="AZ182">IF(N182&lt;135,N182,N182-'DPI art.191'!$I$5)</f>
        <v/>
      </c>
      <c r="BA182" s="137">
        <f t="array" ref="BA182">IF(O182&lt;80,"0",IF((P182-O182)&lt;=2,('DPI art.191'!$G$7-(('DPI art.191'!$F$7-'DPI art.191'!$G$7)/4)*(P182-O182-2)),('DPI art.191'!$G$7-(('DPI art.191'!$G$7-'DPI art.191'!$H$7)/8)*(P182-O182-2))))</f>
        <v/>
      </c>
      <c r="BB182" s="644">
        <f t="array" ref="BB182">R182-BA182</f>
        <v/>
      </c>
      <c r="BC182" s="644">
        <f t="array" ref="BC182">IF(N182&lt;135,N182,N182-'DPI art.191'!$I$5)</f>
        <v/>
      </c>
      <c r="BD182" s="137">
        <f t="array" ref="BD182">IF(O182&lt;80,"0",IF((P182-O182)&lt;=2,('DPI art.191'!$G$7-(('DPI art.191'!$F$7-'DPI art.191'!$G$7)/4)*(O182-P182-2)),('DPI art.191'!$G$7-(('DPI art.191'!$G$7-'DPI art.191'!$H$7)/8)*(P182-O182-2))))</f>
        <v/>
      </c>
      <c r="BE182" s="644">
        <f t="array" ref="BE182">O182-BD182</f>
        <v/>
      </c>
      <c r="BF182" s="644">
        <f t="array" ref="BF182">IF(N182&lt;135,N182,N182-'DPI art.191'!$I$7)</f>
        <v/>
      </c>
      <c r="BG182" s="137">
        <f t="array" ref="BG182">IF(AA182&lt;80,"0",IF((AB182-AA182)&lt;=2,('DPI art.191'!$G$3-(('DPI art.191'!$F$3-'DPI art.191'!$G$3)/4)*(AB182-AA182-2)),('DPI art.191'!$G$3-(('DPI art.191'!$G$3-'DPI art.191'!$H$3)/8)*(AB182-AA182-2))))</f>
        <v/>
      </c>
      <c r="BH182" s="644">
        <f t="array" ref="BH182">AA182-BG182</f>
        <v/>
      </c>
      <c r="BI182" s="644">
        <f t="array" ref="BI182">IF(Z182&lt;135,Z182,Z182-'DPI art.191'!$I$3)</f>
        <v/>
      </c>
      <c r="BJ182" s="137">
        <f t="array" ref="BJ182">IF(U182&lt;80,"0",IF((V182-U182)&lt;=2,('DPI art.191'!$G$7-(('DPI art.191'!$F$7-'DPI art.191'!$G$7)/4)*(U182-V182-2)),('DPI art.191'!$G$7-(('DPI art.191'!$G$7-'DPI art.191'!$H$7)/8)*(V182-U182-2))))</f>
        <v/>
      </c>
      <c r="BK182" s="644">
        <f t="array" ref="BK182">U182-BJ182</f>
        <v/>
      </c>
      <c r="BL182" s="644">
        <f t="array" ref="BL182">IF(T182&lt;135,T182,T182-'DPI art.191'!$I$7)</f>
        <v/>
      </c>
      <c r="BM182" s="137">
        <f t="array" ref="BM182">IF(AA182&lt;80,"0",IF((AB182-AA182)&lt;=2,('DPI art.191'!$G$5-(('DPI art.191'!$F$5-'DPI art.191'!$G$5)/4)*(AB182-AA182-2)),('DPI art.191'!$G$5-(('DPI art.191'!$G$5-'DPI art.191'!$H$5)/8)*(AB182-AA182-2))))</f>
        <v/>
      </c>
      <c r="BN182" s="644">
        <f t="array" ref="BN182">AD182-BM182</f>
        <v/>
      </c>
      <c r="BO182" s="644">
        <f t="array" ref="BO182">IF(Z182&lt;135,Z182,Z182-'DPI art.191'!$I$5)</f>
        <v/>
      </c>
      <c r="BP182" s="645">
        <f t="array" ref="BP182">10^(0.1*R182)</f>
        <v/>
      </c>
      <c r="BQ182" s="645">
        <f t="array" ref="BQ182">10^(0.1*X182)</f>
        <v/>
      </c>
      <c r="BR182" s="645">
        <f t="array" ref="BR182">10^(0.1*AB182)</f>
        <v/>
      </c>
      <c r="BS182" s="645">
        <f t="array" ref="BS182">10^(0.1*AF182)</f>
        <v/>
      </c>
      <c r="BT182" s="645">
        <f t="array" ref="BT182">10^(0.1*AJ182)</f>
        <v/>
      </c>
      <c r="BU182" s="645">
        <f t="array" ref="BU182">10^(0.1*AN182)</f>
        <v/>
      </c>
      <c r="BV182" s="134">
        <f t="array" ref="BV182">IF(R182&gt;0,(O182-R182),"")</f>
        <v/>
      </c>
      <c r="BW182" s="134">
        <f t="array" ref="BW182">IF(X182&gt;0,(O182-X182),"")</f>
        <v/>
      </c>
      <c r="BX182" s="134">
        <f t="array" ref="BX182">IF(AB182&gt;0,(O182-AB182),"")</f>
        <v/>
      </c>
      <c r="BY182" s="134">
        <f t="array" ref="BY182">IF(AF182&gt;0,(O182-AF182),"")</f>
        <v/>
      </c>
      <c r="BZ182" s="134">
        <f t="array" ref="BZ182">IF(AJ182&gt;0,(O182-AJ182),"")</f>
        <v/>
      </c>
      <c r="CA182" s="134">
        <f t="array" ref="CA182">IF(AN182&gt;0,(O182-AN182),"")</f>
        <v/>
      </c>
      <c r="CB182" s="645">
        <f t="array" ref="CB182">COUNT(BV182:CA182)</f>
        <v/>
      </c>
      <c r="CC182" s="646">
        <f t="array" ref="CC182">IF(CB182=0,0,IF(CB182=1,0,1/(CB182*(CB182-1))))</f>
        <v/>
      </c>
      <c r="CD182" s="135">
        <f t="array" ref="CD182">IF(R182&gt;0,(BV182^2),"")</f>
        <v/>
      </c>
      <c r="CE182" s="135">
        <f t="array" ref="CE182">IF(X182&gt;0,(BW182^2),"")</f>
        <v/>
      </c>
      <c r="CF182" s="135">
        <f t="array" ref="CF182">IF(AB182&gt;0,(BX182^2),"")</f>
        <v/>
      </c>
      <c r="CG182" s="135">
        <f t="array" ref="CG182">IF(AF182&gt;0,(BY182^2),"")</f>
        <v/>
      </c>
      <c r="CH182" s="135">
        <f t="array" ref="CH182">IF(AJ182&gt;0,(BZ182^2),"")</f>
        <v/>
      </c>
      <c r="CI182" s="135">
        <f t="array" ref="CI182">IF(AN182&gt;0,(CA182^2),"")</f>
        <v/>
      </c>
      <c r="CJ182" s="121" t="n"/>
    </row>
    <row r="183" hidden="1" ht="18.75" customHeight="1" s="621">
      <c r="A183" s="47" t="inlineStr">
        <is>
          <t>/</t>
        </is>
      </c>
      <c r="B183" s="123">
        <f t="array" ref="B183">B182+1</f>
        <v/>
      </c>
      <c r="C183" s="101" t="n"/>
      <c r="D183" s="101" t="n"/>
      <c r="E183" s="101" t="n"/>
      <c r="F183" s="101" t="n"/>
      <c r="G183" s="100" t="n"/>
      <c r="H183" s="99" t="inlineStr">
        <is>
          <t>Compito</t>
        </is>
      </c>
      <c r="I183" s="101">
        <f t="array" ref="I183">IF((V183-R183)&gt;3,"SI","")</f>
        <v/>
      </c>
      <c r="J183" s="101">
        <f t="array" ref="J183">IF((U183-R183)&gt;3,"SI","")</f>
        <v/>
      </c>
      <c r="K183" s="100" t="n"/>
      <c r="L183" s="100" t="n"/>
      <c r="M183" s="124">
        <f t="array" ref="M183">IF(R183&gt;0,(SQRT(CC183*(SUM(CD183:CI183)))),"")</f>
        <v/>
      </c>
      <c r="N183" s="136">
        <f t="array" ref="N183">IF(T183&gt;0,(MAX(T183,Z183,AD183,AH183,AL183,AP183))+SQRT(1.2^2+1^2),"")</f>
        <v/>
      </c>
      <c r="O183" s="637">
        <f t="array" ref="O183">IF(R183="",0,10*LOG10(SUM(BP183:BU183)/(COUNT(R183,X183,AB183,AF183,AJ183,AN183))))</f>
        <v/>
      </c>
      <c r="P183" s="638">
        <f t="array" ref="P183">IF(AND(Y183="",AC183="",AG183="",AK183="",AO183=""),S183,AVERAGE(S183,Y183,AC183,AG183,AK183,AO183)+STDEV(S183,Y183,AC183,AG183,AK183,AO183))</f>
        <v/>
      </c>
      <c r="Q183" s="106" t="n"/>
      <c r="R183" s="639" t="n"/>
      <c r="S183" s="640" t="n"/>
      <c r="T183" s="641" t="n"/>
      <c r="U183" s="642" t="n"/>
      <c r="V183" s="642" t="n"/>
      <c r="W183" s="106" t="n"/>
      <c r="X183" s="639" t="n"/>
      <c r="Y183" s="640" t="n"/>
      <c r="Z183" s="641" t="n"/>
      <c r="AA183" s="106" t="n"/>
      <c r="AB183" s="639" t="n"/>
      <c r="AC183" s="640" t="n"/>
      <c r="AD183" s="641" t="n"/>
      <c r="AE183" s="106" t="n"/>
      <c r="AF183" s="639" t="n"/>
      <c r="AG183" s="640" t="n"/>
      <c r="AH183" s="641" t="n"/>
      <c r="AI183" s="106" t="n"/>
      <c r="AJ183" s="639" t="n"/>
      <c r="AK183" s="640" t="n"/>
      <c r="AL183" s="641" t="n"/>
      <c r="AM183" s="106" t="n"/>
      <c r="AN183" s="639" t="n"/>
      <c r="AO183" s="640" t="n"/>
      <c r="AP183" s="641" t="n"/>
      <c r="AQ183" s="111">
        <f t="array" ref="AQ183">IF(AND((O183)&lt;85,N183&lt;137),"NO","SI")</f>
        <v/>
      </c>
      <c r="AR183" s="112">
        <f t="array" ref="AR183">IF((480*(10^(7.95-(O183/10))))&lt;480,480*(10^(7.95-(O183/10))),480)</f>
        <v/>
      </c>
      <c r="AS183" s="113">
        <f t="array" ref="AS183">IF((480*(10^(8.45-(O183/10))))&lt;480,480*(10^(8.45-(O183/10))),480)</f>
        <v/>
      </c>
      <c r="AT183" s="114">
        <f t="array" ref="AT183">IF((480*(10^(8.65-(O183/10))))&lt;480,480*(10^(8.65-(O183/10))),480)</f>
        <v/>
      </c>
      <c r="AU183" s="137">
        <f t="array" ref="AU183">IF(O183&lt;80,"0",IF((P183-O183)&lt;=2,('DPI art.191'!$G$3-(('DPI art.191'!$F$3-'DPI art.191'!$G$3)/4)*(P183-O183-2)),('DPI art.191'!$G$3-(('DPI art.191'!$G$3-'DPI art.191'!$H$3)/8)*(P183-O183-2))))</f>
        <v/>
      </c>
      <c r="AV183" s="644">
        <f t="array" ref="AV183">O183-AU183</f>
        <v/>
      </c>
      <c r="AW183" s="644">
        <f t="array" ref="AW183">IF(N183&lt;135,N183,N183-'DPI art.191'!$I$3)</f>
        <v/>
      </c>
      <c r="AX183" s="137">
        <f t="array" ref="AX183">IF(O183&lt;80,"0",IF((P183-O183)&lt;=2,('DPI art.191'!$G$5-(('DPI art.191'!$F$5-'DPI art.191'!$G$5)/4)*(P183-O183-2)),('DPI art.191'!$G$5-(('DPI art.191'!$G$5-'DPI art.191'!$H$5)/8)*(P183-O183-2))))</f>
        <v/>
      </c>
      <c r="AY183" s="644">
        <f t="array" ref="AY183">I183-AX183</f>
        <v/>
      </c>
      <c r="AZ183" s="644">
        <f t="array" ref="AZ183">IF(N183&lt;135,N183,N183-'DPI art.191'!$I$5)</f>
        <v/>
      </c>
      <c r="BA183" s="137">
        <f t="array" ref="BA183">IF(O183&lt;80,"0",IF((P183-O183)&lt;=2,('DPI art.191'!$G$7-(('DPI art.191'!$F$7-'DPI art.191'!$G$7)/4)*(P183-O183-2)),('DPI art.191'!$G$7-(('DPI art.191'!$G$7-'DPI art.191'!$H$7)/8)*(P183-O183-2))))</f>
        <v/>
      </c>
      <c r="BB183" s="644">
        <f t="array" ref="BB183">R183-BA183</f>
        <v/>
      </c>
      <c r="BC183" s="644">
        <f t="array" ref="BC183">IF(N183&lt;135,N183,N183-'DPI art.191'!$I$5)</f>
        <v/>
      </c>
      <c r="BD183" s="137">
        <f t="array" ref="BD183">IF(O183&lt;80,"0",IF((P183-O183)&lt;=2,('DPI art.191'!$G$7-(('DPI art.191'!$F$7-'DPI art.191'!$G$7)/4)*(O183-P183-2)),('DPI art.191'!$G$7-(('DPI art.191'!$G$7-'DPI art.191'!$H$7)/8)*(P183-O183-2))))</f>
        <v/>
      </c>
      <c r="BE183" s="644">
        <f t="array" ref="BE183">O183-BD183</f>
        <v/>
      </c>
      <c r="BF183" s="644">
        <f t="array" ref="BF183">IF(N183&lt;135,N183,N183-'DPI art.191'!$I$7)</f>
        <v/>
      </c>
      <c r="BG183" s="137">
        <f t="array" ref="BG183">IF(AA183&lt;80,"0",IF((AB183-AA183)&lt;=2,('DPI art.191'!$G$3-(('DPI art.191'!$F$3-'DPI art.191'!$G$3)/4)*(AB183-AA183-2)),('DPI art.191'!$G$3-(('DPI art.191'!$G$3-'DPI art.191'!$H$3)/8)*(AB183-AA183-2))))</f>
        <v/>
      </c>
      <c r="BH183" s="644">
        <f t="array" ref="BH183">AA183-BG183</f>
        <v/>
      </c>
      <c r="BI183" s="644">
        <f t="array" ref="BI183">IF(Z183&lt;135,Z183,Z183-'DPI art.191'!$I$3)</f>
        <v/>
      </c>
      <c r="BJ183" s="137">
        <f t="array" ref="BJ183">IF(U183&lt;80,"0",IF((V183-U183)&lt;=2,('DPI art.191'!$G$7-(('DPI art.191'!$F$7-'DPI art.191'!$G$7)/4)*(U183-V183-2)),('DPI art.191'!$G$7-(('DPI art.191'!$G$7-'DPI art.191'!$H$7)/8)*(V183-U183-2))))</f>
        <v/>
      </c>
      <c r="BK183" s="644">
        <f t="array" ref="BK183">U183-BJ183</f>
        <v/>
      </c>
      <c r="BL183" s="644">
        <f t="array" ref="BL183">IF(T183&lt;135,T183,T183-'DPI art.191'!$I$7)</f>
        <v/>
      </c>
      <c r="BM183" s="137">
        <f t="array" ref="BM183">IF(AA183&lt;80,"0",IF((AB183-AA183)&lt;=2,('DPI art.191'!$G$5-(('DPI art.191'!$F$5-'DPI art.191'!$G$5)/4)*(AB183-AA183-2)),('DPI art.191'!$G$5-(('DPI art.191'!$G$5-'DPI art.191'!$H$5)/8)*(AB183-AA183-2))))</f>
        <v/>
      </c>
      <c r="BN183" s="644">
        <f t="array" ref="BN183">AD183-BM183</f>
        <v/>
      </c>
      <c r="BO183" s="644">
        <f t="array" ref="BO183">IF(Z183&lt;135,Z183,Z183-'DPI art.191'!$I$5)</f>
        <v/>
      </c>
      <c r="BP183" s="645">
        <f t="array" ref="BP183">10^(0.1*R183)</f>
        <v/>
      </c>
      <c r="BQ183" s="645">
        <f t="array" ref="BQ183">10^(0.1*X183)</f>
        <v/>
      </c>
      <c r="BR183" s="645">
        <f t="array" ref="BR183">10^(0.1*AB183)</f>
        <v/>
      </c>
      <c r="BS183" s="645">
        <f t="array" ref="BS183">10^(0.1*AF183)</f>
        <v/>
      </c>
      <c r="BT183" s="645">
        <f t="array" ref="BT183">10^(0.1*AJ183)</f>
        <v/>
      </c>
      <c r="BU183" s="645">
        <f t="array" ref="BU183">10^(0.1*AN183)</f>
        <v/>
      </c>
      <c r="BV183" s="134">
        <f t="array" ref="BV183">IF(R183&gt;0,(O183-R183),"")</f>
        <v/>
      </c>
      <c r="BW183" s="134">
        <f t="array" ref="BW183">IF(X183&gt;0,(O183-X183),"")</f>
        <v/>
      </c>
      <c r="BX183" s="134">
        <f t="array" ref="BX183">IF(AB183&gt;0,(O183-AB183),"")</f>
        <v/>
      </c>
      <c r="BY183" s="134">
        <f t="array" ref="BY183">IF(AF183&gt;0,(O183-AF183),"")</f>
        <v/>
      </c>
      <c r="BZ183" s="134">
        <f t="array" ref="BZ183">IF(AJ183&gt;0,(O183-AJ183),"")</f>
        <v/>
      </c>
      <c r="CA183" s="134">
        <f t="array" ref="CA183">IF(AN183&gt;0,(O183-AN183),"")</f>
        <v/>
      </c>
      <c r="CB183" s="645">
        <f t="array" ref="CB183">COUNT(BV183:CA183)</f>
        <v/>
      </c>
      <c r="CC183" s="646">
        <f t="array" ref="CC183">IF(CB183=0,0,IF(CB183=1,0,1/(CB183*(CB183-1))))</f>
        <v/>
      </c>
      <c r="CD183" s="135">
        <f t="array" ref="CD183">IF(R183&gt;0,(BV183^2),"")</f>
        <v/>
      </c>
      <c r="CE183" s="135">
        <f t="array" ref="CE183">IF(X183&gt;0,(BW183^2),"")</f>
        <v/>
      </c>
      <c r="CF183" s="135">
        <f t="array" ref="CF183">IF(AB183&gt;0,(BX183^2),"")</f>
        <v/>
      </c>
      <c r="CG183" s="135">
        <f t="array" ref="CG183">IF(AF183&gt;0,(BY183^2),"")</f>
        <v/>
      </c>
      <c r="CH183" s="135">
        <f t="array" ref="CH183">IF(AJ183&gt;0,(BZ183^2),"")</f>
        <v/>
      </c>
      <c r="CI183" s="135">
        <f t="array" ref="CI183">IF(AN183&gt;0,(CA183^2),"")</f>
        <v/>
      </c>
      <c r="CJ183" s="121" t="n"/>
    </row>
    <row r="184" hidden="1" ht="18.75" customHeight="1" s="621">
      <c r="A184" s="47" t="inlineStr">
        <is>
          <t>/</t>
        </is>
      </c>
      <c r="B184" s="123">
        <f t="array" ref="B184">B183+1</f>
        <v/>
      </c>
      <c r="C184" s="101" t="n"/>
      <c r="D184" s="101" t="n"/>
      <c r="E184" s="101" t="n"/>
      <c r="F184" s="101" t="n"/>
      <c r="G184" s="100" t="n"/>
      <c r="H184" s="99" t="inlineStr">
        <is>
          <t>Compito</t>
        </is>
      </c>
      <c r="I184" s="101">
        <f t="array" ref="I184">IF((V184-R184)&gt;3,"SI","")</f>
        <v/>
      </c>
      <c r="J184" s="101">
        <f t="array" ref="J184">IF((U184-R184)&gt;3,"SI","")</f>
        <v/>
      </c>
      <c r="K184" s="100" t="n"/>
      <c r="L184" s="100" t="n"/>
      <c r="M184" s="124">
        <f t="array" ref="M184">IF(R184&gt;0,(SQRT(CC184*(SUM(CD184:CI184)))),"")</f>
        <v/>
      </c>
      <c r="N184" s="136">
        <f t="array" ref="N184">IF(T184&gt;0,(MAX(T184,Z184,AD184,AH184,AL184,AP184))+SQRT(1.2^2+1^2),"")</f>
        <v/>
      </c>
      <c r="O184" s="637">
        <f t="array" ref="O184">IF(R184="",0,10*LOG10(SUM(BP184:BU184)/(COUNT(R184,X184,AB184,AF184,AJ184,AN184))))</f>
        <v/>
      </c>
      <c r="P184" s="638">
        <f t="array" ref="P184">IF(AND(Y184="",AC184="",AG184="",AK184="",AO184=""),S184,AVERAGE(S184,Y184,AC184,AG184,AK184,AO184)+STDEV(S184,Y184,AC184,AG184,AK184,AO184))</f>
        <v/>
      </c>
      <c r="Q184" s="106" t="n"/>
      <c r="R184" s="639" t="n"/>
      <c r="S184" s="640" t="n"/>
      <c r="T184" s="641" t="n"/>
      <c r="U184" s="642" t="n"/>
      <c r="V184" s="642" t="n"/>
      <c r="W184" s="106" t="n"/>
      <c r="X184" s="639" t="n"/>
      <c r="Y184" s="640" t="n"/>
      <c r="Z184" s="641" t="n"/>
      <c r="AA184" s="106" t="n"/>
      <c r="AB184" s="639" t="n"/>
      <c r="AC184" s="640" t="n"/>
      <c r="AD184" s="641" t="n"/>
      <c r="AE184" s="106" t="n"/>
      <c r="AF184" s="639" t="n"/>
      <c r="AG184" s="640" t="n"/>
      <c r="AH184" s="641" t="n"/>
      <c r="AI184" s="106" t="n"/>
      <c r="AJ184" s="639" t="n"/>
      <c r="AK184" s="640" t="n"/>
      <c r="AL184" s="641" t="n"/>
      <c r="AM184" s="106" t="n"/>
      <c r="AN184" s="639" t="n"/>
      <c r="AO184" s="640" t="n"/>
      <c r="AP184" s="641" t="n"/>
      <c r="AQ184" s="111">
        <f t="array" ref="AQ184">IF(AND((O184)&lt;85,N184&lt;137),"NO","SI")</f>
        <v/>
      </c>
      <c r="AR184" s="112">
        <f t="array" ref="AR184">IF((480*(10^(7.95-(O184/10))))&lt;480,480*(10^(7.95-(O184/10))),480)</f>
        <v/>
      </c>
      <c r="AS184" s="113">
        <f t="array" ref="AS184">IF((480*(10^(8.45-(O184/10))))&lt;480,480*(10^(8.45-(O184/10))),480)</f>
        <v/>
      </c>
      <c r="AT184" s="114">
        <f t="array" ref="AT184">IF((480*(10^(8.65-(O184/10))))&lt;480,480*(10^(8.65-(O184/10))),480)</f>
        <v/>
      </c>
      <c r="AU184" s="137">
        <f t="array" ref="AU184">IF(O184&lt;80,"0",IF((P184-O184)&lt;=2,('DPI art.191'!$G$3-(('DPI art.191'!$F$3-'DPI art.191'!$G$3)/4)*(P184-O184-2)),('DPI art.191'!$G$3-(('DPI art.191'!$G$3-'DPI art.191'!$H$3)/8)*(P184-O184-2))))</f>
        <v/>
      </c>
      <c r="AV184" s="644">
        <f t="array" ref="AV184">O184-AU184</f>
        <v/>
      </c>
      <c r="AW184" s="644">
        <f t="array" ref="AW184">IF(N184&lt;135,N184,N184-'DPI art.191'!$I$3)</f>
        <v/>
      </c>
      <c r="AX184" s="137">
        <f t="array" ref="AX184">IF(O184&lt;80,"0",IF((P184-O184)&lt;=2,('DPI art.191'!$G$5-(('DPI art.191'!$F$5-'DPI art.191'!$G$5)/4)*(P184-O184-2)),('DPI art.191'!$G$5-(('DPI art.191'!$G$5-'DPI art.191'!$H$5)/8)*(P184-O184-2))))</f>
        <v/>
      </c>
      <c r="AY184" s="644">
        <f t="array" ref="AY184">I184-AX184</f>
        <v/>
      </c>
      <c r="AZ184" s="644">
        <f t="array" ref="AZ184">IF(N184&lt;135,N184,N184-'DPI art.191'!$I$5)</f>
        <v/>
      </c>
      <c r="BA184" s="137">
        <f t="array" ref="BA184">IF(O184&lt;80,"0",IF((P184-O184)&lt;=2,('DPI art.191'!$G$7-(('DPI art.191'!$F$7-'DPI art.191'!$G$7)/4)*(P184-O184-2)),('DPI art.191'!$G$7-(('DPI art.191'!$G$7-'DPI art.191'!$H$7)/8)*(P184-O184-2))))</f>
        <v/>
      </c>
      <c r="BB184" s="644">
        <f t="array" ref="BB184">R184-BA184</f>
        <v/>
      </c>
      <c r="BC184" s="644">
        <f t="array" ref="BC184">IF(N184&lt;135,N184,N184-'DPI art.191'!$I$5)</f>
        <v/>
      </c>
      <c r="BD184" s="137">
        <f t="array" ref="BD184">IF(O184&lt;80,"0",IF((P184-O184)&lt;=2,('DPI art.191'!$G$7-(('DPI art.191'!$F$7-'DPI art.191'!$G$7)/4)*(O184-P184-2)),('DPI art.191'!$G$7-(('DPI art.191'!$G$7-'DPI art.191'!$H$7)/8)*(P184-O184-2))))</f>
        <v/>
      </c>
      <c r="BE184" s="644">
        <f t="array" ref="BE184">O184-BD184</f>
        <v/>
      </c>
      <c r="BF184" s="644">
        <f t="array" ref="BF184">IF(N184&lt;135,N184,N184-'DPI art.191'!$I$7)</f>
        <v/>
      </c>
      <c r="BG184" s="137">
        <f t="array" ref="BG184">IF(AA184&lt;80,"0",IF((AB184-AA184)&lt;=2,('DPI art.191'!$G$3-(('DPI art.191'!$F$3-'DPI art.191'!$G$3)/4)*(AB184-AA184-2)),('DPI art.191'!$G$3-(('DPI art.191'!$G$3-'DPI art.191'!$H$3)/8)*(AB184-AA184-2))))</f>
        <v/>
      </c>
      <c r="BH184" s="644">
        <f t="array" ref="BH184">AA184-BG184</f>
        <v/>
      </c>
      <c r="BI184" s="644">
        <f t="array" ref="BI184">IF(Z184&lt;135,Z184,Z184-'DPI art.191'!$I$3)</f>
        <v/>
      </c>
      <c r="BJ184" s="137">
        <f t="array" ref="BJ184">IF(U184&lt;80,"0",IF((V184-U184)&lt;=2,('DPI art.191'!$G$7-(('DPI art.191'!$F$7-'DPI art.191'!$G$7)/4)*(U184-V184-2)),('DPI art.191'!$G$7-(('DPI art.191'!$G$7-'DPI art.191'!$H$7)/8)*(V184-U184-2))))</f>
        <v/>
      </c>
      <c r="BK184" s="644">
        <f t="array" ref="BK184">U184-BJ184</f>
        <v/>
      </c>
      <c r="BL184" s="644">
        <f t="array" ref="BL184">IF(T184&lt;135,T184,T184-'DPI art.191'!$I$7)</f>
        <v/>
      </c>
      <c r="BM184" s="137">
        <f t="array" ref="BM184">IF(AA184&lt;80,"0",IF((AB184-AA184)&lt;=2,('DPI art.191'!$G$5-(('DPI art.191'!$F$5-'DPI art.191'!$G$5)/4)*(AB184-AA184-2)),('DPI art.191'!$G$5-(('DPI art.191'!$G$5-'DPI art.191'!$H$5)/8)*(AB184-AA184-2))))</f>
        <v/>
      </c>
      <c r="BN184" s="644">
        <f t="array" ref="BN184">AD184-BM184</f>
        <v/>
      </c>
      <c r="BO184" s="644">
        <f t="array" ref="BO184">IF(Z184&lt;135,Z184,Z184-'DPI art.191'!$I$5)</f>
        <v/>
      </c>
      <c r="BP184" s="134">
        <f t="array" ref="BP184">10^(0.1*R184)</f>
        <v/>
      </c>
      <c r="BQ184" s="134">
        <f t="array" ref="BQ184">10^(0.1*X184)</f>
        <v/>
      </c>
      <c r="BR184" s="134">
        <f t="array" ref="BR184">10^(0.1*AB184)</f>
        <v/>
      </c>
      <c r="BS184" s="134">
        <f t="array" ref="BS184">10^(0.1*AF184)</f>
        <v/>
      </c>
      <c r="BT184" s="134">
        <f t="array" ref="BT184">10^(0.1*AJ184)</f>
        <v/>
      </c>
      <c r="BU184" s="134">
        <f t="array" ref="BU184">10^(0.1*AN184)</f>
        <v/>
      </c>
      <c r="BV184" s="134">
        <f t="array" ref="BV184">IF(R184&gt;0,(O184-R184),"")</f>
        <v/>
      </c>
      <c r="BW184" s="134">
        <f t="array" ref="BW184">IF(X184&gt;0,(O184-X184),"")</f>
        <v/>
      </c>
      <c r="BX184" s="134">
        <f t="array" ref="BX184">IF(AB184&gt;0,(O184-AB184),"")</f>
        <v/>
      </c>
      <c r="BY184" s="134">
        <f t="array" ref="BY184">IF(AF184&gt;0,(O184-AF184),"")</f>
        <v/>
      </c>
      <c r="BZ184" s="134">
        <f t="array" ref="BZ184">IF(AJ184&gt;0,(O184-AJ184),"")</f>
        <v/>
      </c>
      <c r="CA184" s="134">
        <f t="array" ref="CA184">IF(AN184&gt;0,(O184-AN184),"")</f>
        <v/>
      </c>
      <c r="CB184" s="134">
        <f t="array" ref="CB184">COUNT(BV184:CA184)</f>
        <v/>
      </c>
      <c r="CC184" s="646">
        <f t="array" ref="CC184">IF(CB184=0,0,IF(CB184=1,0,1/(CB184*(CB184-1))))</f>
        <v/>
      </c>
      <c r="CD184" s="135">
        <f t="array" ref="CD184">IF(R184&gt;0,(BV184^2),"")</f>
        <v/>
      </c>
      <c r="CE184" s="135">
        <f t="array" ref="CE184">IF(X184&gt;0,(BW184^2),"")</f>
        <v/>
      </c>
      <c r="CF184" s="135">
        <f t="array" ref="CF184">IF(AB184&gt;0,(BX184^2),"")</f>
        <v/>
      </c>
      <c r="CG184" s="135">
        <f t="array" ref="CG184">IF(AF184&gt;0,(BY184^2),"")</f>
        <v/>
      </c>
      <c r="CH184" s="135">
        <f t="array" ref="CH184">IF(AJ184&gt;0,(BZ184^2),"")</f>
        <v/>
      </c>
      <c r="CI184" s="135">
        <f t="array" ref="CI184">IF(AN184&gt;0,(CA184^2),"")</f>
        <v/>
      </c>
      <c r="CJ184" s="121" t="n"/>
    </row>
    <row r="185" hidden="1" ht="18.5" customHeight="1" s="621">
      <c r="A185" s="123" t="n"/>
      <c r="B185" s="47" t="inlineStr">
        <is>
          <t>D1_3</t>
        </is>
      </c>
      <c r="C185" s="101" t="n"/>
      <c r="D185" s="101" t="n"/>
      <c r="E185" s="101" t="n"/>
      <c r="F185" s="101" t="n"/>
      <c r="G185" s="100" t="n">
        <v>46163</v>
      </c>
      <c r="H185" s="99" t="inlineStr">
        <is>
          <t>Compito</t>
        </is>
      </c>
      <c r="I185" s="101" t="n"/>
      <c r="J185" s="101" t="n"/>
      <c r="K185" s="100" t="n"/>
      <c r="L185" s="100" t="n"/>
      <c r="M185" s="635">
        <f t="array" ref="M185">IF(R185&gt;0,(SQRT(CC185*(SUM(CD185:CI185)))),"")</f>
        <v/>
      </c>
      <c r="N185" s="636">
        <f t="array" ref="N185">IF(T185&gt;0,(MAX(T185,Z185,AD185,AH185,AL185,AP185))+SQRT(1.2^2+1^2),"")</f>
        <v/>
      </c>
      <c r="O185" s="637">
        <f t="array" ref="O185">IF(R185="",0,10*LOG10(SUM(BP185:BU185)/(COUNT(R185,X185,AB185,AF185,AJ185,AN185))))</f>
        <v/>
      </c>
      <c r="P185" s="638">
        <f t="array" ref="P185">IF(AND(Y185="",AC185="",AG185="",AK185="",AO185=""),S185,AVERAGE(S185,Y185,AC185,AG185,AK185,AO185)+STDEV(S185,Y185,AC185,AG185,AK185,AO185))</f>
        <v/>
      </c>
      <c r="Q185" s="106" t="n">
        <v>300</v>
      </c>
      <c r="R185" s="639" t="n">
        <v>91.90000000000001</v>
      </c>
      <c r="S185" s="640" t="n">
        <v>91.2</v>
      </c>
      <c r="T185" s="641" t="n">
        <v>107.6</v>
      </c>
      <c r="U185" s="642" t="n"/>
      <c r="V185" s="642" t="n"/>
      <c r="W185" s="106" t="n">
        <v>300</v>
      </c>
      <c r="X185" s="639" t="n">
        <v>81.8</v>
      </c>
      <c r="Y185" s="640" t="n">
        <v>81.90000000000001</v>
      </c>
      <c r="Z185" s="641" t="n">
        <v>99.5</v>
      </c>
      <c r="AA185" s="106" t="n">
        <v>300</v>
      </c>
      <c r="AB185" s="639" t="n">
        <v>85.3</v>
      </c>
      <c r="AC185" s="640" t="n">
        <v>85</v>
      </c>
      <c r="AD185" s="641" t="n">
        <v>102.5</v>
      </c>
      <c r="AE185" s="106" t="n">
        <v>300</v>
      </c>
      <c r="AF185" s="639" t="n">
        <v>86.40000000000001</v>
      </c>
      <c r="AG185" s="640" t="n">
        <v>86</v>
      </c>
      <c r="AH185" s="641" t="n">
        <v>102.4</v>
      </c>
      <c r="AI185" s="106" t="n">
        <v>300</v>
      </c>
      <c r="AJ185" s="639" t="n">
        <v>85.7</v>
      </c>
      <c r="AK185" s="640" t="n">
        <v>85.40000000000001</v>
      </c>
      <c r="AL185" s="641" t="n">
        <v>103.1</v>
      </c>
      <c r="AM185" s="106" t="n">
        <v>300</v>
      </c>
      <c r="AN185" s="639" t="n">
        <v>83.59999999999999</v>
      </c>
      <c r="AO185" s="640" t="n">
        <v>83.3</v>
      </c>
      <c r="AP185" s="641" t="n">
        <v>104.6</v>
      </c>
      <c r="AQ185" s="111">
        <f t="array" ref="AQ185">IF(AND((O185)&lt;85,N185&lt;137),"NO","SI")</f>
        <v/>
      </c>
      <c r="AR185" s="112">
        <f t="array" ref="AR185">IF((480*(10^(7.95-(O185/10))))&lt;480,480*(10^(7.95-(O185/10))),480)</f>
        <v/>
      </c>
      <c r="AS185" s="113">
        <f t="array" ref="AS185">IF((480*(10^(8.45-(O185/10))))&lt;480,480*(10^(8.45-(O185/10))),480)</f>
        <v/>
      </c>
      <c r="AT185" s="114">
        <f t="array" ref="AT185">IF((480*(10^(8.65-(O185/10))))&lt;480,480*(10^(8.65-(O185/10))),480)</f>
        <v/>
      </c>
      <c r="AU185" s="644">
        <f t="array" ref="AU185">IF(O185&lt;80,"0",IF((P185-O185)&lt;=2,('DPI art.191'!$G$3-(('DPI art.191'!$F$3-'DPI art.191'!$G$3)/4)*(P185-O185-2)),('DPI art.191'!$G$3-(('DPI art.191'!$G$3-'DPI art.191'!$H$3)/8)*(P185-O185-2))))</f>
        <v/>
      </c>
      <c r="AV185" s="644">
        <f t="array" ref="AV185">O185-AU185</f>
        <v/>
      </c>
      <c r="AW185" s="644">
        <f t="array" ref="AW185">IF(N185&lt;135,N185,N185-'DPI art.191'!$I$3)</f>
        <v/>
      </c>
      <c r="AX185" s="644">
        <f t="array" ref="AX185">IF(O185&lt;80,"0",IF((P185-O185)&lt;=2,('DPI art.191'!$G$5-(('DPI art.191'!$F$5-'DPI art.191'!$G$5)/4)*(P185-O185-2)),('DPI art.191'!$G$5-(('DPI art.191'!$G$5-'DPI art.191'!$H$5)/8)*(P185-O185-2))))</f>
        <v/>
      </c>
      <c r="AY185" s="644">
        <f t="array" ref="AY185">I185-AX185</f>
        <v/>
      </c>
      <c r="AZ185" s="644">
        <f t="array" ref="AZ185">IF(N185&lt;135,N185,N185-'DPI art.191'!$I$5)</f>
        <v/>
      </c>
      <c r="BA185" s="644">
        <f t="array" ref="BA185">IF(O185&lt;80,"0",IF((P185-O185)&lt;=2,('DPI art.191'!$G$7-(('DPI art.191'!$F$7-'DPI art.191'!$G$7)/4)*(P185-O185-2)),('DPI art.191'!$G$7-(('DPI art.191'!$G$7-'DPI art.191'!$H$7)/8)*(P185-O185-2))))</f>
        <v/>
      </c>
      <c r="BB185" s="644">
        <f t="array" ref="BB185">R185-BA185</f>
        <v/>
      </c>
      <c r="BC185" s="644">
        <f t="array" ref="BC185">IF(N185&lt;135,N185,N185-'DPI art.191'!$I$5)</f>
        <v/>
      </c>
      <c r="BD185" s="644">
        <f t="array" ref="BD185">IF(O185&lt;80,"0",IF((P185-O185)&lt;=2,('DPI art.191'!$G$7-(('DPI art.191'!$F$7-'DPI art.191'!$G$7)/4)*(O185-P185-2)),('DPI art.191'!$G$7-(('DPI art.191'!$G$7-'DPI art.191'!$H$7)/8)*(P185-O185-2))))</f>
        <v/>
      </c>
      <c r="BE185" s="644">
        <f t="array" ref="BE185">O185-BD185</f>
        <v/>
      </c>
      <c r="BF185" s="644">
        <f t="array" ref="BF185">IF(N185&lt;135,N185,N185-'DPI art.191'!$I$7)</f>
        <v/>
      </c>
      <c r="BG185" s="644">
        <f t="array" ref="BG185">IF(AA185&lt;80,"0",IF((AB185-AA185)&lt;=2,('DPI art.191'!$G$3-(('DPI art.191'!$F$3-'DPI art.191'!$G$3)/4)*(AB185-AA185-2)),('DPI art.191'!$G$3-(('DPI art.191'!$G$3-'DPI art.191'!$H$3)/8)*(AB185-AA185-2))))</f>
        <v/>
      </c>
      <c r="BH185" s="644">
        <f t="array" ref="BH185">AA185-BG185</f>
        <v/>
      </c>
      <c r="BI185" s="644">
        <f t="array" ref="BI185">IF(Z185&lt;135,Z185,Z185-'DPI art.191'!$I$3)</f>
        <v/>
      </c>
      <c r="BJ185" s="137">
        <f t="array" ref="BJ185">IF(U185&lt;80,"0",IF((V185-U185)&lt;=2,('DPI art.191'!$G$7-(('DPI art.191'!$F$7-'DPI art.191'!$G$7)/4)*(U185-V185-2)),('DPI art.191'!$G$7-(('DPI art.191'!$G$7-'DPI art.191'!$H$7)/8)*(V185-U185-2))))</f>
        <v/>
      </c>
      <c r="BK185" s="644">
        <f t="array" ref="BK185">U185-BJ185</f>
        <v/>
      </c>
      <c r="BL185" s="644">
        <f t="array" ref="BL185">IF(T185&lt;135,T185,T185-'DPI art.191'!$I$7)</f>
        <v/>
      </c>
      <c r="BM185" s="644">
        <f t="array" ref="BM185">IF(AA185&lt;80,"0",IF((AB185-AA185)&lt;=2,('DPI art.191'!$G$5-(('DPI art.191'!$F$5-'DPI art.191'!$G$5)/4)*(AB185-AA185-2)),('DPI art.191'!$G$5-(('DPI art.191'!$G$5-'DPI art.191'!$H$5)/8)*(AB185-AA185-2))))</f>
        <v/>
      </c>
      <c r="BN185" s="644">
        <f t="array" ref="BN185">AD185-BM185</f>
        <v/>
      </c>
      <c r="BO185" s="644">
        <f t="array" ref="BO185">IF(Z185&lt;135,Z185,Z185-'DPI art.191'!$I$5)</f>
        <v/>
      </c>
      <c r="BP185" s="645">
        <f t="array" ref="BP185">10^(0.1*R185)</f>
        <v/>
      </c>
      <c r="BQ185" s="645">
        <f t="array" ref="BQ185">10^(0.1*X185)</f>
        <v/>
      </c>
      <c r="BR185" s="645">
        <f t="array" ref="BR185">10^(0.1*AB185)</f>
        <v/>
      </c>
      <c r="BS185" s="645">
        <f t="array" ref="BS185">10^(0.1*AF185)</f>
        <v/>
      </c>
      <c r="BT185" s="645">
        <f t="array" ref="BT185">10^(0.1*AJ185)</f>
        <v/>
      </c>
      <c r="BU185" s="645">
        <f t="array" ref="BU185">10^(0.1*AN185)</f>
        <v/>
      </c>
      <c r="BV185" s="134">
        <f t="array" ref="BV185">IF(R185&gt;0,(O185-R185),"")</f>
        <v/>
      </c>
      <c r="BW185" s="134">
        <f t="array" ref="BW185">IF(X185&gt;0,(O185-X185),"")</f>
        <v/>
      </c>
      <c r="BX185" s="134">
        <f t="array" ref="BX185">IF(AB185&gt;0,(O185-AB185),"")</f>
        <v/>
      </c>
      <c r="BY185" s="134">
        <f t="array" ref="BY185">IF(AF185&gt;0,(O185-AF185),"")</f>
        <v/>
      </c>
      <c r="BZ185" s="134">
        <f t="array" ref="BZ185">IF(AJ185&gt;0,(O185-AJ185),"")</f>
        <v/>
      </c>
      <c r="CA185" s="134">
        <f t="array" ref="CA185">IF(AN185&gt;0,(O185-AN185),"")</f>
        <v/>
      </c>
      <c r="CB185" s="645">
        <f t="array" ref="CB185">COUNT(BV185:CA185)</f>
        <v/>
      </c>
      <c r="CC185" s="646">
        <f t="array" ref="CC185">IF(CB185=0,0,IF(CB185=1,0,1/(CB185*(CB185-1))))</f>
        <v/>
      </c>
      <c r="CD185" s="135">
        <f t="array" ref="CD185">IF(R185&gt;0,(BV185^2),"")</f>
        <v/>
      </c>
      <c r="CE185" s="135">
        <f t="array" ref="CE185">IF(X185&gt;0,(BW185^2),"")</f>
        <v/>
      </c>
      <c r="CF185" s="135">
        <f t="array" ref="CF185">IF(AB185&gt;0,(BX185^2),"")</f>
        <v/>
      </c>
      <c r="CG185" s="135">
        <f t="array" ref="CG185">IF(AF185&gt;0,(BY185^2),"")</f>
        <v/>
      </c>
      <c r="CH185" s="135">
        <f t="array" ref="CH185">IF(AJ185&gt;0,(BZ185^2),"")</f>
        <v/>
      </c>
      <c r="CI185" s="135">
        <f t="array" ref="CI185">IF(AN185&gt;0,(CA185^2),"")</f>
        <v/>
      </c>
      <c r="CJ185" s="121" t="n"/>
    </row>
    <row r="186" hidden="1" ht="18.5" customHeight="1" s="621">
      <c r="A186" s="123" t="n"/>
      <c r="B186" s="47" t="inlineStr">
        <is>
          <t>D2_3</t>
        </is>
      </c>
      <c r="C186" s="101" t="n"/>
      <c r="D186" s="101" t="n"/>
      <c r="E186" s="101" t="n"/>
      <c r="F186" s="101" t="n"/>
      <c r="G186" s="100" t="n">
        <v>46163</v>
      </c>
      <c r="H186" s="99" t="inlineStr">
        <is>
          <t>Compito</t>
        </is>
      </c>
      <c r="I186" s="101" t="n"/>
      <c r="J186" s="101" t="n"/>
      <c r="K186" s="100" t="n"/>
      <c r="L186" s="100" t="n"/>
      <c r="M186" s="635">
        <f t="array" ref="M186">IF(R186&gt;0,(SQRT(CC186*(SUM(CD186:CI186)))),"")</f>
        <v/>
      </c>
      <c r="N186" s="636">
        <f t="array" ref="N186">IF(T186&gt;0,(MAX(T186,Z186,AD186,AH186,AL186,AP186))+SQRT(1.2^2+1^2),"")</f>
        <v/>
      </c>
      <c r="O186" s="637">
        <f t="array" ref="O186">IF(R186="",0,10*LOG10(SUM(BP186:BU186)/(COUNT(R186,X186,AB186,AF186,AJ186,AN186))))</f>
        <v/>
      </c>
      <c r="P186" s="638">
        <f t="array" ref="P186">IF(AND(Y186="",AC186="",AG186="",AK186="",AO186=""),S186,AVERAGE(S186,Y186,AC186,AG186,AK186,AO186)+STDEV(S186,Y186,AC186,AG186,AK186,AO186))</f>
        <v/>
      </c>
      <c r="Q186" s="106" t="n">
        <v>300</v>
      </c>
      <c r="R186" s="639" t="n">
        <v>76.5</v>
      </c>
      <c r="S186" s="640" t="n">
        <v>78.59999999999999</v>
      </c>
      <c r="T186" s="641" t="n">
        <v>105.9</v>
      </c>
      <c r="U186" s="642" t="n"/>
      <c r="V186" s="642" t="n"/>
      <c r="W186" s="106" t="n">
        <v>300</v>
      </c>
      <c r="X186" s="639" t="n">
        <v>74.8</v>
      </c>
      <c r="Y186" s="640" t="n">
        <v>77.90000000000001</v>
      </c>
      <c r="Z186" s="641" t="n">
        <v>106.8</v>
      </c>
      <c r="AA186" s="106" t="n">
        <v>300</v>
      </c>
      <c r="AB186" s="639" t="n">
        <v>78.2</v>
      </c>
      <c r="AC186" s="640" t="n">
        <v>79.2</v>
      </c>
      <c r="AD186" s="641" t="n">
        <v>102.2</v>
      </c>
      <c r="AE186" s="106" t="n">
        <v>300</v>
      </c>
      <c r="AF186" s="639" t="n">
        <v>77.8</v>
      </c>
      <c r="AG186" s="640" t="n">
        <v>79</v>
      </c>
      <c r="AH186" s="641" t="n">
        <v>102.7</v>
      </c>
      <c r="AI186" s="106" t="n">
        <v>300</v>
      </c>
      <c r="AJ186" s="639" t="n">
        <v>79.8</v>
      </c>
      <c r="AK186" s="640" t="n">
        <v>81</v>
      </c>
      <c r="AL186" s="641" t="n">
        <v>102</v>
      </c>
      <c r="AM186" s="106" t="n">
        <v>300</v>
      </c>
      <c r="AN186" s="639" t="n">
        <v>76.90000000000001</v>
      </c>
      <c r="AO186" s="640" t="n">
        <v>78.7</v>
      </c>
      <c r="AP186" s="641" t="n">
        <v>99.90000000000001</v>
      </c>
      <c r="AQ186" s="111">
        <f t="array" ref="AQ186">IF(AND((O186)&lt;85,N186&lt;137),"NO","SI")</f>
        <v/>
      </c>
      <c r="AR186" s="112">
        <f t="array" ref="AR186">IF((480*(10^(7.95-(O186/10))))&lt;480,480*(10^(7.95-(O186/10))),480)</f>
        <v/>
      </c>
      <c r="AS186" s="113">
        <f t="array" ref="AS186">IF((480*(10^(8.45-(O186/10))))&lt;480,480*(10^(8.45-(O186/10))),480)</f>
        <v/>
      </c>
      <c r="AT186" s="114">
        <f t="array" ref="AT186">IF((480*(10^(8.65-(O186/10))))&lt;480,480*(10^(8.65-(O186/10))),480)</f>
        <v/>
      </c>
      <c r="AU186" s="137">
        <f t="array" ref="AU186">IF(O186&lt;80,"0",IF((P186-O186)&lt;=2,('DPI art.191'!$G$3-(('DPI art.191'!$F$3-'DPI art.191'!$G$3)/4)*(P186-O186-2)),('DPI art.191'!$G$3-(('DPI art.191'!$G$3-'DPI art.191'!$H$3)/8)*(P186-O186-2))))</f>
        <v/>
      </c>
      <c r="AV186" s="644">
        <f t="array" ref="AV186">O186-AU186</f>
        <v/>
      </c>
      <c r="AW186" s="644">
        <f t="array" ref="AW186">IF(N186&lt;135,N186,N186-'DPI art.191'!$I$3)</f>
        <v/>
      </c>
      <c r="AX186" s="137">
        <f t="array" ref="AX186">IF(O186&lt;80,"0",IF((P186-O186)&lt;=2,('DPI art.191'!$G$5-(('DPI art.191'!$F$5-'DPI art.191'!$G$5)/4)*(P186-O186-2)),('DPI art.191'!$G$5-(('DPI art.191'!$G$5-'DPI art.191'!$H$5)/8)*(P186-O186-2))))</f>
        <v/>
      </c>
      <c r="AY186" s="644">
        <f t="array" ref="AY186">I186-AX186</f>
        <v/>
      </c>
      <c r="AZ186" s="644">
        <f t="array" ref="AZ186">IF(N186&lt;135,N186,N186-'DPI art.191'!$I$5)</f>
        <v/>
      </c>
      <c r="BA186" s="137">
        <f t="array" ref="BA186">IF(O186&lt;80,"0",IF((P186-O186)&lt;=2,('DPI art.191'!$G$7-(('DPI art.191'!$F$7-'DPI art.191'!$G$7)/4)*(P186-O186-2)),('DPI art.191'!$G$7-(('DPI art.191'!$G$7-'DPI art.191'!$H$7)/8)*(P186-O186-2))))</f>
        <v/>
      </c>
      <c r="BB186" s="644">
        <f t="array" ref="BB186">R186-BA186</f>
        <v/>
      </c>
      <c r="BC186" s="644">
        <f t="array" ref="BC186">IF(N186&lt;135,N186,N186-'DPI art.191'!$I$5)</f>
        <v/>
      </c>
      <c r="BD186" s="137">
        <f t="array" ref="BD186">IF(O186&lt;80,"0",IF((P186-O186)&lt;=2,('DPI art.191'!$G$7-(('DPI art.191'!$F$7-'DPI art.191'!$G$7)/4)*(O186-P186-2)),('DPI art.191'!$G$7-(('DPI art.191'!$G$7-'DPI art.191'!$H$7)/8)*(P186-O186-2))))</f>
        <v/>
      </c>
      <c r="BE186" s="644">
        <f t="array" ref="BE186">O186-BD186</f>
        <v/>
      </c>
      <c r="BF186" s="644">
        <f t="array" ref="BF186">IF(N186&lt;135,N186,N186-'DPI art.191'!$I$7)</f>
        <v/>
      </c>
      <c r="BG186" s="644">
        <f t="array" ref="BG186">IF(AA186&lt;80,"0",IF((AB186-AA186)&lt;=2,('DPI art.191'!$G$3-(('DPI art.191'!$F$3-'DPI art.191'!$G$3)/4)*(AB186-AA186-2)),('DPI art.191'!$G$3-(('DPI art.191'!$G$3-'DPI art.191'!$H$3)/8)*(AB186-AA186-2))))</f>
        <v/>
      </c>
      <c r="BH186" s="644">
        <f t="array" ref="BH186">AA186-BG186</f>
        <v/>
      </c>
      <c r="BI186" s="644">
        <f t="array" ref="BI186">IF(Z186&lt;135,Z186,Z186-'DPI art.191'!$I$3)</f>
        <v/>
      </c>
      <c r="BJ186" s="137">
        <f t="array" ref="BJ186">IF(U186&lt;80,"0",IF((V186-U186)&lt;=2,('DPI art.191'!$G$7-(('DPI art.191'!$F$7-'DPI art.191'!$G$7)/4)*(U186-V186-2)),('DPI art.191'!$G$7-(('DPI art.191'!$G$7-'DPI art.191'!$H$7)/8)*(V186-U186-2))))</f>
        <v/>
      </c>
      <c r="BK186" s="644">
        <f t="array" ref="BK186">U186-BJ186</f>
        <v/>
      </c>
      <c r="BL186" s="644">
        <f t="array" ref="BL186">IF(T186&lt;135,T186,T186-'DPI art.191'!$I$7)</f>
        <v/>
      </c>
      <c r="BM186" s="644">
        <f t="array" ref="BM186">IF(AA186&lt;80,"0",IF((AB186-AA186)&lt;=2,('DPI art.191'!$G$5-(('DPI art.191'!$F$5-'DPI art.191'!$G$5)/4)*(AB186-AA186-2)),('DPI art.191'!$G$5-(('DPI art.191'!$G$5-'DPI art.191'!$H$5)/8)*(AB186-AA186-2))))</f>
        <v/>
      </c>
      <c r="BN186" s="644">
        <f t="array" ref="BN186">AD186-BM186</f>
        <v/>
      </c>
      <c r="BO186" s="644">
        <f t="array" ref="BO186">IF(Z186&lt;135,Z186,Z186-'DPI art.191'!$I$5)</f>
        <v/>
      </c>
      <c r="BP186" s="645">
        <f t="array" ref="BP186">10^(0.1*R186)</f>
        <v/>
      </c>
      <c r="BQ186" s="645">
        <f t="array" ref="BQ186">10^(0.1*X186)</f>
        <v/>
      </c>
      <c r="BR186" s="645">
        <f t="array" ref="BR186">10^(0.1*AB186)</f>
        <v/>
      </c>
      <c r="BS186" s="645">
        <f t="array" ref="BS186">10^(0.1*AF186)</f>
        <v/>
      </c>
      <c r="BT186" s="645">
        <f t="array" ref="BT186">10^(0.1*AJ186)</f>
        <v/>
      </c>
      <c r="BU186" s="645">
        <f t="array" ref="BU186">10^(0.1*AN186)</f>
        <v/>
      </c>
      <c r="BV186" s="134">
        <f t="array" ref="BV186">IF(R186&gt;0,(O186-R186),"")</f>
        <v/>
      </c>
      <c r="BW186" s="134">
        <f t="array" ref="BW186">IF(X186&gt;0,(O186-X186),"")</f>
        <v/>
      </c>
      <c r="BX186" s="134">
        <f t="array" ref="BX186">IF(AB186&gt;0,(O186-AB186),"")</f>
        <v/>
      </c>
      <c r="BY186" s="134">
        <f t="array" ref="BY186">IF(AF186&gt;0,(O186-AF186),"")</f>
        <v/>
      </c>
      <c r="BZ186" s="134">
        <f t="array" ref="BZ186">IF(AJ186&gt;0,(O186-AJ186),"")</f>
        <v/>
      </c>
      <c r="CA186" s="134">
        <f t="array" ref="CA186">IF(AN186&gt;0,(O186-AN186),"")</f>
        <v/>
      </c>
      <c r="CB186" s="645">
        <f t="array" ref="CB186">COUNT(BV186:CA186)</f>
        <v/>
      </c>
      <c r="CC186" s="646">
        <f t="array" ref="CC186">IF(CB186=0,0,IF(CB186=1,0,1/(CB186*(CB186-1))))</f>
        <v/>
      </c>
      <c r="CD186" s="135">
        <f t="array" ref="CD186">IF(R186&gt;0,(BV186^2),"")</f>
        <v/>
      </c>
      <c r="CE186" s="135">
        <f t="array" ref="CE186">IF(X186&gt;0,(BW186^2),"")</f>
        <v/>
      </c>
      <c r="CF186" s="135">
        <f t="array" ref="CF186">IF(AB186&gt;0,(BX186^2),"")</f>
        <v/>
      </c>
      <c r="CG186" s="135">
        <f t="array" ref="CG186">IF(AF186&gt;0,(BY186^2),"")</f>
        <v/>
      </c>
      <c r="CH186" s="135">
        <f t="array" ref="CH186">IF(AJ186&gt;0,(BZ186^2),"")</f>
        <v/>
      </c>
      <c r="CI186" s="135">
        <f t="array" ref="CI186">IF(AN186&gt;0,(CA186^2),"")</f>
        <v/>
      </c>
      <c r="CJ186" s="121" t="n"/>
    </row>
    <row r="187" hidden="1" ht="18.5" customHeight="1" s="621">
      <c r="A187" s="123" t="n"/>
      <c r="B187" s="47" t="inlineStr">
        <is>
          <t>D3_3</t>
        </is>
      </c>
      <c r="C187" s="101" t="n"/>
      <c r="D187" s="101" t="n"/>
      <c r="E187" s="101" t="n"/>
      <c r="F187" s="101" t="n"/>
      <c r="G187" s="100" t="n">
        <v>46163</v>
      </c>
      <c r="H187" s="99" t="inlineStr">
        <is>
          <t>Compito</t>
        </is>
      </c>
      <c r="I187" s="101" t="n"/>
      <c r="J187" s="101" t="n"/>
      <c r="K187" s="100" t="n"/>
      <c r="L187" s="100" t="n"/>
      <c r="M187" s="635">
        <f t="array" ref="M187">IF(R187&gt;0,(SQRT(CC187*(SUM(CD187:CI187)))),"")</f>
        <v/>
      </c>
      <c r="N187" s="636">
        <f t="array" ref="N187">IF(T187&gt;0,(MAX(T187,Z187,AD187,AH187,AL187,AP187))+SQRT(1.2^2+1^2),"")</f>
        <v/>
      </c>
      <c r="O187" s="637">
        <f t="array" ref="O187">IF(R187="",0,10*LOG10(SUM(BP187:BU187)/(COUNT(R187,X187,AB187,AF187,AJ187,AN187))))</f>
        <v/>
      </c>
      <c r="P187" s="638">
        <f t="array" ref="P187">IF(AND(Y187="",AC187="",AG187="",AK187="",AO187=""),S187,AVERAGE(S187,Y187,AC187,AG187,AK187,AO187)+STDEV(S187,Y187,AC187,AG187,AK187,AO187))</f>
        <v/>
      </c>
      <c r="Q187" s="106" t="n">
        <v>300</v>
      </c>
      <c r="R187" s="639" t="n">
        <v>78</v>
      </c>
      <c r="S187" s="640" t="n">
        <v>81.2</v>
      </c>
      <c r="T187" s="641" t="n">
        <v>113.8</v>
      </c>
      <c r="U187" s="642" t="n"/>
      <c r="V187" s="642" t="n"/>
      <c r="W187" s="106" t="n">
        <v>300</v>
      </c>
      <c r="X187" s="639" t="n">
        <v>77.59999999999999</v>
      </c>
      <c r="Y187" s="640" t="n">
        <v>80.8</v>
      </c>
      <c r="Z187" s="641" t="n">
        <v>110.9</v>
      </c>
      <c r="AA187" s="106" t="n">
        <v>300</v>
      </c>
      <c r="AB187" s="639" t="n">
        <v>80.09999999999999</v>
      </c>
      <c r="AC187" s="640" t="n">
        <v>83.3</v>
      </c>
      <c r="AD187" s="641" t="n">
        <v>113.1</v>
      </c>
      <c r="AE187" s="106" t="n">
        <v>300</v>
      </c>
      <c r="AF187" s="639" t="n">
        <v>82.09999999999999</v>
      </c>
      <c r="AG187" s="640" t="n">
        <v>85.09999999999999</v>
      </c>
      <c r="AH187" s="641" t="n">
        <v>115.6</v>
      </c>
      <c r="AI187" s="106" t="n">
        <v>300</v>
      </c>
      <c r="AJ187" s="639" t="n">
        <v>85.5</v>
      </c>
      <c r="AK187" s="640" t="n">
        <v>86.59999999999999</v>
      </c>
      <c r="AL187" s="641" t="n">
        <v>118</v>
      </c>
      <c r="AM187" s="106" t="n">
        <v>300</v>
      </c>
      <c r="AN187" s="639" t="n">
        <v>83.5</v>
      </c>
      <c r="AO187" s="640" t="n">
        <v>83.40000000000001</v>
      </c>
      <c r="AP187" s="641" t="n">
        <v>106</v>
      </c>
      <c r="AQ187" s="111">
        <f t="array" ref="AQ187">IF(AND((O187)&lt;85,N187&lt;137),"NO","SI")</f>
        <v/>
      </c>
      <c r="AR187" s="112">
        <f t="array" ref="AR187">IF((480*(10^(7.95-(O187/10))))&lt;480,480*(10^(7.95-(O187/10))),480)</f>
        <v/>
      </c>
      <c r="AS187" s="113">
        <f t="array" ref="AS187">IF((480*(10^(8.45-(O187/10))))&lt;480,480*(10^(8.45-(O187/10))),480)</f>
        <v/>
      </c>
      <c r="AT187" s="114">
        <f t="array" ref="AT187">IF((480*(10^(8.65-(O187/10))))&lt;480,480*(10^(8.65-(O187/10))),480)</f>
        <v/>
      </c>
      <c r="AU187" s="644">
        <f t="array" ref="AU187">IF(O187&lt;80,"0",IF((P187-O187)&lt;=2,('DPI art.191'!$G$3-(('DPI art.191'!$F$3-'DPI art.191'!$G$3)/4)*(P187-O187-2)),('DPI art.191'!$G$3-(('DPI art.191'!$G$3-'DPI art.191'!$H$3)/8)*(P187-O187-2))))</f>
        <v/>
      </c>
      <c r="AV187" s="644">
        <f t="array" ref="AV187">O187-AU187</f>
        <v/>
      </c>
      <c r="AW187" s="644">
        <f t="array" ref="AW187">IF(N187&lt;135,N187,N187-'DPI art.191'!$I$3)</f>
        <v/>
      </c>
      <c r="AX187" s="644">
        <f t="array" ref="AX187">IF(O187&lt;80,"0",IF((P187-O187)&lt;=2,('DPI art.191'!$G$5-(('DPI art.191'!$F$5-'DPI art.191'!$G$5)/4)*(P187-O187-2)),('DPI art.191'!$G$5-(('DPI art.191'!$G$5-'DPI art.191'!$H$5)/8)*(P187-O187-2))))</f>
        <v/>
      </c>
      <c r="AY187" s="644">
        <f t="array" ref="AY187">I187-AX187</f>
        <v/>
      </c>
      <c r="AZ187" s="644">
        <f t="array" ref="AZ187">IF(N187&lt;135,N187,N187-'DPI art.191'!$I$5)</f>
        <v/>
      </c>
      <c r="BA187" s="644">
        <f t="array" ref="BA187">IF(O187&lt;80,"0",IF((P187-O187)&lt;=2,('DPI art.191'!$G$7-(('DPI art.191'!$F$7-'DPI art.191'!$G$7)/4)*(P187-O187-2)),('DPI art.191'!$G$7-(('DPI art.191'!$G$7-'DPI art.191'!$H$7)/8)*(P187-O187-2))))</f>
        <v/>
      </c>
      <c r="BB187" s="644">
        <f t="array" ref="BB187">R187-BA187</f>
        <v/>
      </c>
      <c r="BC187" s="644">
        <f t="array" ref="BC187">IF(N187&lt;135,N187,N187-'DPI art.191'!$I$5)</f>
        <v/>
      </c>
      <c r="BD187" s="644">
        <f t="array" ref="BD187">IF(O187&lt;80,"0",IF((P187-O187)&lt;=2,('DPI art.191'!$G$7-(('DPI art.191'!$F$7-'DPI art.191'!$G$7)/4)*(O187-P187-2)),('DPI art.191'!$G$7-(('DPI art.191'!$G$7-'DPI art.191'!$H$7)/8)*(P187-O187-2))))</f>
        <v/>
      </c>
      <c r="BE187" s="644">
        <f t="array" ref="BE187">O187-BD187</f>
        <v/>
      </c>
      <c r="BF187" s="644">
        <f t="array" ref="BF187">IF(N187&lt;135,N187,N187-'DPI art.191'!$I$7)</f>
        <v/>
      </c>
      <c r="BG187" s="644">
        <f t="array" ref="BG187">IF(AA187&lt;80,"0",IF((AB187-AA187)&lt;=2,('DPI art.191'!$G$3-(('DPI art.191'!$F$3-'DPI art.191'!$G$3)/4)*(AB187-AA187-2)),('DPI art.191'!$G$3-(('DPI art.191'!$G$3-'DPI art.191'!$H$3)/8)*(AB187-AA187-2))))</f>
        <v/>
      </c>
      <c r="BH187" s="644">
        <f t="array" ref="BH187">AA187-BG187</f>
        <v/>
      </c>
      <c r="BI187" s="644">
        <f t="array" ref="BI187">IF(Z187&lt;135,Z187,Z187-'DPI art.191'!$I$3)</f>
        <v/>
      </c>
      <c r="BJ187" s="137">
        <f t="array" ref="BJ187">IF(U187&lt;80,"0",IF((V187-U187)&lt;=2,('DPI art.191'!$G$7-(('DPI art.191'!$F$7-'DPI art.191'!$G$7)/4)*(U187-V187-2)),('DPI art.191'!$G$7-(('DPI art.191'!$G$7-'DPI art.191'!$H$7)/8)*(V187-U187-2))))</f>
        <v/>
      </c>
      <c r="BK187" s="644">
        <f t="array" ref="BK187">U187-BJ187</f>
        <v/>
      </c>
      <c r="BL187" s="644">
        <f t="array" ref="BL187">IF(T187&lt;135,T187,T187-'DPI art.191'!$I$7)</f>
        <v/>
      </c>
      <c r="BM187" s="644">
        <f t="array" ref="BM187">IF(AA187&lt;80,"0",IF((AB187-AA187)&lt;=2,('DPI art.191'!$G$5-(('DPI art.191'!$F$5-'DPI art.191'!$G$5)/4)*(AB187-AA187-2)),('DPI art.191'!$G$5-(('DPI art.191'!$G$5-'DPI art.191'!$H$5)/8)*(AB187-AA187-2))))</f>
        <v/>
      </c>
      <c r="BN187" s="644">
        <f t="array" ref="BN187">AD187-BM187</f>
        <v/>
      </c>
      <c r="BO187" s="644">
        <f t="array" ref="BO187">IF(Z187&lt;135,Z187,Z187-'DPI art.191'!$I$5)</f>
        <v/>
      </c>
      <c r="BP187" s="645">
        <f t="array" ref="BP187">10^(0.1*R187)</f>
        <v/>
      </c>
      <c r="BQ187" s="645">
        <f t="array" ref="BQ187">10^(0.1*X187)</f>
        <v/>
      </c>
      <c r="BR187" s="645">
        <f t="array" ref="BR187">10^(0.1*AB187)</f>
        <v/>
      </c>
      <c r="BS187" s="645">
        <f t="array" ref="BS187">10^(0.1*AF187)</f>
        <v/>
      </c>
      <c r="BT187" s="645">
        <f t="array" ref="BT187">10^(0.1*AJ187)</f>
        <v/>
      </c>
      <c r="BU187" s="645">
        <f t="array" ref="BU187">10^(0.1*AN187)</f>
        <v/>
      </c>
      <c r="BV187" s="134">
        <f t="array" ref="BV187">IF(R187&gt;0,(O187-R187),"")</f>
        <v/>
      </c>
      <c r="BW187" s="134">
        <f t="array" ref="BW187">IF(X187&gt;0,(O187-X187),"")</f>
        <v/>
      </c>
      <c r="BX187" s="134">
        <f t="array" ref="BX187">IF(AB187&gt;0,(O187-AB187),"")</f>
        <v/>
      </c>
      <c r="BY187" s="134">
        <f t="array" ref="BY187">IF(AF187&gt;0,(O187-AF187),"")</f>
        <v/>
      </c>
      <c r="BZ187" s="134">
        <f t="array" ref="BZ187">IF(AJ187&gt;0,(O187-AJ187),"")</f>
        <v/>
      </c>
      <c r="CA187" s="134">
        <f t="array" ref="CA187">IF(AN187&gt;0,(O187-AN187),"")</f>
        <v/>
      </c>
      <c r="CB187" s="645">
        <f t="array" ref="CB187">COUNT(BV187:CA187)</f>
        <v/>
      </c>
      <c r="CC187" s="646">
        <f t="array" ref="CC187">IF(CB187=0,0,IF(CB187=1,0,1/(CB187*(CB187-1))))</f>
        <v/>
      </c>
      <c r="CD187" s="135">
        <f t="array" ref="CD187">IF(R187&gt;0,(BV187^2),"")</f>
        <v/>
      </c>
      <c r="CE187" s="135">
        <f t="array" ref="CE187">IF(X187&gt;0,(BW187^2),"")</f>
        <v/>
      </c>
      <c r="CF187" s="135">
        <f t="array" ref="CF187">IF(AB187&gt;0,(BX187^2),"")</f>
        <v/>
      </c>
      <c r="CG187" s="135">
        <f t="array" ref="CG187">IF(AF187&gt;0,(BY187^2),"")</f>
        <v/>
      </c>
      <c r="CH187" s="135">
        <f t="array" ref="CH187">IF(AJ187&gt;0,(BZ187^2),"")</f>
        <v/>
      </c>
      <c r="CI187" s="135">
        <f t="array" ref="CI187">IF(AN187&gt;0,(CA187^2),"")</f>
        <v/>
      </c>
      <c r="CJ187" s="121" t="n"/>
    </row>
    <row r="188" hidden="1" ht="18.5" customHeight="1" s="621">
      <c r="A188" s="123" t="n"/>
      <c r="B188" s="47" t="inlineStr">
        <is>
          <t>D4_3</t>
        </is>
      </c>
      <c r="C188" s="101" t="n"/>
      <c r="D188" s="101" t="n"/>
      <c r="E188" s="101" t="n"/>
      <c r="F188" s="101" t="n"/>
      <c r="G188" s="100" t="n">
        <v>46163</v>
      </c>
      <c r="H188" s="99" t="inlineStr">
        <is>
          <t>Compito</t>
        </is>
      </c>
      <c r="I188" s="101" t="n"/>
      <c r="J188" s="101" t="n"/>
      <c r="K188" s="100" t="n"/>
      <c r="L188" s="100" t="n"/>
      <c r="M188" s="635">
        <f t="array" ref="M188">IF(R188&gt;0,(SQRT(CC188*(SUM(CD188:CI188)))),"")</f>
        <v/>
      </c>
      <c r="N188" s="636">
        <f t="array" ref="N188">IF(T188&gt;0,(MAX(T188,Z188,AD188,AH188,AL188,AP188))+SQRT(1.2^2+1^2),"")</f>
        <v/>
      </c>
      <c r="O188" s="637">
        <f t="array" ref="O188">IF(R188="",0,10*LOG10(SUM(BP188:BU188)/(COUNT(R188,X188,AB188,AF188,AJ188,AN188))))</f>
        <v/>
      </c>
      <c r="P188" s="638">
        <f t="array" ref="P188">IF(AND(Y188="",AC188="",AG188="",AK188="",AO188=""),S188,AVERAGE(S188,Y188,AC188,AG188,AK188,AO188)+STDEV(S188,Y188,AC188,AG188,AK188,AO188))</f>
        <v/>
      </c>
      <c r="Q188" s="106" t="n">
        <v>300</v>
      </c>
      <c r="R188" s="639" t="n">
        <v>104.9</v>
      </c>
      <c r="S188" s="640" t="n">
        <v>103.4</v>
      </c>
      <c r="T188" s="641" t="n">
        <v>122</v>
      </c>
      <c r="U188" s="642" t="n"/>
      <c r="V188" s="642" t="n"/>
      <c r="W188" s="106" t="n">
        <v>300</v>
      </c>
      <c r="X188" s="639" t="n">
        <v>103.2</v>
      </c>
      <c r="Y188" s="640" t="n">
        <v>101.8</v>
      </c>
      <c r="Z188" s="641" t="n">
        <v>118.8</v>
      </c>
      <c r="AA188" s="106" t="n">
        <v>300</v>
      </c>
      <c r="AB188" s="639" t="n">
        <v>100.1</v>
      </c>
      <c r="AC188" s="640" t="n">
        <v>98.7</v>
      </c>
      <c r="AD188" s="641" t="n">
        <v>119.8</v>
      </c>
      <c r="AE188" s="106" t="n">
        <v>300</v>
      </c>
      <c r="AF188" s="639" t="n">
        <v>105.9</v>
      </c>
      <c r="AG188" s="640" t="n">
        <v>104.7</v>
      </c>
      <c r="AH188" s="641" t="n">
        <v>123.3</v>
      </c>
      <c r="AI188" s="106" t="n">
        <v>300</v>
      </c>
      <c r="AJ188" s="639" t="n">
        <v>107</v>
      </c>
      <c r="AK188" s="640" t="n">
        <v>105.5</v>
      </c>
      <c r="AL188" s="641" t="n">
        <v>124</v>
      </c>
      <c r="AM188" s="106" t="n">
        <v>300</v>
      </c>
      <c r="AN188" s="639" t="n">
        <v>105</v>
      </c>
      <c r="AO188" s="640" t="n">
        <v>103.4</v>
      </c>
      <c r="AP188" s="641" t="n">
        <v>124.8</v>
      </c>
      <c r="AQ188" s="111">
        <f t="array" ref="AQ188">IF(AND((O188)&lt;85,N188&lt;137),"NO","SI")</f>
        <v/>
      </c>
      <c r="AR188" s="112">
        <f t="array" ref="AR188">IF((480*(10^(7.95-(O188/10))))&lt;480,480*(10^(7.95-(O188/10))),480)</f>
        <v/>
      </c>
      <c r="AS188" s="113">
        <f t="array" ref="AS188">IF((480*(10^(8.45-(O188/10))))&lt;480,480*(10^(8.45-(O188/10))),480)</f>
        <v/>
      </c>
      <c r="AT188" s="114">
        <f t="array" ref="AT188">IF((480*(10^(8.65-(O188/10))))&lt;480,480*(10^(8.65-(O188/10))),480)</f>
        <v/>
      </c>
      <c r="AU188" s="644">
        <f t="array" ref="AU188">IF(O188&lt;80,"0",IF((P188-O188)&lt;=2,('DPI art.191'!$G$3-(('DPI art.191'!$F$3-'DPI art.191'!$G$3)/4)*(P188-O188-2)),('DPI art.191'!$G$3-(('DPI art.191'!$G$3-'DPI art.191'!$H$3)/8)*(P188-O188-2))))</f>
        <v/>
      </c>
      <c r="AV188" s="644">
        <f t="array" ref="AV188">O188-AU188</f>
        <v/>
      </c>
      <c r="AW188" s="644">
        <f t="array" ref="AW188">IF(N188&lt;135,N188,N188-'DPI art.191'!$I$3)</f>
        <v/>
      </c>
      <c r="AX188" s="644">
        <f t="array" ref="AX188">IF(O188&lt;80,"0",IF((P188-O188)&lt;=2,('DPI art.191'!$G$5-(('DPI art.191'!$F$5-'DPI art.191'!$G$5)/4)*(P188-O188-2)),('DPI art.191'!$G$5-(('DPI art.191'!$G$5-'DPI art.191'!$H$5)/8)*(P188-O188-2))))</f>
        <v/>
      </c>
      <c r="AY188" s="644">
        <f t="array" ref="AY188">I188-AX188</f>
        <v/>
      </c>
      <c r="AZ188" s="644">
        <f t="array" ref="AZ188">IF(N188&lt;135,N188,N188-'DPI art.191'!$I$5)</f>
        <v/>
      </c>
      <c r="BA188" s="644">
        <f t="array" ref="BA188">IF(O188&lt;80,"0",IF((P188-O188)&lt;=2,('DPI art.191'!$G$7-(('DPI art.191'!$F$7-'DPI art.191'!$G$7)/4)*(P188-O188-2)),('DPI art.191'!$G$7-(('DPI art.191'!$G$7-'DPI art.191'!$H$7)/8)*(P188-O188-2))))</f>
        <v/>
      </c>
      <c r="BB188" s="644">
        <f t="array" ref="BB188">R188-BA188</f>
        <v/>
      </c>
      <c r="BC188" s="644">
        <f t="array" ref="BC188">IF(N188&lt;135,N188,N188-'DPI art.191'!$I$5)</f>
        <v/>
      </c>
      <c r="BD188" s="644">
        <f t="array" ref="BD188">IF(O188&lt;80,"0",IF((P188-O188)&lt;=2,('DPI art.191'!$G$7-(('DPI art.191'!$F$7-'DPI art.191'!$G$7)/4)*(O188-P188-2)),('DPI art.191'!$G$7-(('DPI art.191'!$G$7-'DPI art.191'!$H$7)/8)*(P188-O188-2))))</f>
        <v/>
      </c>
      <c r="BE188" s="644">
        <f t="array" ref="BE188">O188-BD188</f>
        <v/>
      </c>
      <c r="BF188" s="644">
        <f t="array" ref="BF188">IF(N188&lt;135,N188,N188-'DPI art.191'!$I$7)</f>
        <v/>
      </c>
      <c r="BG188" s="644">
        <f t="array" ref="BG188">IF(AA188&lt;80,"0",IF((AB188-AA188)&lt;=2,('DPI art.191'!$G$3-(('DPI art.191'!$F$3-'DPI art.191'!$G$3)/4)*(AB188-AA188-2)),('DPI art.191'!$G$3-(('DPI art.191'!$G$3-'DPI art.191'!$H$3)/8)*(AB188-AA188-2))))</f>
        <v/>
      </c>
      <c r="BH188" s="644">
        <f t="array" ref="BH188">AA188-BG188</f>
        <v/>
      </c>
      <c r="BI188" s="644">
        <f t="array" ref="BI188">IF(Z188&lt;135,Z188,Z188-'DPI art.191'!$I$3)</f>
        <v/>
      </c>
      <c r="BJ188" s="137">
        <f t="array" ref="BJ188">IF(U188&lt;80,"0",IF((V188-U188)&lt;=2,('DPI art.191'!$G$7-(('DPI art.191'!$F$7-'DPI art.191'!$G$7)/4)*(U188-V188-2)),('DPI art.191'!$G$7-(('DPI art.191'!$G$7-'DPI art.191'!$H$7)/8)*(V188-U188-2))))</f>
        <v/>
      </c>
      <c r="BK188" s="644">
        <f t="array" ref="BK188">U188-BJ188</f>
        <v/>
      </c>
      <c r="BL188" s="644">
        <f t="array" ref="BL188">IF(T188&lt;135,T188,T188-'DPI art.191'!$I$7)</f>
        <v/>
      </c>
      <c r="BM188" s="644">
        <f t="array" ref="BM188">IF(AA188&lt;80,"0",IF((AB188-AA188)&lt;=2,('DPI art.191'!$G$5-(('DPI art.191'!$F$5-'DPI art.191'!$G$5)/4)*(AB188-AA188-2)),('DPI art.191'!$G$5-(('DPI art.191'!$G$5-'DPI art.191'!$H$5)/8)*(AB188-AA188-2))))</f>
        <v/>
      </c>
      <c r="BN188" s="644">
        <f t="array" ref="BN188">AD188-BM188</f>
        <v/>
      </c>
      <c r="BO188" s="644">
        <f t="array" ref="BO188">IF(Z188&lt;135,Z188,Z188-'DPI art.191'!$I$5)</f>
        <v/>
      </c>
      <c r="BP188" s="645">
        <f t="array" ref="BP188">10^(0.1*R188)</f>
        <v/>
      </c>
      <c r="BQ188" s="645">
        <f t="array" ref="BQ188">10^(0.1*X188)</f>
        <v/>
      </c>
      <c r="BR188" s="645">
        <f t="array" ref="BR188">10^(0.1*AB188)</f>
        <v/>
      </c>
      <c r="BS188" s="645">
        <f t="array" ref="BS188">10^(0.1*AF188)</f>
        <v/>
      </c>
      <c r="BT188" s="645">
        <f t="array" ref="BT188">10^(0.1*AJ188)</f>
        <v/>
      </c>
      <c r="BU188" s="645">
        <f t="array" ref="BU188">10^(0.1*AN188)</f>
        <v/>
      </c>
      <c r="BV188" s="134">
        <f t="array" ref="BV188">IF(R188&gt;0,(O188-R188),"")</f>
        <v/>
      </c>
      <c r="BW188" s="134">
        <f t="array" ref="BW188">IF(X188&gt;0,(O188-X188),"")</f>
        <v/>
      </c>
      <c r="BX188" s="134">
        <f t="array" ref="BX188">IF(AB188&gt;0,(O188-AB188),"")</f>
        <v/>
      </c>
      <c r="BY188" s="134">
        <f t="array" ref="BY188">IF(AF188&gt;0,(O188-AF188),"")</f>
        <v/>
      </c>
      <c r="BZ188" s="134">
        <f t="array" ref="BZ188">IF(AJ188&gt;0,(O188-AJ188),"")</f>
        <v/>
      </c>
      <c r="CA188" s="134">
        <f t="array" ref="CA188">IF(AN188&gt;0,(O188-AN188),"")</f>
        <v/>
      </c>
      <c r="CB188" s="645">
        <f t="array" ref="CB188">COUNT(BV188:CA188)</f>
        <v/>
      </c>
      <c r="CC188" s="646">
        <f t="array" ref="CC188">IF(CB188=0,0,IF(CB188=1,0,1/(CB188*(CB188-1))))</f>
        <v/>
      </c>
      <c r="CD188" s="135">
        <f t="array" ref="CD188">IF(R188&gt;0,(BV188^2),"")</f>
        <v/>
      </c>
      <c r="CE188" s="135">
        <f t="array" ref="CE188">IF(X188&gt;0,(BW188^2),"")</f>
        <v/>
      </c>
      <c r="CF188" s="135">
        <f t="array" ref="CF188">IF(AB188&gt;0,(BX188^2),"")</f>
        <v/>
      </c>
      <c r="CG188" s="135">
        <f t="array" ref="CG188">IF(AF188&gt;0,(BY188^2),"")</f>
        <v/>
      </c>
      <c r="CH188" s="135">
        <f t="array" ref="CH188">IF(AJ188&gt;0,(BZ188^2),"")</f>
        <v/>
      </c>
      <c r="CI188" s="135">
        <f t="array" ref="CI188">IF(AN188&gt;0,(CA188^2),"")</f>
        <v/>
      </c>
      <c r="CJ188" s="121" t="n"/>
    </row>
    <row r="189" hidden="1" ht="18.5" customHeight="1" s="621">
      <c r="A189" s="123" t="n"/>
      <c r="B189" s="47" t="inlineStr">
        <is>
          <t>D5_3</t>
        </is>
      </c>
      <c r="C189" s="101" t="n"/>
      <c r="D189" s="101" t="n"/>
      <c r="E189" s="101" t="n"/>
      <c r="F189" s="101" t="n"/>
      <c r="G189" s="100" t="n">
        <v>46163</v>
      </c>
      <c r="H189" s="99" t="inlineStr">
        <is>
          <t>Compito</t>
        </is>
      </c>
      <c r="I189" s="101" t="n"/>
      <c r="J189" s="101" t="n"/>
      <c r="K189" s="100" t="n"/>
      <c r="L189" s="100" t="n"/>
      <c r="M189" s="635">
        <f t="array" ref="M189">IF(R189&gt;0,(SQRT(CC189*(SUM(CD189:CI189)))),"")</f>
        <v/>
      </c>
      <c r="N189" s="636">
        <f t="array" ref="N189">IF(T189&gt;0,(MAX(T189,Z189,AD189,AH189,AL189,AP189))+SQRT(1.2^2+1^2),"")</f>
        <v/>
      </c>
      <c r="O189" s="637">
        <f t="array" ref="O189">IF(R189="",0,10*LOG10(SUM(BP189:BU189)/(COUNT(R189,X189,AB189,AF189,AJ189,AN189))))</f>
        <v/>
      </c>
      <c r="P189" s="638">
        <f t="array" ref="P189">IF(AND(Y189="",AC189="",AG189="",AK189="",AO189=""),S189,AVERAGE(S189,Y189,AC189,AG189,AK189,AO189)+STDEV(S189,Y189,AC189,AG189,AK189,AO189))</f>
        <v/>
      </c>
      <c r="Q189" s="106" t="n">
        <v>300</v>
      </c>
      <c r="R189" s="639" t="n">
        <v>102.2</v>
      </c>
      <c r="S189" s="640" t="n">
        <v>100.5</v>
      </c>
      <c r="T189" s="641" t="n">
        <v>118.3</v>
      </c>
      <c r="U189" s="642" t="n"/>
      <c r="V189" s="642" t="n"/>
      <c r="W189" s="106" t="n">
        <v>300</v>
      </c>
      <c r="X189" s="639" t="n">
        <v>90.3</v>
      </c>
      <c r="Y189" s="640" t="n">
        <v>89.3</v>
      </c>
      <c r="Z189" s="641" t="n">
        <v>112.3</v>
      </c>
      <c r="AA189" s="106" t="n">
        <v>300</v>
      </c>
      <c r="AB189" s="639" t="n">
        <v>84.2</v>
      </c>
      <c r="AC189" s="640" t="n">
        <v>84.3</v>
      </c>
      <c r="AD189" s="641" t="n">
        <v>99.09999999999999</v>
      </c>
      <c r="AE189" s="106" t="n">
        <v>300</v>
      </c>
      <c r="AF189" s="639" t="n">
        <v>95.90000000000001</v>
      </c>
      <c r="AG189" s="640" t="n">
        <v>94.40000000000001</v>
      </c>
      <c r="AH189" s="641" t="n">
        <v>113.4</v>
      </c>
      <c r="AI189" s="106" t="n">
        <v>300</v>
      </c>
      <c r="AJ189" s="639" t="n">
        <v>101.9</v>
      </c>
      <c r="AK189" s="640" t="n">
        <v>100.3</v>
      </c>
      <c r="AL189" s="641" t="n">
        <v>116.2</v>
      </c>
      <c r="AM189" s="106" t="n">
        <v>300</v>
      </c>
      <c r="AN189" s="639" t="n">
        <v>87.8</v>
      </c>
      <c r="AO189" s="640" t="n">
        <v>87.2</v>
      </c>
      <c r="AP189" s="641" t="n">
        <v>107.9</v>
      </c>
      <c r="AQ189" s="111">
        <f t="array" ref="AQ189">IF(AND((O189)&lt;85,N189&lt;137),"NO","SI")</f>
        <v/>
      </c>
      <c r="AR189" s="112">
        <f t="array" ref="AR189">IF((480*(10^(7.95-(O189/10))))&lt;480,480*(10^(7.95-(O189/10))),480)</f>
        <v/>
      </c>
      <c r="AS189" s="113">
        <f t="array" ref="AS189">IF((480*(10^(8.45-(O189/10))))&lt;480,480*(10^(8.45-(O189/10))),480)</f>
        <v/>
      </c>
      <c r="AT189" s="114">
        <f t="array" ref="AT189">IF((480*(10^(8.65-(O189/10))))&lt;480,480*(10^(8.65-(O189/10))),480)</f>
        <v/>
      </c>
      <c r="AU189" s="644">
        <f t="array" ref="AU189">IF(O189&lt;80,"0",IF((P189-O189)&lt;=2,('DPI art.191'!$G$3-(('DPI art.191'!$F$3-'DPI art.191'!$G$3)/4)*(P189-O189-2)),('DPI art.191'!$G$3-(('DPI art.191'!$G$3-'DPI art.191'!$H$3)/8)*(P189-O189-2))))</f>
        <v/>
      </c>
      <c r="AV189" s="644">
        <f t="array" ref="AV189">O189-AU189</f>
        <v/>
      </c>
      <c r="AW189" s="644">
        <f t="array" ref="AW189">IF(N189&lt;135,N189,N189-'DPI art.191'!$I$3)</f>
        <v/>
      </c>
      <c r="AX189" s="644">
        <f t="array" ref="AX189">IF(O189&lt;80,"0",IF((P189-O189)&lt;=2,('DPI art.191'!$G$5-(('DPI art.191'!$F$5-'DPI art.191'!$G$5)/4)*(P189-O189-2)),('DPI art.191'!$G$5-(('DPI art.191'!$G$5-'DPI art.191'!$H$5)/8)*(P189-O189-2))))</f>
        <v/>
      </c>
      <c r="AY189" s="644">
        <f t="array" ref="AY189">I189-AX189</f>
        <v/>
      </c>
      <c r="AZ189" s="644">
        <f t="array" ref="AZ189">IF(N189&lt;135,N189,N189-'DPI art.191'!$I$5)</f>
        <v/>
      </c>
      <c r="BA189" s="644">
        <f t="array" ref="BA189">IF(O189&lt;80,"0",IF((P189-O189)&lt;=2,('DPI art.191'!$G$7-(('DPI art.191'!$F$7-'DPI art.191'!$G$7)/4)*(P189-O189-2)),('DPI art.191'!$G$7-(('DPI art.191'!$G$7-'DPI art.191'!$H$7)/8)*(P189-O189-2))))</f>
        <v/>
      </c>
      <c r="BB189" s="644">
        <f t="array" ref="BB189">R189-BA189</f>
        <v/>
      </c>
      <c r="BC189" s="644">
        <f t="array" ref="BC189">IF(N189&lt;135,N189,N189-'DPI art.191'!$I$5)</f>
        <v/>
      </c>
      <c r="BD189" s="644">
        <f t="array" ref="BD189">IF(O189&lt;80,"0",IF((P189-O189)&lt;=2,('DPI art.191'!$G$7-(('DPI art.191'!$F$7-'DPI art.191'!$G$7)/4)*(O189-P189-2)),('DPI art.191'!$G$7-(('DPI art.191'!$G$7-'DPI art.191'!$H$7)/8)*(P189-O189-2))))</f>
        <v/>
      </c>
      <c r="BE189" s="644">
        <f t="array" ref="BE189">O189-BD189</f>
        <v/>
      </c>
      <c r="BF189" s="644">
        <f t="array" ref="BF189">IF(N189&lt;135,N189,N189-'DPI art.191'!$I$7)</f>
        <v/>
      </c>
      <c r="BG189" s="644">
        <f t="array" ref="BG189">IF(AA189&lt;80,"0",IF((AB189-AA189)&lt;=2,('DPI art.191'!$G$3-(('DPI art.191'!$F$3-'DPI art.191'!$G$3)/4)*(AB189-AA189-2)),('DPI art.191'!$G$3-(('DPI art.191'!$G$3-'DPI art.191'!$H$3)/8)*(AB189-AA189-2))))</f>
        <v/>
      </c>
      <c r="BH189" s="644">
        <f t="array" ref="BH189">AA189-BG189</f>
        <v/>
      </c>
      <c r="BI189" s="644">
        <f t="array" ref="BI189">IF(Z189&lt;135,Z189,Z189-'DPI art.191'!$I$3)</f>
        <v/>
      </c>
      <c r="BJ189" s="137">
        <f t="array" ref="BJ189">IF(U189&lt;80,"0",IF((V189-U189)&lt;=2,('DPI art.191'!$G$7-(('DPI art.191'!$F$7-'DPI art.191'!$G$7)/4)*(U189-V189-2)),('DPI art.191'!$G$7-(('DPI art.191'!$G$7-'DPI art.191'!$H$7)/8)*(V189-U189-2))))</f>
        <v/>
      </c>
      <c r="BK189" s="644">
        <f t="array" ref="BK189">U189-BJ189</f>
        <v/>
      </c>
      <c r="BL189" s="644">
        <f t="array" ref="BL189">IF(T189&lt;135,T189,T189-'DPI art.191'!$I$7)</f>
        <v/>
      </c>
      <c r="BM189" s="644">
        <f t="array" ref="BM189">IF(AA189&lt;80,"0",IF((AB189-AA189)&lt;=2,('DPI art.191'!$G$5-(('DPI art.191'!$F$5-'DPI art.191'!$G$5)/4)*(AB189-AA189-2)),('DPI art.191'!$G$5-(('DPI art.191'!$G$5-'DPI art.191'!$H$5)/8)*(AB189-AA189-2))))</f>
        <v/>
      </c>
      <c r="BN189" s="644">
        <f t="array" ref="BN189">AD189-BM189</f>
        <v/>
      </c>
      <c r="BO189" s="644">
        <f t="array" ref="BO189">IF(Z189&lt;135,Z189,Z189-'DPI art.191'!$I$5)</f>
        <v/>
      </c>
      <c r="BP189" s="645">
        <f t="array" ref="BP189">10^(0.1*R189)</f>
        <v/>
      </c>
      <c r="BQ189" s="645">
        <f t="array" ref="BQ189">10^(0.1*X189)</f>
        <v/>
      </c>
      <c r="BR189" s="645">
        <f t="array" ref="BR189">10^(0.1*AB189)</f>
        <v/>
      </c>
      <c r="BS189" s="645">
        <f t="array" ref="BS189">10^(0.1*AF189)</f>
        <v/>
      </c>
      <c r="BT189" s="645">
        <f t="array" ref="BT189">10^(0.1*AJ189)</f>
        <v/>
      </c>
      <c r="BU189" s="645">
        <f t="array" ref="BU189">10^(0.1*AN189)</f>
        <v/>
      </c>
      <c r="BV189" s="134">
        <f t="array" ref="BV189">IF(R189&gt;0,(O189-R189),"")</f>
        <v/>
      </c>
      <c r="BW189" s="134">
        <f t="array" ref="BW189">IF(X189&gt;0,(O189-X189),"")</f>
        <v/>
      </c>
      <c r="BX189" s="134">
        <f t="array" ref="BX189">IF(AB189&gt;0,(O189-AB189),"")</f>
        <v/>
      </c>
      <c r="BY189" s="134">
        <f t="array" ref="BY189">IF(AF189&gt;0,(O189-AF189),"")</f>
        <v/>
      </c>
      <c r="BZ189" s="134">
        <f t="array" ref="BZ189">IF(AJ189&gt;0,(O189-AJ189),"")</f>
        <v/>
      </c>
      <c r="CA189" s="134">
        <f t="array" ref="CA189">IF(AN189&gt;0,(O189-AN189),"")</f>
        <v/>
      </c>
      <c r="CB189" s="645">
        <f t="array" ref="CB189">COUNT(BV189:CA189)</f>
        <v/>
      </c>
      <c r="CC189" s="646">
        <f t="array" ref="CC189">IF(CB189=0,0,IF(CB189=1,0,1/(CB189*(CB189-1))))</f>
        <v/>
      </c>
      <c r="CD189" s="135">
        <f t="array" ref="CD189">IF(R189&gt;0,(BV189^2),"")</f>
        <v/>
      </c>
      <c r="CE189" s="135">
        <f t="array" ref="CE189">IF(X189&gt;0,(BW189^2),"")</f>
        <v/>
      </c>
      <c r="CF189" s="135">
        <f t="array" ref="CF189">IF(AB189&gt;0,(BX189^2),"")</f>
        <v/>
      </c>
      <c r="CG189" s="135">
        <f t="array" ref="CG189">IF(AF189&gt;0,(BY189^2),"")</f>
        <v/>
      </c>
      <c r="CH189" s="135">
        <f t="array" ref="CH189">IF(AJ189&gt;0,(BZ189^2),"")</f>
        <v/>
      </c>
      <c r="CI189" s="135">
        <f t="array" ref="CI189">IF(AN189&gt;0,(CA189^2),"")</f>
        <v/>
      </c>
      <c r="CJ189" s="121" t="n"/>
    </row>
    <row r="190" hidden="1" ht="18.5" customHeight="1" s="621">
      <c r="A190" s="123" t="n"/>
      <c r="B190" s="47" t="inlineStr">
        <is>
          <t>D6_3</t>
        </is>
      </c>
      <c r="C190" s="101" t="n"/>
      <c r="D190" s="101" t="n"/>
      <c r="E190" s="101" t="n"/>
      <c r="F190" s="101" t="n"/>
      <c r="G190" s="100" t="n">
        <v>46163</v>
      </c>
      <c r="H190" s="99" t="inlineStr">
        <is>
          <t>Compito</t>
        </is>
      </c>
      <c r="I190" s="101" t="n"/>
      <c r="J190" s="101" t="n"/>
      <c r="K190" s="100" t="n"/>
      <c r="L190" s="100" t="n"/>
      <c r="M190" s="635">
        <f t="array" ref="M190">IF(R190&gt;0,(SQRT(CC190*(SUM(CD190:CI190)))),"")</f>
        <v/>
      </c>
      <c r="N190" s="636">
        <f t="array" ref="N190">IF(T190&gt;0,(MAX(T190,Z190,AD190,AH190,AL190,AP190))+SQRT(1.2^2+1^2),"")</f>
        <v/>
      </c>
      <c r="O190" s="637">
        <f t="array" ref="O190">IF(R190="",0,10*LOG10(SUM(BP190:BU190)/(COUNT(R190,X190,AB190,AF190,AJ190,AN190))))</f>
        <v/>
      </c>
      <c r="P190" s="638">
        <f t="array" ref="P190">IF(AND(Y190="",AC190="",AG190="",AK190="",AO190=""),S190,AVERAGE(S190,Y190,AC190,AG190,AK190,AO190)+STDEV(S190,Y190,AC190,AG190,AK190,AO190))</f>
        <v/>
      </c>
      <c r="Q190" s="106" t="n">
        <v>300</v>
      </c>
      <c r="R190" s="639" t="n">
        <v>83.5</v>
      </c>
      <c r="S190" s="640" t="n">
        <v>84.90000000000001</v>
      </c>
      <c r="T190" s="641" t="n">
        <v>106.8</v>
      </c>
      <c r="U190" s="642" t="n"/>
      <c r="V190" s="642" t="n"/>
      <c r="W190" s="106" t="n">
        <v>300</v>
      </c>
      <c r="X190" s="639" t="n">
        <v>82.2</v>
      </c>
      <c r="Y190" s="640" t="n">
        <v>82.59999999999999</v>
      </c>
      <c r="Z190" s="641" t="n">
        <v>106.6</v>
      </c>
      <c r="AA190" s="106" t="n">
        <v>300</v>
      </c>
      <c r="AB190" s="639" t="n">
        <v>85.8</v>
      </c>
      <c r="AC190" s="640" t="n">
        <v>85.5</v>
      </c>
      <c r="AD190" s="641" t="n">
        <v>125.3</v>
      </c>
      <c r="AE190" s="106" t="n">
        <v>300</v>
      </c>
      <c r="AF190" s="639" t="n">
        <v>80.90000000000001</v>
      </c>
      <c r="AG190" s="640" t="n">
        <v>81.3</v>
      </c>
      <c r="AH190" s="641" t="n">
        <v>108.8</v>
      </c>
      <c r="AI190" s="106" t="n">
        <v>300</v>
      </c>
      <c r="AJ190" s="639" t="n">
        <v>77.7</v>
      </c>
      <c r="AK190" s="640" t="n">
        <v>78.59999999999999</v>
      </c>
      <c r="AL190" s="641" t="n">
        <v>103.3</v>
      </c>
      <c r="AM190" s="106" t="n">
        <v>300</v>
      </c>
      <c r="AN190" s="639" t="n">
        <v>74.90000000000001</v>
      </c>
      <c r="AO190" s="640" t="n">
        <v>77.7</v>
      </c>
      <c r="AP190" s="641" t="n">
        <v>98.2</v>
      </c>
      <c r="AQ190" s="111">
        <f t="array" ref="AQ190">IF(AND((O190)&lt;85,N190&lt;137),"NO","SI")</f>
        <v/>
      </c>
      <c r="AR190" s="112">
        <f t="array" ref="AR190">IF((480*(10^(7.95-(O190/10))))&lt;480,480*(10^(7.95-(O190/10))),480)</f>
        <v/>
      </c>
      <c r="AS190" s="113">
        <f t="array" ref="AS190">IF((480*(10^(8.45-(O190/10))))&lt;480,480*(10^(8.45-(O190/10))),480)</f>
        <v/>
      </c>
      <c r="AT190" s="114">
        <f t="array" ref="AT190">IF((480*(10^(8.65-(O190/10))))&lt;480,480*(10^(8.65-(O190/10))),480)</f>
        <v/>
      </c>
      <c r="AU190" s="644">
        <f t="array" ref="AU190">IF(O190&lt;80,"0",IF((P190-O190)&lt;=2,('DPI art.191'!$G$3-(('DPI art.191'!$F$3-'DPI art.191'!$G$3)/4)*(P190-O190-2)),('DPI art.191'!$G$3-(('DPI art.191'!$G$3-'DPI art.191'!$H$3)/8)*(P190-O190-2))))</f>
        <v/>
      </c>
      <c r="AV190" s="644">
        <f t="array" ref="AV190">O190-AU190</f>
        <v/>
      </c>
      <c r="AW190" s="644">
        <f t="array" ref="AW190">IF(N190&lt;135,N190,N190-'DPI art.191'!$I$3)</f>
        <v/>
      </c>
      <c r="AX190" s="644">
        <f t="array" ref="AX190">IF(O190&lt;80,"0",IF((P190-O190)&lt;=2,('DPI art.191'!$G$5-(('DPI art.191'!$F$5-'DPI art.191'!$G$5)/4)*(P190-O190-2)),('DPI art.191'!$G$5-(('DPI art.191'!$G$5-'DPI art.191'!$H$5)/8)*(P190-O190-2))))</f>
        <v/>
      </c>
      <c r="AY190" s="644">
        <f t="array" ref="AY190">I190-AX190</f>
        <v/>
      </c>
      <c r="AZ190" s="644">
        <f t="array" ref="AZ190">IF(N190&lt;135,N190,N190-'DPI art.191'!$I$5)</f>
        <v/>
      </c>
      <c r="BA190" s="644">
        <f t="array" ref="BA190">IF(O190&lt;80,"0",IF((P190-O190)&lt;=2,('DPI art.191'!$G$7-(('DPI art.191'!$F$7-'DPI art.191'!$G$7)/4)*(P190-O190-2)),('DPI art.191'!$G$7-(('DPI art.191'!$G$7-'DPI art.191'!$H$7)/8)*(P190-O190-2))))</f>
        <v/>
      </c>
      <c r="BB190" s="644">
        <f t="array" ref="BB190">R190-BA190</f>
        <v/>
      </c>
      <c r="BC190" s="644">
        <f t="array" ref="BC190">IF(N190&lt;135,N190,N190-'DPI art.191'!$I$5)</f>
        <v/>
      </c>
      <c r="BD190" s="644">
        <f t="array" ref="BD190">IF(O190&lt;80,"0",IF((P190-O190)&lt;=2,('DPI art.191'!$G$7-(('DPI art.191'!$F$7-'DPI art.191'!$G$7)/4)*(O190-P190-2)),('DPI art.191'!$G$7-(('DPI art.191'!$G$7-'DPI art.191'!$H$7)/8)*(P190-O190-2))))</f>
        <v/>
      </c>
      <c r="BE190" s="644">
        <f t="array" ref="BE190">O190-BD190</f>
        <v/>
      </c>
      <c r="BF190" s="644">
        <f t="array" ref="BF190">IF(N190&lt;135,N190,N190-'DPI art.191'!$I$7)</f>
        <v/>
      </c>
      <c r="BG190" s="644">
        <f t="array" ref="BG190">IF(AA190&lt;80,"0",IF((AB190-AA190)&lt;=2,('DPI art.191'!$G$3-(('DPI art.191'!$F$3-'DPI art.191'!$G$3)/4)*(AB190-AA190-2)),('DPI art.191'!$G$3-(('DPI art.191'!$G$3-'DPI art.191'!$H$3)/8)*(AB190-AA190-2))))</f>
        <v/>
      </c>
      <c r="BH190" s="644">
        <f t="array" ref="BH190">AA190-BG190</f>
        <v/>
      </c>
      <c r="BI190" s="644">
        <f t="array" ref="BI190">IF(Z190&lt;135,Z190,Z190-'DPI art.191'!$I$3)</f>
        <v/>
      </c>
      <c r="BJ190" s="137">
        <f t="array" ref="BJ190">IF(U190&lt;80,"0",IF((V190-U190)&lt;=2,('DPI art.191'!$G$7-(('DPI art.191'!$F$7-'DPI art.191'!$G$7)/4)*(U190-V190-2)),('DPI art.191'!$G$7-(('DPI art.191'!$G$7-'DPI art.191'!$H$7)/8)*(V190-U190-2))))</f>
        <v/>
      </c>
      <c r="BK190" s="644">
        <f t="array" ref="BK190">U190-BJ190</f>
        <v/>
      </c>
      <c r="BL190" s="644">
        <f t="array" ref="BL190">IF(T190&lt;135,T190,T190-'DPI art.191'!$I$7)</f>
        <v/>
      </c>
      <c r="BM190" s="644">
        <f t="array" ref="BM190">IF(AA190&lt;80,"0",IF((AB190-AA190)&lt;=2,('DPI art.191'!$G$5-(('DPI art.191'!$F$5-'DPI art.191'!$G$5)/4)*(AB190-AA190-2)),('DPI art.191'!$G$5-(('DPI art.191'!$G$5-'DPI art.191'!$H$5)/8)*(AB190-AA190-2))))</f>
        <v/>
      </c>
      <c r="BN190" s="644">
        <f t="array" ref="BN190">AD190-BM190</f>
        <v/>
      </c>
      <c r="BO190" s="644">
        <f t="array" ref="BO190">IF(Z190&lt;135,Z190,Z190-'DPI art.191'!$I$5)</f>
        <v/>
      </c>
      <c r="BP190" s="645">
        <f t="array" ref="BP190">10^(0.1*R190)</f>
        <v/>
      </c>
      <c r="BQ190" s="645">
        <f t="array" ref="BQ190">10^(0.1*X190)</f>
        <v/>
      </c>
      <c r="BR190" s="645">
        <f t="array" ref="BR190">10^(0.1*AB190)</f>
        <v/>
      </c>
      <c r="BS190" s="645">
        <f t="array" ref="BS190">10^(0.1*AF190)</f>
        <v/>
      </c>
      <c r="BT190" s="645">
        <f t="array" ref="BT190">10^(0.1*AJ190)</f>
        <v/>
      </c>
      <c r="BU190" s="645">
        <f t="array" ref="BU190">10^(0.1*AN190)</f>
        <v/>
      </c>
      <c r="BV190" s="134">
        <f t="array" ref="BV190">IF(R190&gt;0,(O190-R190),"")</f>
        <v/>
      </c>
      <c r="BW190" s="134">
        <f t="array" ref="BW190">IF(X190&gt;0,(O190-X190),"")</f>
        <v/>
      </c>
      <c r="BX190" s="134">
        <f t="array" ref="BX190">IF(AB190&gt;0,(O190-AB190),"")</f>
        <v/>
      </c>
      <c r="BY190" s="134">
        <f t="array" ref="BY190">IF(AF190&gt;0,(O190-AF190),"")</f>
        <v/>
      </c>
      <c r="BZ190" s="134">
        <f t="array" ref="BZ190">IF(AJ190&gt;0,(O190-AJ190),"")</f>
        <v/>
      </c>
      <c r="CA190" s="134">
        <f t="array" ref="CA190">IF(AN190&gt;0,(O190-AN190),"")</f>
        <v/>
      </c>
      <c r="CB190" s="645">
        <f t="array" ref="CB190">COUNT(BV190:CA190)</f>
        <v/>
      </c>
      <c r="CC190" s="646">
        <f t="array" ref="CC190">IF(CB190=0,0,IF(CB190=1,0,1/(CB190*(CB190-1))))</f>
        <v/>
      </c>
      <c r="CD190" s="135">
        <f t="array" ref="CD190">IF(R190&gt;0,(BV190^2),"")</f>
        <v/>
      </c>
      <c r="CE190" s="135">
        <f t="array" ref="CE190">IF(X190&gt;0,(BW190^2),"")</f>
        <v/>
      </c>
      <c r="CF190" s="135">
        <f t="array" ref="CF190">IF(AB190&gt;0,(BX190^2),"")</f>
        <v/>
      </c>
      <c r="CG190" s="135">
        <f t="array" ref="CG190">IF(AF190&gt;0,(BY190^2),"")</f>
        <v/>
      </c>
      <c r="CH190" s="135">
        <f t="array" ref="CH190">IF(AJ190&gt;0,(BZ190^2),"")</f>
        <v/>
      </c>
      <c r="CI190" s="135">
        <f t="array" ref="CI190">IF(AN190&gt;0,(CA190^2),"")</f>
        <v/>
      </c>
      <c r="CJ190" s="121" t="n"/>
    </row>
    <row r="191" hidden="1" ht="18.5" customHeight="1" s="621">
      <c r="A191" s="123" t="n"/>
      <c r="B191" s="47" t="inlineStr">
        <is>
          <t>D7_3</t>
        </is>
      </c>
      <c r="C191" s="101" t="n"/>
      <c r="D191" s="101" t="n"/>
      <c r="E191" s="101" t="n"/>
      <c r="F191" s="101" t="n"/>
      <c r="G191" s="100" t="n">
        <v>46163</v>
      </c>
      <c r="H191" s="99" t="inlineStr">
        <is>
          <t>Compito</t>
        </is>
      </c>
      <c r="I191" s="101" t="n"/>
      <c r="J191" s="101" t="n"/>
      <c r="K191" s="100" t="n"/>
      <c r="L191" s="100" t="n"/>
      <c r="M191" s="635">
        <f t="array" ref="M191">IF(R191&gt;0,(SQRT(CC191*(SUM(CD191:CI191)))),"")</f>
        <v/>
      </c>
      <c r="N191" s="636">
        <f t="array" ref="N191">IF(T191&gt;0,(MAX(T191,Z191,AD191,AH191,AL191,AP191))+SQRT(1.2^2+1^2),"")</f>
        <v/>
      </c>
      <c r="O191" s="637">
        <f t="array" ref="O191">IF(R191="",0,10*LOG10(SUM(BP191:BU191)/(COUNT(R191,X191,AB191,AF191,AJ191,AN191))))</f>
        <v/>
      </c>
      <c r="P191" s="638">
        <f t="array" ref="P191">IF(AND(Y191="",AC191="",AG191="",AK191="",AO191=""),S191,AVERAGE(S191,Y191,AC191,AG191,AK191,AO191)+STDEV(S191,Y191,AC191,AG191,AK191,AO191))</f>
        <v/>
      </c>
      <c r="Q191" s="106" t="n">
        <v>300</v>
      </c>
      <c r="R191" s="639" t="n">
        <v>83.5</v>
      </c>
      <c r="S191" s="640" t="n">
        <v>83.7</v>
      </c>
      <c r="T191" s="641" t="n">
        <v>107.3</v>
      </c>
      <c r="U191" s="642" t="n"/>
      <c r="V191" s="642" t="n"/>
      <c r="W191" s="106" t="n">
        <v>300</v>
      </c>
      <c r="X191" s="639" t="n">
        <v>84.59999999999999</v>
      </c>
      <c r="Y191" s="640" t="n">
        <v>84.7</v>
      </c>
      <c r="Z191" s="641" t="n">
        <v>104.1</v>
      </c>
      <c r="AA191" s="106" t="n">
        <v>300</v>
      </c>
      <c r="AB191" s="639" t="n">
        <v>88.59999999999999</v>
      </c>
      <c r="AC191" s="640" t="n">
        <v>88.40000000000001</v>
      </c>
      <c r="AD191" s="641" t="n">
        <v>125.7</v>
      </c>
      <c r="AE191" s="106" t="n">
        <v>300</v>
      </c>
      <c r="AF191" s="639" t="n">
        <v>90.90000000000001</v>
      </c>
      <c r="AG191" s="640" t="n">
        <v>91.2</v>
      </c>
      <c r="AH191" s="641" t="n">
        <v>122.8</v>
      </c>
      <c r="AI191" s="106" t="n">
        <v>300</v>
      </c>
      <c r="AJ191" s="639" t="n">
        <v>88.5</v>
      </c>
      <c r="AK191" s="640" t="n">
        <v>88.7</v>
      </c>
      <c r="AL191" s="641" t="n">
        <v>124.6</v>
      </c>
      <c r="AM191" s="106" t="n">
        <v>300</v>
      </c>
      <c r="AN191" s="639" t="n">
        <v>85.5</v>
      </c>
      <c r="AO191" s="640" t="n">
        <v>84.8</v>
      </c>
      <c r="AP191" s="641" t="n">
        <v>107.2</v>
      </c>
      <c r="AQ191" s="111">
        <f t="array" ref="AQ191">IF(AND((O191)&lt;85,N191&lt;137),"NO","SI")</f>
        <v/>
      </c>
      <c r="AR191" s="112">
        <f t="array" ref="AR191">IF((480*(10^(7.95-(O191/10))))&lt;480,480*(10^(7.95-(O191/10))),480)</f>
        <v/>
      </c>
      <c r="AS191" s="113">
        <f t="array" ref="AS191">IF((480*(10^(8.45-(O191/10))))&lt;480,480*(10^(8.45-(O191/10))),480)</f>
        <v/>
      </c>
      <c r="AT191" s="114">
        <f t="array" ref="AT191">IF((480*(10^(8.65-(O191/10))))&lt;480,480*(10^(8.65-(O191/10))),480)</f>
        <v/>
      </c>
      <c r="AU191" s="644">
        <f t="array" ref="AU191">IF(O191&lt;80,"0",IF((P191-O191)&lt;=2,('DPI art.191'!$G$3-(('DPI art.191'!$F$3-'DPI art.191'!$G$3)/4)*(P191-O191-2)),('DPI art.191'!$G$3-(('DPI art.191'!$G$3-'DPI art.191'!$H$3)/8)*(P191-O191-2))))</f>
        <v/>
      </c>
      <c r="AV191" s="644">
        <f t="array" ref="AV191">O191-AU191</f>
        <v/>
      </c>
      <c r="AW191" s="644">
        <f t="array" ref="AW191">IF(N191&lt;135,N191,N191-'DPI art.191'!$I$3)</f>
        <v/>
      </c>
      <c r="AX191" s="644">
        <f t="array" ref="AX191">IF(O191&lt;80,"0",IF((P191-O191)&lt;=2,('DPI art.191'!$G$5-(('DPI art.191'!$F$5-'DPI art.191'!$G$5)/4)*(P191-O191-2)),('DPI art.191'!$G$5-(('DPI art.191'!$G$5-'DPI art.191'!$H$5)/8)*(P191-O191-2))))</f>
        <v/>
      </c>
      <c r="AY191" s="644">
        <f t="array" ref="AY191">I191-AX191</f>
        <v/>
      </c>
      <c r="AZ191" s="644">
        <f t="array" ref="AZ191">IF(N191&lt;135,N191,N191-'DPI art.191'!$I$5)</f>
        <v/>
      </c>
      <c r="BA191" s="644">
        <f t="array" ref="BA191">IF(O191&lt;80,"0",IF((P191-O191)&lt;=2,('DPI art.191'!$G$7-(('DPI art.191'!$F$7-'DPI art.191'!$G$7)/4)*(P191-O191-2)),('DPI art.191'!$G$7-(('DPI art.191'!$G$7-'DPI art.191'!$H$7)/8)*(P191-O191-2))))</f>
        <v/>
      </c>
      <c r="BB191" s="644">
        <f t="array" ref="BB191">R191-BA191</f>
        <v/>
      </c>
      <c r="BC191" s="644">
        <f t="array" ref="BC191">IF(N191&lt;135,N191,N191-'DPI art.191'!$I$5)</f>
        <v/>
      </c>
      <c r="BD191" s="644">
        <f t="array" ref="BD191">IF(O191&lt;80,"0",IF((P191-O191)&lt;=2,('DPI art.191'!$G$7-(('DPI art.191'!$F$7-'DPI art.191'!$G$7)/4)*(O191-P191-2)),('DPI art.191'!$G$7-(('DPI art.191'!$G$7-'DPI art.191'!$H$7)/8)*(P191-O191-2))))</f>
        <v/>
      </c>
      <c r="BE191" s="644">
        <f t="array" ref="BE191">O191-BD191</f>
        <v/>
      </c>
      <c r="BF191" s="644">
        <f t="array" ref="BF191">IF(N191&lt;135,N191,N191-'DPI art.191'!$I$7)</f>
        <v/>
      </c>
      <c r="BG191" s="644">
        <f t="array" ref="BG191">IF(AA191&lt;80,"0",IF((AB191-AA191)&lt;=2,('DPI art.191'!$G$3-(('DPI art.191'!$F$3-'DPI art.191'!$G$3)/4)*(AB191-AA191-2)),('DPI art.191'!$G$3-(('DPI art.191'!$G$3-'DPI art.191'!$H$3)/8)*(AB191-AA191-2))))</f>
        <v/>
      </c>
      <c r="BH191" s="644">
        <f t="array" ref="BH191">AA191-BG191</f>
        <v/>
      </c>
      <c r="BI191" s="644">
        <f t="array" ref="BI191">IF(Z191&lt;135,Z191,Z191-'DPI art.191'!$I$3)</f>
        <v/>
      </c>
      <c r="BJ191" s="137">
        <f t="array" ref="BJ191">IF(U191&lt;80,"0",IF((V191-U191)&lt;=2,('DPI art.191'!$G$7-(('DPI art.191'!$F$7-'DPI art.191'!$G$7)/4)*(U191-V191-2)),('DPI art.191'!$G$7-(('DPI art.191'!$G$7-'DPI art.191'!$H$7)/8)*(V191-U191-2))))</f>
        <v/>
      </c>
      <c r="BK191" s="644">
        <f t="array" ref="BK191">U191-BJ191</f>
        <v/>
      </c>
      <c r="BL191" s="644">
        <f t="array" ref="BL191">IF(T191&lt;135,T191,T191-'DPI art.191'!$I$7)</f>
        <v/>
      </c>
      <c r="BM191" s="644">
        <f t="array" ref="BM191">IF(AA191&lt;80,"0",IF((AB191-AA191)&lt;=2,('DPI art.191'!$G$5-(('DPI art.191'!$F$5-'DPI art.191'!$G$5)/4)*(AB191-AA191-2)),('DPI art.191'!$G$5-(('DPI art.191'!$G$5-'DPI art.191'!$H$5)/8)*(AB191-AA191-2))))</f>
        <v/>
      </c>
      <c r="BN191" s="644">
        <f t="array" ref="BN191">AD191-BM191</f>
        <v/>
      </c>
      <c r="BO191" s="644">
        <f t="array" ref="BO191">IF(Z191&lt;135,Z191,Z191-'DPI art.191'!$I$5)</f>
        <v/>
      </c>
      <c r="BP191" s="645">
        <f t="array" ref="BP191">10^(0.1*R191)</f>
        <v/>
      </c>
      <c r="BQ191" s="645">
        <f t="array" ref="BQ191">10^(0.1*X191)</f>
        <v/>
      </c>
      <c r="BR191" s="645">
        <f t="array" ref="BR191">10^(0.1*AB191)</f>
        <v/>
      </c>
      <c r="BS191" s="645">
        <f t="array" ref="BS191">10^(0.1*AF191)</f>
        <v/>
      </c>
      <c r="BT191" s="645">
        <f t="array" ref="BT191">10^(0.1*AJ191)</f>
        <v/>
      </c>
      <c r="BU191" s="645">
        <f t="array" ref="BU191">10^(0.1*AN191)</f>
        <v/>
      </c>
      <c r="BV191" s="134">
        <f t="array" ref="BV191">IF(R191&gt;0,(O191-R191),"")</f>
        <v/>
      </c>
      <c r="BW191" s="134">
        <f t="array" ref="BW191">IF(X191&gt;0,(O191-X191),"")</f>
        <v/>
      </c>
      <c r="BX191" s="134">
        <f t="array" ref="BX191">IF(AB191&gt;0,(O191-AB191),"")</f>
        <v/>
      </c>
      <c r="BY191" s="134">
        <f t="array" ref="BY191">IF(AF191&gt;0,(O191-AF191),"")</f>
        <v/>
      </c>
      <c r="BZ191" s="134">
        <f t="array" ref="BZ191">IF(AJ191&gt;0,(O191-AJ191),"")</f>
        <v/>
      </c>
      <c r="CA191" s="134">
        <f t="array" ref="CA191">IF(AN191&gt;0,(O191-AN191),"")</f>
        <v/>
      </c>
      <c r="CB191" s="645">
        <f t="array" ref="CB191">COUNT(BV191:CA191)</f>
        <v/>
      </c>
      <c r="CC191" s="646">
        <f t="array" ref="CC191">IF(CB191=0,0,IF(CB191=1,0,1/(CB191*(CB191-1))))</f>
        <v/>
      </c>
      <c r="CD191" s="135">
        <f t="array" ref="CD191">IF(R191&gt;0,(BV191^2),"")</f>
        <v/>
      </c>
      <c r="CE191" s="135">
        <f t="array" ref="CE191">IF(X191&gt;0,(BW191^2),"")</f>
        <v/>
      </c>
      <c r="CF191" s="135">
        <f t="array" ref="CF191">IF(AB191&gt;0,(BX191^2),"")</f>
        <v/>
      </c>
      <c r="CG191" s="135">
        <f t="array" ref="CG191">IF(AF191&gt;0,(BY191^2),"")</f>
        <v/>
      </c>
      <c r="CH191" s="135">
        <f t="array" ref="CH191">IF(AJ191&gt;0,(BZ191^2),"")</f>
        <v/>
      </c>
      <c r="CI191" s="135">
        <f t="array" ref="CI191">IF(AN191&gt;0,(CA191^2),"")</f>
        <v/>
      </c>
      <c r="CJ191" s="121" t="n"/>
    </row>
    <row r="192" hidden="1" ht="18.5" customHeight="1" s="621">
      <c r="A192" s="123" t="n"/>
      <c r="B192" s="47" t="inlineStr">
        <is>
          <t>D8_3</t>
        </is>
      </c>
      <c r="C192" s="101" t="n"/>
      <c r="D192" s="101" t="n"/>
      <c r="E192" s="101" t="n"/>
      <c r="F192" s="101" t="n"/>
      <c r="G192" s="100" t="n">
        <v>46163</v>
      </c>
      <c r="H192" s="99" t="inlineStr">
        <is>
          <t>Compito</t>
        </is>
      </c>
      <c r="I192" s="101" t="n"/>
      <c r="J192" s="101" t="n"/>
      <c r="K192" s="100" t="n"/>
      <c r="L192" s="100" t="n"/>
      <c r="M192" s="635">
        <f t="array" ref="M192">IF(R192&gt;0,(SQRT(CC192*(SUM(CD192:CI192)))),"")</f>
        <v/>
      </c>
      <c r="N192" s="636">
        <f t="array" ref="N192">IF(T192&gt;0,(MAX(T192,Z192,AD192,AH192,AL192,AP192))+SQRT(1.2^2+1^2),"")</f>
        <v/>
      </c>
      <c r="O192" s="637">
        <f t="array" ref="O192">IF(R192="",0,10*LOG10(SUM(BP192:BU192)/(COUNT(R192,X192,AB192,AF192,AJ192,AN192))))</f>
        <v/>
      </c>
      <c r="P192" s="638">
        <f t="array" ref="P192">IF(AND(Y192="",AC192="",AG192="",AK192="",AO192=""),S192,AVERAGE(S192,Y192,AC192,AG192,AK192,AO192)+STDEV(S192,Y192,AC192,AG192,AK192,AO192))</f>
        <v/>
      </c>
      <c r="Q192" s="106" t="n">
        <v>300</v>
      </c>
      <c r="R192" s="639" t="n">
        <v>83.5</v>
      </c>
      <c r="S192" s="640" t="n">
        <v>83.90000000000001</v>
      </c>
      <c r="T192" s="641" t="n">
        <v>110.4</v>
      </c>
      <c r="U192" s="642" t="n"/>
      <c r="V192" s="642" t="n"/>
      <c r="W192" s="106" t="n">
        <v>300</v>
      </c>
      <c r="X192" s="639" t="n">
        <v>84</v>
      </c>
      <c r="Y192" s="640" t="n">
        <v>84.3</v>
      </c>
      <c r="Z192" s="641" t="n">
        <v>103.7</v>
      </c>
      <c r="AA192" s="106" t="n">
        <v>300</v>
      </c>
      <c r="AB192" s="639" t="n">
        <v>85</v>
      </c>
      <c r="AC192" s="640" t="n">
        <v>85.09999999999999</v>
      </c>
      <c r="AD192" s="641" t="n">
        <v>116.6</v>
      </c>
      <c r="AE192" s="106" t="n">
        <v>300</v>
      </c>
      <c r="AF192" s="639" t="n">
        <v>82.59999999999999</v>
      </c>
      <c r="AG192" s="640" t="n">
        <v>82.90000000000001</v>
      </c>
      <c r="AH192" s="641" t="n">
        <v>109.2</v>
      </c>
      <c r="AI192" s="106" t="n">
        <v>300</v>
      </c>
      <c r="AJ192" s="639" t="n">
        <v>84.7</v>
      </c>
      <c r="AK192" s="640" t="n">
        <v>84.3</v>
      </c>
      <c r="AL192" s="641" t="n">
        <v>108.9</v>
      </c>
      <c r="AM192" s="106" t="n">
        <v>300</v>
      </c>
      <c r="AN192" s="639" t="n">
        <v>84.59999999999999</v>
      </c>
      <c r="AO192" s="640" t="n">
        <v>84.3</v>
      </c>
      <c r="AP192" s="641" t="n">
        <v>108.2</v>
      </c>
      <c r="AQ192" s="111">
        <f t="array" ref="AQ192">IF(AND((O192)&lt;85,N192&lt;137),"NO","SI")</f>
        <v/>
      </c>
      <c r="AR192" s="112">
        <f t="array" ref="AR192">IF((480*(10^(7.95-(O192/10))))&lt;480,480*(10^(7.95-(O192/10))),480)</f>
        <v/>
      </c>
      <c r="AS192" s="113">
        <f t="array" ref="AS192">IF((480*(10^(8.45-(O192/10))))&lt;480,480*(10^(8.45-(O192/10))),480)</f>
        <v/>
      </c>
      <c r="AT192" s="114">
        <f t="array" ref="AT192">IF((480*(10^(8.65-(O192/10))))&lt;480,480*(10^(8.65-(O192/10))),480)</f>
        <v/>
      </c>
      <c r="AU192" s="644">
        <f t="array" ref="AU192">IF(O192&lt;80,"0",IF((P192-O192)&lt;=2,('DPI art.191'!$G$3-(('DPI art.191'!$F$3-'DPI art.191'!$G$3)/4)*(P192-O192-2)),('DPI art.191'!$G$3-(('DPI art.191'!$G$3-'DPI art.191'!$H$3)/8)*(P192-O192-2))))</f>
        <v/>
      </c>
      <c r="AV192" s="644">
        <f t="array" ref="AV192">O192-AU192</f>
        <v/>
      </c>
      <c r="AW192" s="644">
        <f t="array" ref="AW192">IF(N192&lt;135,N192,N192-'DPI art.191'!$I$3)</f>
        <v/>
      </c>
      <c r="AX192" s="644">
        <f t="array" ref="AX192">IF(O192&lt;80,"0",IF((P192-O192)&lt;=2,('DPI art.191'!$G$5-(('DPI art.191'!$F$5-'DPI art.191'!$G$5)/4)*(P192-O192-2)),('DPI art.191'!$G$5-(('DPI art.191'!$G$5-'DPI art.191'!$H$5)/8)*(P192-O192-2))))</f>
        <v/>
      </c>
      <c r="AY192" s="644">
        <f t="array" ref="AY192">I192-AX192</f>
        <v/>
      </c>
      <c r="AZ192" s="644">
        <f t="array" ref="AZ192">IF(N192&lt;135,N192,N192-'DPI art.191'!$I$5)</f>
        <v/>
      </c>
      <c r="BA192" s="644">
        <f t="array" ref="BA192">IF(O192&lt;80,"0",IF((P192-O192)&lt;=2,('DPI art.191'!$G$7-(('DPI art.191'!$F$7-'DPI art.191'!$G$7)/4)*(P192-O192-2)),('DPI art.191'!$G$7-(('DPI art.191'!$G$7-'DPI art.191'!$H$7)/8)*(P192-O192-2))))</f>
        <v/>
      </c>
      <c r="BB192" s="644">
        <f t="array" ref="BB192">R192-BA192</f>
        <v/>
      </c>
      <c r="BC192" s="644">
        <f t="array" ref="BC192">IF(N192&lt;135,N192,N192-'DPI art.191'!$I$5)</f>
        <v/>
      </c>
      <c r="BD192" s="644">
        <f t="array" ref="BD192">IF(O192&lt;80,"0",IF((P192-O192)&lt;=2,('DPI art.191'!$G$7-(('DPI art.191'!$F$7-'DPI art.191'!$G$7)/4)*(O192-P192-2)),('DPI art.191'!$G$7-(('DPI art.191'!$G$7-'DPI art.191'!$H$7)/8)*(P192-O192-2))))</f>
        <v/>
      </c>
      <c r="BE192" s="644">
        <f t="array" ref="BE192">O192-BD192</f>
        <v/>
      </c>
      <c r="BF192" s="644">
        <f t="array" ref="BF192">IF(N192&lt;135,N192,N192-'DPI art.191'!$I$7)</f>
        <v/>
      </c>
      <c r="BG192" s="644">
        <f t="array" ref="BG192">IF(AA192&lt;80,"0",IF((AB192-AA192)&lt;=2,('DPI art.191'!$G$3-(('DPI art.191'!$F$3-'DPI art.191'!$G$3)/4)*(AB192-AA192-2)),('DPI art.191'!$G$3-(('DPI art.191'!$G$3-'DPI art.191'!$H$3)/8)*(AB192-AA192-2))))</f>
        <v/>
      </c>
      <c r="BH192" s="644">
        <f t="array" ref="BH192">AA192-BG192</f>
        <v/>
      </c>
      <c r="BI192" s="644">
        <f t="array" ref="BI192">IF(Z192&lt;135,Z192,Z192-'DPI art.191'!$I$3)</f>
        <v/>
      </c>
      <c r="BJ192" s="137">
        <f t="array" ref="BJ192">IF(U192&lt;80,"0",IF((V192-U192)&lt;=2,('DPI art.191'!$G$7-(('DPI art.191'!$F$7-'DPI art.191'!$G$7)/4)*(U192-V192-2)),('DPI art.191'!$G$7-(('DPI art.191'!$G$7-'DPI art.191'!$H$7)/8)*(V192-U192-2))))</f>
        <v/>
      </c>
      <c r="BK192" s="644">
        <f t="array" ref="BK192">U192-BJ192</f>
        <v/>
      </c>
      <c r="BL192" s="644">
        <f t="array" ref="BL192">IF(T192&lt;135,T192,T192-'DPI art.191'!$I$7)</f>
        <v/>
      </c>
      <c r="BM192" s="644">
        <f t="array" ref="BM192">IF(AA192&lt;80,"0",IF((AB192-AA192)&lt;=2,('DPI art.191'!$G$5-(('DPI art.191'!$F$5-'DPI art.191'!$G$5)/4)*(AB192-AA192-2)),('DPI art.191'!$G$5-(('DPI art.191'!$G$5-'DPI art.191'!$H$5)/8)*(AB192-AA192-2))))</f>
        <v/>
      </c>
      <c r="BN192" s="644">
        <f t="array" ref="BN192">AD192-BM192</f>
        <v/>
      </c>
      <c r="BO192" s="644">
        <f t="array" ref="BO192">IF(Z192&lt;135,Z192,Z192-'DPI art.191'!$I$5)</f>
        <v/>
      </c>
      <c r="BP192" s="645">
        <f t="array" ref="BP192">10^(0.1*R192)</f>
        <v/>
      </c>
      <c r="BQ192" s="645">
        <f t="array" ref="BQ192">10^(0.1*X192)</f>
        <v/>
      </c>
      <c r="BR192" s="645">
        <f t="array" ref="BR192">10^(0.1*AB192)</f>
        <v/>
      </c>
      <c r="BS192" s="645">
        <f t="array" ref="BS192">10^(0.1*AF192)</f>
        <v/>
      </c>
      <c r="BT192" s="645">
        <f t="array" ref="BT192">10^(0.1*AJ192)</f>
        <v/>
      </c>
      <c r="BU192" s="645">
        <f t="array" ref="BU192">10^(0.1*AN192)</f>
        <v/>
      </c>
      <c r="BV192" s="134">
        <f t="array" ref="BV192">IF(R192&gt;0,(O192-R192),"")</f>
        <v/>
      </c>
      <c r="BW192" s="134">
        <f t="array" ref="BW192">IF(X192&gt;0,(O192-X192),"")</f>
        <v/>
      </c>
      <c r="BX192" s="134">
        <f t="array" ref="BX192">IF(AB192&gt;0,(O192-AB192),"")</f>
        <v/>
      </c>
      <c r="BY192" s="134">
        <f t="array" ref="BY192">IF(AF192&gt;0,(O192-AF192),"")</f>
        <v/>
      </c>
      <c r="BZ192" s="134">
        <f t="array" ref="BZ192">IF(AJ192&gt;0,(O192-AJ192),"")</f>
        <v/>
      </c>
      <c r="CA192" s="134">
        <f t="array" ref="CA192">IF(AN192&gt;0,(O192-AN192),"")</f>
        <v/>
      </c>
      <c r="CB192" s="645">
        <f t="array" ref="CB192">COUNT(BV192:CA192)</f>
        <v/>
      </c>
      <c r="CC192" s="646">
        <f t="array" ref="CC192">IF(CB192=0,0,IF(CB192=1,0,1/(CB192*(CB192-1))))</f>
        <v/>
      </c>
      <c r="CD192" s="135">
        <f t="array" ref="CD192">IF(R192&gt;0,(BV192^2),"")</f>
        <v/>
      </c>
      <c r="CE192" s="135">
        <f t="array" ref="CE192">IF(X192&gt;0,(BW192^2),"")</f>
        <v/>
      </c>
      <c r="CF192" s="135">
        <f t="array" ref="CF192">IF(AB192&gt;0,(BX192^2),"")</f>
        <v/>
      </c>
      <c r="CG192" s="135">
        <f t="array" ref="CG192">IF(AF192&gt;0,(BY192^2),"")</f>
        <v/>
      </c>
      <c r="CH192" s="135">
        <f t="array" ref="CH192">IF(AJ192&gt;0,(BZ192^2),"")</f>
        <v/>
      </c>
      <c r="CI192" s="135">
        <f t="array" ref="CI192">IF(AN192&gt;0,(CA192^2),"")</f>
        <v/>
      </c>
      <c r="CJ192" s="121" t="n"/>
    </row>
    <row r="193" hidden="1" ht="18.5" customHeight="1" s="621">
      <c r="A193" s="123" t="n"/>
      <c r="B193" s="47" t="inlineStr">
        <is>
          <t>D9_3</t>
        </is>
      </c>
      <c r="C193" s="101" t="n"/>
      <c r="D193" s="101" t="n"/>
      <c r="E193" s="101" t="n"/>
      <c r="F193" s="101" t="n"/>
      <c r="G193" s="100" t="n">
        <v>46163</v>
      </c>
      <c r="H193" s="99" t="inlineStr">
        <is>
          <t>Compito</t>
        </is>
      </c>
      <c r="I193" s="101" t="n"/>
      <c r="J193" s="101" t="n"/>
      <c r="K193" s="100" t="n"/>
      <c r="L193" s="100" t="n"/>
      <c r="M193" s="635">
        <f t="array" ref="M193">IF(R193&gt;0,(SQRT(CC193*(SUM(CD193:CI193)))),"")</f>
        <v/>
      </c>
      <c r="N193" s="636">
        <f t="array" ref="N193">IF(T193&gt;0,(MAX(T193,Z193,AD193,AH193,AL193,AP193))+SQRT(1.2^2+1^2),"")</f>
        <v/>
      </c>
      <c r="O193" s="637">
        <f t="array" ref="O193">IF(R193="",0,10*LOG10(SUM(BP193:BU193)/(COUNT(R193,X193,AB193,AF193,AJ193,AN193))))</f>
        <v/>
      </c>
      <c r="P193" s="638">
        <f t="array" ref="P193">IF(AND(Y193="",AC193="",AG193="",AK193="",AO193=""),S193,AVERAGE(S193,Y193,AC193,AG193,AK193,AO193)+STDEV(S193,Y193,AC193,AG193,AK193,AO193))</f>
        <v/>
      </c>
      <c r="Q193" s="106" t="n">
        <v>300</v>
      </c>
      <c r="R193" s="639" t="n">
        <v>68.5</v>
      </c>
      <c r="S193" s="640" t="n">
        <v>81.3</v>
      </c>
      <c r="T193" s="641" t="n">
        <v>98.09999999999999</v>
      </c>
      <c r="U193" s="642" t="n"/>
      <c r="V193" s="642" t="n"/>
      <c r="W193" s="106" t="n">
        <v>300</v>
      </c>
      <c r="X193" s="639" t="n">
        <v>71</v>
      </c>
      <c r="Y193" s="640" t="n">
        <v>82.09999999999999</v>
      </c>
      <c r="Z193" s="641" t="n">
        <v>111.1</v>
      </c>
      <c r="AA193" s="106" t="n">
        <v>300</v>
      </c>
      <c r="AB193" s="639" t="n">
        <v>69.40000000000001</v>
      </c>
      <c r="AC193" s="640" t="n">
        <v>81.09999999999999</v>
      </c>
      <c r="AD193" s="641" t="n">
        <v>104.1</v>
      </c>
      <c r="AE193" s="106" t="n">
        <v>300</v>
      </c>
      <c r="AF193" s="639" t="n">
        <v>66.7</v>
      </c>
      <c r="AG193" s="640" t="n">
        <v>76.90000000000001</v>
      </c>
      <c r="AH193" s="641" t="n">
        <v>99.2</v>
      </c>
      <c r="AI193" s="106" t="n">
        <v>300</v>
      </c>
      <c r="AJ193" s="639" t="n">
        <v>64.3</v>
      </c>
      <c r="AK193" s="640" t="n">
        <v>77.40000000000001</v>
      </c>
      <c r="AL193" s="641" t="n">
        <v>93.7</v>
      </c>
      <c r="AM193" s="106" t="n">
        <v>300</v>
      </c>
      <c r="AN193" s="639" t="n">
        <v>63.9</v>
      </c>
      <c r="AO193" s="640" t="n">
        <v>78.09999999999999</v>
      </c>
      <c r="AP193" s="641" t="n">
        <v>99.59999999999999</v>
      </c>
      <c r="AQ193" s="111">
        <f t="array" ref="AQ193">IF(AND((O193)&lt;85,N193&lt;137),"NO","SI")</f>
        <v/>
      </c>
      <c r="AR193" s="112">
        <f t="array" ref="AR193">IF((480*(10^(7.95-(O193/10))))&lt;480,480*(10^(7.95-(O193/10))),480)</f>
        <v/>
      </c>
      <c r="AS193" s="113">
        <f t="array" ref="AS193">IF((480*(10^(8.45-(O193/10))))&lt;480,480*(10^(8.45-(O193/10))),480)</f>
        <v/>
      </c>
      <c r="AT193" s="114">
        <f t="array" ref="AT193">IF((480*(10^(8.65-(O193/10))))&lt;480,480*(10^(8.65-(O193/10))),480)</f>
        <v/>
      </c>
      <c r="AU193" s="137">
        <f t="array" ref="AU193">IF(O193&lt;80,"0",IF((P193-O193)&lt;=2,('DPI art.191'!$G$3-(('DPI art.191'!$F$3-'DPI art.191'!$G$3)/4)*(P193-O193-2)),('DPI art.191'!$G$3-(('DPI art.191'!$G$3-'DPI art.191'!$H$3)/8)*(P193-O193-2))))</f>
        <v/>
      </c>
      <c r="AV193" s="644">
        <f t="array" ref="AV193">O193-AU193</f>
        <v/>
      </c>
      <c r="AW193" s="644">
        <f t="array" ref="AW193">IF(N193&lt;135,N193,N193-'DPI art.191'!$I$3)</f>
        <v/>
      </c>
      <c r="AX193" s="137">
        <f t="array" ref="AX193">IF(O193&lt;80,"0",IF((P193-O193)&lt;=2,('DPI art.191'!$G$5-(('DPI art.191'!$F$5-'DPI art.191'!$G$5)/4)*(P193-O193-2)),('DPI art.191'!$G$5-(('DPI art.191'!$G$5-'DPI art.191'!$H$5)/8)*(P193-O193-2))))</f>
        <v/>
      </c>
      <c r="AY193" s="644">
        <f t="array" ref="AY193">I193-AX193</f>
        <v/>
      </c>
      <c r="AZ193" s="644">
        <f t="array" ref="AZ193">IF(N193&lt;135,N193,N193-'DPI art.191'!$I$5)</f>
        <v/>
      </c>
      <c r="BA193" s="137">
        <f t="array" ref="BA193">IF(O193&lt;80,"0",IF((P193-O193)&lt;=2,('DPI art.191'!$G$7-(('DPI art.191'!$F$7-'DPI art.191'!$G$7)/4)*(P193-O193-2)),('DPI art.191'!$G$7-(('DPI art.191'!$G$7-'DPI art.191'!$H$7)/8)*(P193-O193-2))))</f>
        <v/>
      </c>
      <c r="BB193" s="644">
        <f t="array" ref="BB193">R193-BA193</f>
        <v/>
      </c>
      <c r="BC193" s="644">
        <f t="array" ref="BC193">IF(N193&lt;135,N193,N193-'DPI art.191'!$I$5)</f>
        <v/>
      </c>
      <c r="BD193" s="137">
        <f t="array" ref="BD193">IF(O193&lt;80,"0",IF((P193-O193)&lt;=2,('DPI art.191'!$G$7-(('DPI art.191'!$F$7-'DPI art.191'!$G$7)/4)*(O193-P193-2)),('DPI art.191'!$G$7-(('DPI art.191'!$G$7-'DPI art.191'!$H$7)/8)*(P193-O193-2))))</f>
        <v/>
      </c>
      <c r="BE193" s="644">
        <f t="array" ref="BE193">O193-BD193</f>
        <v/>
      </c>
      <c r="BF193" s="644">
        <f t="array" ref="BF193">IF(N193&lt;135,N193,N193-'DPI art.191'!$I$7)</f>
        <v/>
      </c>
      <c r="BG193" s="644">
        <f t="array" ref="BG193">IF(AA193&lt;80,"0",IF((AB193-AA193)&lt;=2,('DPI art.191'!$G$3-(('DPI art.191'!$F$3-'DPI art.191'!$G$3)/4)*(AB193-AA193-2)),('DPI art.191'!$G$3-(('DPI art.191'!$G$3-'DPI art.191'!$H$3)/8)*(AB193-AA193-2))))</f>
        <v/>
      </c>
      <c r="BH193" s="644">
        <f t="array" ref="BH193">AA193-BG193</f>
        <v/>
      </c>
      <c r="BI193" s="644">
        <f t="array" ref="BI193">IF(Z193&lt;135,Z193,Z193-'DPI art.191'!$I$3)</f>
        <v/>
      </c>
      <c r="BJ193" s="137">
        <f t="array" ref="BJ193">IF(U193&lt;80,"0",IF((V193-U193)&lt;=2,('DPI art.191'!$G$7-(('DPI art.191'!$F$7-'DPI art.191'!$G$7)/4)*(U193-V193-2)),('DPI art.191'!$G$7-(('DPI art.191'!$G$7-'DPI art.191'!$H$7)/8)*(V193-U193-2))))</f>
        <v/>
      </c>
      <c r="BK193" s="644">
        <f t="array" ref="BK193">U193-BJ193</f>
        <v/>
      </c>
      <c r="BL193" s="644">
        <f t="array" ref="BL193">IF(T193&lt;135,T193,T193-'DPI art.191'!$I$7)</f>
        <v/>
      </c>
      <c r="BM193" s="644">
        <f t="array" ref="BM193">IF(AA193&lt;80,"0",IF((AB193-AA193)&lt;=2,('DPI art.191'!$G$5-(('DPI art.191'!$F$5-'DPI art.191'!$G$5)/4)*(AB193-AA193-2)),('DPI art.191'!$G$5-(('DPI art.191'!$G$5-'DPI art.191'!$H$5)/8)*(AB193-AA193-2))))</f>
        <v/>
      </c>
      <c r="BN193" s="644">
        <f t="array" ref="BN193">AD193-BM193</f>
        <v/>
      </c>
      <c r="BO193" s="644">
        <f t="array" ref="BO193">IF(Z193&lt;135,Z193,Z193-'DPI art.191'!$I$5)</f>
        <v/>
      </c>
      <c r="BP193" s="645">
        <f t="array" ref="BP193">10^(0.1*R193)</f>
        <v/>
      </c>
      <c r="BQ193" s="645">
        <f t="array" ref="BQ193">10^(0.1*X193)</f>
        <v/>
      </c>
      <c r="BR193" s="645">
        <f t="array" ref="BR193">10^(0.1*AB193)</f>
        <v/>
      </c>
      <c r="BS193" s="645">
        <f t="array" ref="BS193">10^(0.1*AF193)</f>
        <v/>
      </c>
      <c r="BT193" s="645">
        <f t="array" ref="BT193">10^(0.1*AJ193)</f>
        <v/>
      </c>
      <c r="BU193" s="645">
        <f t="array" ref="BU193">10^(0.1*AN193)</f>
        <v/>
      </c>
      <c r="BV193" s="134">
        <f t="array" ref="BV193">IF(R193&gt;0,(O193-R193),"")</f>
        <v/>
      </c>
      <c r="BW193" s="134">
        <f t="array" ref="BW193">IF(X193&gt;0,(O193-X193),"")</f>
        <v/>
      </c>
      <c r="BX193" s="134">
        <f t="array" ref="BX193">IF(AB193&gt;0,(O193-AB193),"")</f>
        <v/>
      </c>
      <c r="BY193" s="134">
        <f t="array" ref="BY193">IF(AF193&gt;0,(O193-AF193),"")</f>
        <v/>
      </c>
      <c r="BZ193" s="134">
        <f t="array" ref="BZ193">IF(AJ193&gt;0,(O193-AJ193),"")</f>
        <v/>
      </c>
      <c r="CA193" s="134">
        <f t="array" ref="CA193">IF(AN193&gt;0,(O193-AN193),"")</f>
        <v/>
      </c>
      <c r="CB193" s="645">
        <f t="array" ref="CB193">COUNT(BV193:CA193)</f>
        <v/>
      </c>
      <c r="CC193" s="646">
        <f t="array" ref="CC193">IF(CB193=0,0,IF(CB193=1,0,1/(CB193*(CB193-1))))</f>
        <v/>
      </c>
      <c r="CD193" s="135">
        <f t="array" ref="CD193">IF(R193&gt;0,(BV193^2),"")</f>
        <v/>
      </c>
      <c r="CE193" s="135">
        <f t="array" ref="CE193">IF(X193&gt;0,(BW193^2),"")</f>
        <v/>
      </c>
      <c r="CF193" s="135">
        <f t="array" ref="CF193">IF(AB193&gt;0,(BX193^2),"")</f>
        <v/>
      </c>
      <c r="CG193" s="135">
        <f t="array" ref="CG193">IF(AF193&gt;0,(BY193^2),"")</f>
        <v/>
      </c>
      <c r="CH193" s="135">
        <f t="array" ref="CH193">IF(AJ193&gt;0,(BZ193^2),"")</f>
        <v/>
      </c>
      <c r="CI193" s="135">
        <f t="array" ref="CI193">IF(AN193&gt;0,(CA193^2),"")</f>
        <v/>
      </c>
      <c r="CJ193" s="121" t="n"/>
    </row>
    <row r="194" hidden="1" ht="18.5" customHeight="1" s="621">
      <c r="A194" s="123" t="n"/>
      <c r="B194" s="47" t="inlineStr">
        <is>
          <t>D10_3</t>
        </is>
      </c>
      <c r="C194" s="101" t="n"/>
      <c r="D194" s="101" t="n"/>
      <c r="E194" s="101" t="n"/>
      <c r="F194" s="101" t="n"/>
      <c r="G194" s="100" t="n">
        <v>46163</v>
      </c>
      <c r="H194" s="99" t="inlineStr">
        <is>
          <t>Compito</t>
        </is>
      </c>
      <c r="I194" s="101" t="n"/>
      <c r="J194" s="101" t="n"/>
      <c r="K194" s="100" t="n"/>
      <c r="L194" s="100" t="n"/>
      <c r="M194" s="635">
        <f t="array" ref="M194">IF(R194&gt;0,(SQRT(CC194*(SUM(CD194:CI194)))),"")</f>
        <v/>
      </c>
      <c r="N194" s="636">
        <f t="array" ref="N194">IF(T194&gt;0,(MAX(T194,Z194,AD194,AH194,AL194,AP194))+SQRT(1.2^2+1^2),"")</f>
        <v/>
      </c>
      <c r="O194" s="637">
        <f t="array" ref="O194">IF(R194="",0,10*LOG10(SUM(BP194:BU194)/(COUNT(R194,X194,AB194,AF194,AJ194,AN194))))</f>
        <v/>
      </c>
      <c r="P194" s="638">
        <f t="array" ref="P194">IF(AND(Y194="",AC194="",AG194="",AK194="",AO194=""),S194,AVERAGE(S194,Y194,AC194,AG194,AK194,AO194)+STDEV(S194,Y194,AC194,AG194,AK194,AO194))</f>
        <v/>
      </c>
      <c r="Q194" s="106" t="n">
        <v>300</v>
      </c>
      <c r="R194" s="639" t="n">
        <v>59.4</v>
      </c>
      <c r="S194" s="640" t="n">
        <v>65.59999999999999</v>
      </c>
      <c r="T194" s="641" t="n">
        <v>98.59999999999999</v>
      </c>
      <c r="U194" s="642" t="n"/>
      <c r="V194" s="642" t="n"/>
      <c r="W194" s="106" t="n">
        <v>300</v>
      </c>
      <c r="X194" s="639" t="n">
        <v>49.7</v>
      </c>
      <c r="Y194" s="640" t="n">
        <v>60.1</v>
      </c>
      <c r="Z194" s="641" t="n">
        <v>89.40000000000001</v>
      </c>
      <c r="AA194" s="106" t="n">
        <v>300</v>
      </c>
      <c r="AB194" s="639" t="n">
        <v>54.6</v>
      </c>
      <c r="AC194" s="640" t="n">
        <v>61.7</v>
      </c>
      <c r="AD194" s="641" t="n">
        <v>97.09999999999999</v>
      </c>
      <c r="AE194" s="106" t="n">
        <v>300</v>
      </c>
      <c r="AF194" s="639" t="n">
        <v>54.4</v>
      </c>
      <c r="AG194" s="640" t="n">
        <v>59.3</v>
      </c>
      <c r="AH194" s="641" t="n">
        <v>82.5</v>
      </c>
      <c r="AI194" s="106" t="n">
        <v>300</v>
      </c>
      <c r="AJ194" s="639" t="n">
        <v>49.1</v>
      </c>
      <c r="AK194" s="640" t="n">
        <v>62.9</v>
      </c>
      <c r="AL194" s="641" t="n">
        <v>89.8</v>
      </c>
      <c r="AM194" s="106" t="n">
        <v>300</v>
      </c>
      <c r="AN194" s="639" t="n">
        <v>57.5</v>
      </c>
      <c r="AO194" s="640" t="n">
        <v>63.9</v>
      </c>
      <c r="AP194" s="641" t="n">
        <v>95.09999999999999</v>
      </c>
      <c r="AQ194" s="111">
        <f t="array" ref="AQ194">IF(AND((O194)&lt;85,N194&lt;137),"NO","SI")</f>
        <v/>
      </c>
      <c r="AR194" s="112">
        <f t="array" ref="AR194">IF((480*(10^(7.95-(O194/10))))&lt;480,480*(10^(7.95-(O194/10))),480)</f>
        <v/>
      </c>
      <c r="AS194" s="113">
        <f t="array" ref="AS194">IF((480*(10^(8.45-(O194/10))))&lt;480,480*(10^(8.45-(O194/10))),480)</f>
        <v/>
      </c>
      <c r="AT194" s="114">
        <f t="array" ref="AT194">IF((480*(10^(8.65-(O194/10))))&lt;480,480*(10^(8.65-(O194/10))),480)</f>
        <v/>
      </c>
      <c r="AU194" s="137">
        <f t="array" ref="AU194">IF(O194&lt;80,"0",IF((P194-O194)&lt;=2,('DPI art.191'!$G$3-(('DPI art.191'!$F$3-'DPI art.191'!$G$3)/4)*(P194-O194-2)),('DPI art.191'!$G$3-(('DPI art.191'!$G$3-'DPI art.191'!$H$3)/8)*(P194-O194-2))))</f>
        <v/>
      </c>
      <c r="AV194" s="644">
        <f t="array" ref="AV194">O194-AU194</f>
        <v/>
      </c>
      <c r="AW194" s="644">
        <f t="array" ref="AW194">IF(N194&lt;135,N194,N194-'DPI art.191'!$I$3)</f>
        <v/>
      </c>
      <c r="AX194" s="137">
        <f t="array" ref="AX194">IF(O194&lt;80,"0",IF((P194-O194)&lt;=2,('DPI art.191'!$G$5-(('DPI art.191'!$F$5-'DPI art.191'!$G$5)/4)*(P194-O194-2)),('DPI art.191'!$G$5-(('DPI art.191'!$G$5-'DPI art.191'!$H$5)/8)*(P194-O194-2))))</f>
        <v/>
      </c>
      <c r="AY194" s="644">
        <f t="array" ref="AY194">I194-AX194</f>
        <v/>
      </c>
      <c r="AZ194" s="644">
        <f t="array" ref="AZ194">IF(N194&lt;135,N194,N194-'DPI art.191'!$I$5)</f>
        <v/>
      </c>
      <c r="BA194" s="137">
        <f t="array" ref="BA194">IF(O194&lt;80,"0",IF((P194-O194)&lt;=2,('DPI art.191'!$G$7-(('DPI art.191'!$F$7-'DPI art.191'!$G$7)/4)*(P194-O194-2)),('DPI art.191'!$G$7-(('DPI art.191'!$G$7-'DPI art.191'!$H$7)/8)*(P194-O194-2))))</f>
        <v/>
      </c>
      <c r="BB194" s="644">
        <f t="array" ref="BB194">R194-BA194</f>
        <v/>
      </c>
      <c r="BC194" s="644">
        <f t="array" ref="BC194">IF(N194&lt;135,N194,N194-'DPI art.191'!$I$5)</f>
        <v/>
      </c>
      <c r="BD194" s="137">
        <f t="array" ref="BD194">IF(O194&lt;80,"0",IF((P194-O194)&lt;=2,('DPI art.191'!$G$7-(('DPI art.191'!$F$7-'DPI art.191'!$G$7)/4)*(O194-P194-2)),('DPI art.191'!$G$7-(('DPI art.191'!$G$7-'DPI art.191'!$H$7)/8)*(P194-O194-2))))</f>
        <v/>
      </c>
      <c r="BE194" s="644">
        <f t="array" ref="BE194">O194-BD194</f>
        <v/>
      </c>
      <c r="BF194" s="644">
        <f t="array" ref="BF194">IF(N194&lt;135,N194,N194-'DPI art.191'!$I$7)</f>
        <v/>
      </c>
      <c r="BG194" s="644">
        <f t="array" ref="BG194">IF(AA194&lt;80,"0",IF((AB194-AA194)&lt;=2,('DPI art.191'!$G$3-(('DPI art.191'!$F$3-'DPI art.191'!$G$3)/4)*(AB194-AA194-2)),('DPI art.191'!$G$3-(('DPI art.191'!$G$3-'DPI art.191'!$H$3)/8)*(AB194-AA194-2))))</f>
        <v/>
      </c>
      <c r="BH194" s="644">
        <f t="array" ref="BH194">AA194-BG194</f>
        <v/>
      </c>
      <c r="BI194" s="644">
        <f t="array" ref="BI194">IF(Z194&lt;135,Z194,Z194-'DPI art.191'!$I$3)</f>
        <v/>
      </c>
      <c r="BJ194" s="137">
        <f t="array" ref="BJ194">IF(U194&lt;80,"0",IF((V194-U194)&lt;=2,('DPI art.191'!$G$7-(('DPI art.191'!$F$7-'DPI art.191'!$G$7)/4)*(U194-V194-2)),('DPI art.191'!$G$7-(('DPI art.191'!$G$7-'DPI art.191'!$H$7)/8)*(V194-U194-2))))</f>
        <v/>
      </c>
      <c r="BK194" s="644">
        <f t="array" ref="BK194">U194-BJ194</f>
        <v/>
      </c>
      <c r="BL194" s="644">
        <f t="array" ref="BL194">IF(T194&lt;135,T194,T194-'DPI art.191'!$I$7)</f>
        <v/>
      </c>
      <c r="BM194" s="644">
        <f t="array" ref="BM194">IF(AA194&lt;80,"0",IF((AB194-AA194)&lt;=2,('DPI art.191'!$G$5-(('DPI art.191'!$F$5-'DPI art.191'!$G$5)/4)*(AB194-AA194-2)),('DPI art.191'!$G$5-(('DPI art.191'!$G$5-'DPI art.191'!$H$5)/8)*(AB194-AA194-2))))</f>
        <v/>
      </c>
      <c r="BN194" s="644">
        <f t="array" ref="BN194">AD194-BM194</f>
        <v/>
      </c>
      <c r="BO194" s="644">
        <f t="array" ref="BO194">IF(Z194&lt;135,Z194,Z194-'DPI art.191'!$I$5)</f>
        <v/>
      </c>
      <c r="BP194" s="645">
        <f t="array" ref="BP194">10^(0.1*R194)</f>
        <v/>
      </c>
      <c r="BQ194" s="645">
        <f t="array" ref="BQ194">10^(0.1*X194)</f>
        <v/>
      </c>
      <c r="BR194" s="645">
        <f t="array" ref="BR194">10^(0.1*AB194)</f>
        <v/>
      </c>
      <c r="BS194" s="645">
        <f t="array" ref="BS194">10^(0.1*AF194)</f>
        <v/>
      </c>
      <c r="BT194" s="645">
        <f t="array" ref="BT194">10^(0.1*AJ194)</f>
        <v/>
      </c>
      <c r="BU194" s="645">
        <f t="array" ref="BU194">10^(0.1*AN194)</f>
        <v/>
      </c>
      <c r="BV194" s="134">
        <f t="array" ref="BV194">IF(R194&gt;0,(O194-R194),"")</f>
        <v/>
      </c>
      <c r="BW194" s="134">
        <f t="array" ref="BW194">IF(X194&gt;0,(O194-X194),"")</f>
        <v/>
      </c>
      <c r="BX194" s="134">
        <f t="array" ref="BX194">IF(AB194&gt;0,(O194-AB194),"")</f>
        <v/>
      </c>
      <c r="BY194" s="134">
        <f t="array" ref="BY194">IF(AF194&gt;0,(O194-AF194),"")</f>
        <v/>
      </c>
      <c r="BZ194" s="134">
        <f t="array" ref="BZ194">IF(AJ194&gt;0,(O194-AJ194),"")</f>
        <v/>
      </c>
      <c r="CA194" s="134">
        <f t="array" ref="CA194">IF(AN194&gt;0,(O194-AN194),"")</f>
        <v/>
      </c>
      <c r="CB194" s="645">
        <f t="array" ref="CB194">COUNT(BV194:CA194)</f>
        <v/>
      </c>
      <c r="CC194" s="646">
        <f t="array" ref="CC194">IF(CB194=0,0,IF(CB194=1,0,1/(CB194*(CB194-1))))</f>
        <v/>
      </c>
      <c r="CD194" s="135">
        <f t="array" ref="CD194">IF(R194&gt;0,(BV194^2),"")</f>
        <v/>
      </c>
      <c r="CE194" s="135">
        <f t="array" ref="CE194">IF(X194&gt;0,(BW194^2),"")</f>
        <v/>
      </c>
      <c r="CF194" s="135">
        <f t="array" ref="CF194">IF(AB194&gt;0,(BX194^2),"")</f>
        <v/>
      </c>
      <c r="CG194" s="135">
        <f t="array" ref="CG194">IF(AF194&gt;0,(BY194^2),"")</f>
        <v/>
      </c>
      <c r="CH194" s="135">
        <f t="array" ref="CH194">IF(AJ194&gt;0,(BZ194^2),"")</f>
        <v/>
      </c>
      <c r="CI194" s="135">
        <f t="array" ref="CI194">IF(AN194&gt;0,(CA194^2),"")</f>
        <v/>
      </c>
      <c r="CJ194" s="121" t="n"/>
    </row>
    <row r="195" hidden="1" ht="18.5" customHeight="1" s="621">
      <c r="A195" s="123" t="n"/>
      <c r="B195" s="47" t="inlineStr">
        <is>
          <t>D11_3</t>
        </is>
      </c>
      <c r="C195" s="101" t="n"/>
      <c r="D195" s="101" t="n"/>
      <c r="E195" s="101" t="n"/>
      <c r="F195" s="101" t="n"/>
      <c r="G195" s="100" t="n">
        <v>46163</v>
      </c>
      <c r="H195" s="99" t="inlineStr">
        <is>
          <t>Compito</t>
        </is>
      </c>
      <c r="I195" s="101" t="n"/>
      <c r="J195" s="101" t="n"/>
      <c r="K195" s="100" t="n"/>
      <c r="L195" s="100" t="n"/>
      <c r="M195" s="635">
        <f t="array" ref="M195">IF(R195&gt;0,(SQRT(CC195*(SUM(CD195:CI195)))),"")</f>
        <v/>
      </c>
      <c r="N195" s="636">
        <f t="array" ref="N195">IF(T195&gt;0,(MAX(T195,Z195,AD195,AH195,AL195,AP195))+SQRT(1.2^2+1^2),"")</f>
        <v/>
      </c>
      <c r="O195" s="637">
        <f t="array" ref="O195">IF(R195="",0,10*LOG10(SUM(BP195:BU195)/(COUNT(R195,X195,AB195,AF195,AJ195,AN195))))</f>
        <v/>
      </c>
      <c r="P195" s="638">
        <f t="array" ref="P195">IF(AND(Y195="",AC195="",AG195="",AK195="",AO195=""),S195,AVERAGE(S195,Y195,AC195,AG195,AK195,AO195)+STDEV(S195,Y195,AC195,AG195,AK195,AO195))</f>
        <v/>
      </c>
      <c r="Q195" s="106" t="n">
        <v>300</v>
      </c>
      <c r="R195" s="639" t="n">
        <v>73.40000000000001</v>
      </c>
      <c r="S195" s="640" t="n">
        <v>75.5</v>
      </c>
      <c r="T195" s="641" t="n">
        <v>94.5</v>
      </c>
      <c r="U195" s="642" t="n"/>
      <c r="V195" s="642" t="n"/>
      <c r="W195" s="106" t="n">
        <v>300</v>
      </c>
      <c r="X195" s="639" t="n">
        <v>70.3</v>
      </c>
      <c r="Y195" s="640" t="n">
        <v>72.90000000000001</v>
      </c>
      <c r="Z195" s="641" t="n">
        <v>89.09999999999999</v>
      </c>
      <c r="AA195" s="106" t="n">
        <v>300</v>
      </c>
      <c r="AB195" s="639" t="n">
        <v>73.2</v>
      </c>
      <c r="AC195" s="640" t="n">
        <v>74.59999999999999</v>
      </c>
      <c r="AD195" s="641" t="n">
        <v>95.5</v>
      </c>
      <c r="AE195" s="106" t="n">
        <v>300</v>
      </c>
      <c r="AF195" s="639" t="n">
        <v>70.3</v>
      </c>
      <c r="AG195" s="640" t="n">
        <v>74.8</v>
      </c>
      <c r="AH195" s="641" t="n">
        <v>96.90000000000001</v>
      </c>
      <c r="AI195" s="106" t="n">
        <v>300</v>
      </c>
      <c r="AJ195" s="639" t="n">
        <v>73.2</v>
      </c>
      <c r="AK195" s="640" t="n">
        <v>75.3</v>
      </c>
      <c r="AL195" s="641" t="n">
        <v>94.3</v>
      </c>
      <c r="AM195" s="106" t="n">
        <v>300</v>
      </c>
      <c r="AN195" s="639" t="n">
        <v>71.90000000000001</v>
      </c>
      <c r="AO195" s="640" t="n">
        <v>74.59999999999999</v>
      </c>
      <c r="AP195" s="641" t="n">
        <v>104.1</v>
      </c>
      <c r="AQ195" s="111">
        <f t="array" ref="AQ195">IF(AND((O195)&lt;85,N195&lt;137),"NO","SI")</f>
        <v/>
      </c>
      <c r="AR195" s="112">
        <f t="array" ref="AR195">IF((480*(10^(7.95-(O195/10))))&lt;480,480*(10^(7.95-(O195/10))),480)</f>
        <v/>
      </c>
      <c r="AS195" s="113">
        <f t="array" ref="AS195">IF((480*(10^(8.45-(O195/10))))&lt;480,480*(10^(8.45-(O195/10))),480)</f>
        <v/>
      </c>
      <c r="AT195" s="114">
        <f t="array" ref="AT195">IF((480*(10^(8.65-(O195/10))))&lt;480,480*(10^(8.65-(O195/10))),480)</f>
        <v/>
      </c>
      <c r="AU195" s="137">
        <f t="array" ref="AU195">IF(O195&lt;80,"0",IF((P195-O195)&lt;=2,('DPI art.191'!$G$3-(('DPI art.191'!$F$3-'DPI art.191'!$G$3)/4)*(P195-O195-2)),('DPI art.191'!$G$3-(('DPI art.191'!$G$3-'DPI art.191'!$H$3)/8)*(P195-O195-2))))</f>
        <v/>
      </c>
      <c r="AV195" s="644">
        <f t="array" ref="AV195">O195-AU195</f>
        <v/>
      </c>
      <c r="AW195" s="644">
        <f t="array" ref="AW195">IF(N195&lt;135,N195,N195-'DPI art.191'!$I$3)</f>
        <v/>
      </c>
      <c r="AX195" s="137">
        <f t="array" ref="AX195">IF(O195&lt;80,"0",IF((P195-O195)&lt;=2,('DPI art.191'!$G$5-(('DPI art.191'!$F$5-'DPI art.191'!$G$5)/4)*(P195-O195-2)),('DPI art.191'!$G$5-(('DPI art.191'!$G$5-'DPI art.191'!$H$5)/8)*(P195-O195-2))))</f>
        <v/>
      </c>
      <c r="AY195" s="644">
        <f t="array" ref="AY195">I195-AX195</f>
        <v/>
      </c>
      <c r="AZ195" s="644">
        <f t="array" ref="AZ195">IF(N195&lt;135,N195,N195-'DPI art.191'!$I$5)</f>
        <v/>
      </c>
      <c r="BA195" s="137">
        <f t="array" ref="BA195">IF(O195&lt;80,"0",IF((P195-O195)&lt;=2,('DPI art.191'!$G$7-(('DPI art.191'!$F$7-'DPI art.191'!$G$7)/4)*(P195-O195-2)),('DPI art.191'!$G$7-(('DPI art.191'!$G$7-'DPI art.191'!$H$7)/8)*(P195-O195-2))))</f>
        <v/>
      </c>
      <c r="BB195" s="644">
        <f t="array" ref="BB195">R195-BA195</f>
        <v/>
      </c>
      <c r="BC195" s="644">
        <f t="array" ref="BC195">IF(N195&lt;135,N195,N195-'DPI art.191'!$I$5)</f>
        <v/>
      </c>
      <c r="BD195" s="137">
        <f t="array" ref="BD195">IF(O195&lt;80,"0",IF((P195-O195)&lt;=2,('DPI art.191'!$G$7-(('DPI art.191'!$F$7-'DPI art.191'!$G$7)/4)*(O195-P195-2)),('DPI art.191'!$G$7-(('DPI art.191'!$G$7-'DPI art.191'!$H$7)/8)*(P195-O195-2))))</f>
        <v/>
      </c>
      <c r="BE195" s="644">
        <f t="array" ref="BE195">O195-BD195</f>
        <v/>
      </c>
      <c r="BF195" s="644">
        <f t="array" ref="BF195">IF(N195&lt;135,N195,N195-'DPI art.191'!$I$7)</f>
        <v/>
      </c>
      <c r="BG195" s="644">
        <f t="array" ref="BG195">IF(AA195&lt;80,"0",IF((AB195-AA195)&lt;=2,('DPI art.191'!$G$3-(('DPI art.191'!$F$3-'DPI art.191'!$G$3)/4)*(AB195-AA195-2)),('DPI art.191'!$G$3-(('DPI art.191'!$G$3-'DPI art.191'!$H$3)/8)*(AB195-AA195-2))))</f>
        <v/>
      </c>
      <c r="BH195" s="644">
        <f t="array" ref="BH195">AA195-BG195</f>
        <v/>
      </c>
      <c r="BI195" s="644">
        <f t="array" ref="BI195">IF(Z195&lt;135,Z195,Z195-'DPI art.191'!$I$3)</f>
        <v/>
      </c>
      <c r="BJ195" s="137">
        <f t="array" ref="BJ195">IF(U195&lt;80,"0",IF((V195-U195)&lt;=2,('DPI art.191'!$G$7-(('DPI art.191'!$F$7-'DPI art.191'!$G$7)/4)*(U195-V195-2)),('DPI art.191'!$G$7-(('DPI art.191'!$G$7-'DPI art.191'!$H$7)/8)*(V195-U195-2))))</f>
        <v/>
      </c>
      <c r="BK195" s="644">
        <f t="array" ref="BK195">U195-BJ195</f>
        <v/>
      </c>
      <c r="BL195" s="644">
        <f t="array" ref="BL195">IF(T195&lt;135,T195,T195-'DPI art.191'!$I$7)</f>
        <v/>
      </c>
      <c r="BM195" s="644">
        <f t="array" ref="BM195">IF(AA195&lt;80,"0",IF((AB195-AA195)&lt;=2,('DPI art.191'!$G$5-(('DPI art.191'!$F$5-'DPI art.191'!$G$5)/4)*(AB195-AA195-2)),('DPI art.191'!$G$5-(('DPI art.191'!$G$5-'DPI art.191'!$H$5)/8)*(AB195-AA195-2))))</f>
        <v/>
      </c>
      <c r="BN195" s="644">
        <f t="array" ref="BN195">AD195-BM195</f>
        <v/>
      </c>
      <c r="BO195" s="644">
        <f t="array" ref="BO195">IF(Z195&lt;135,Z195,Z195-'DPI art.191'!$I$5)</f>
        <v/>
      </c>
      <c r="BP195" s="645">
        <f t="array" ref="BP195">10^(0.1*R195)</f>
        <v/>
      </c>
      <c r="BQ195" s="645">
        <f t="array" ref="BQ195">10^(0.1*X195)</f>
        <v/>
      </c>
      <c r="BR195" s="645">
        <f t="array" ref="BR195">10^(0.1*AB195)</f>
        <v/>
      </c>
      <c r="BS195" s="645">
        <f t="array" ref="BS195">10^(0.1*AF195)</f>
        <v/>
      </c>
      <c r="BT195" s="645">
        <f t="array" ref="BT195">10^(0.1*AJ195)</f>
        <v/>
      </c>
      <c r="BU195" s="645">
        <f t="array" ref="BU195">10^(0.1*AN195)</f>
        <v/>
      </c>
      <c r="BV195" s="134">
        <f t="array" ref="BV195">IF(R195&gt;0,(O195-R195),"")</f>
        <v/>
      </c>
      <c r="BW195" s="134">
        <f t="array" ref="BW195">IF(X195&gt;0,(O195-X195),"")</f>
        <v/>
      </c>
      <c r="BX195" s="134">
        <f t="array" ref="BX195">IF(AB195&gt;0,(O195-AB195),"")</f>
        <v/>
      </c>
      <c r="BY195" s="134">
        <f t="array" ref="BY195">IF(AF195&gt;0,(O195-AF195),"")</f>
        <v/>
      </c>
      <c r="BZ195" s="134">
        <f t="array" ref="BZ195">IF(AJ195&gt;0,(O195-AJ195),"")</f>
        <v/>
      </c>
      <c r="CA195" s="134">
        <f t="array" ref="CA195">IF(AN195&gt;0,(O195-AN195),"")</f>
        <v/>
      </c>
      <c r="CB195" s="645">
        <f t="array" ref="CB195">COUNT(BV195:CA195)</f>
        <v/>
      </c>
      <c r="CC195" s="646">
        <f t="array" ref="CC195">IF(CB195=0,0,IF(CB195=1,0,1/(CB195*(CB195-1))))</f>
        <v/>
      </c>
      <c r="CD195" s="135">
        <f t="array" ref="CD195">IF(R195&gt;0,(BV195^2),"")</f>
        <v/>
      </c>
      <c r="CE195" s="135">
        <f t="array" ref="CE195">IF(X195&gt;0,(BW195^2),"")</f>
        <v/>
      </c>
      <c r="CF195" s="135">
        <f t="array" ref="CF195">IF(AB195&gt;0,(BX195^2),"")</f>
        <v/>
      </c>
      <c r="CG195" s="135">
        <f t="array" ref="CG195">IF(AF195&gt;0,(BY195^2),"")</f>
        <v/>
      </c>
      <c r="CH195" s="135">
        <f t="array" ref="CH195">IF(AJ195&gt;0,(BZ195^2),"")</f>
        <v/>
      </c>
      <c r="CI195" s="135">
        <f t="array" ref="CI195">IF(AN195&gt;0,(CA195^2),"")</f>
        <v/>
      </c>
      <c r="CJ195" s="121" t="n"/>
    </row>
    <row r="196" hidden="1" ht="18.5" customHeight="1" s="621">
      <c r="A196" s="123" t="n"/>
      <c r="B196" s="47" t="inlineStr">
        <is>
          <t>D12_3</t>
        </is>
      </c>
      <c r="C196" s="101" t="n"/>
      <c r="D196" s="101" t="n"/>
      <c r="E196" s="101" t="n"/>
      <c r="F196" s="101" t="n"/>
      <c r="G196" s="100" t="n">
        <v>46163</v>
      </c>
      <c r="H196" s="99" t="inlineStr">
        <is>
          <t>Compito</t>
        </is>
      </c>
      <c r="I196" s="101" t="n"/>
      <c r="J196" s="101" t="n"/>
      <c r="K196" s="100" t="n"/>
      <c r="L196" s="100" t="n"/>
      <c r="M196" s="635">
        <f t="array" ref="M196">IF(R196&gt;0,(SQRT(CC196*(SUM(CD196:CI196)))),"")</f>
        <v/>
      </c>
      <c r="N196" s="636">
        <f t="array" ref="N196">IF(T196&gt;0,(MAX(T196,Z196,AD196,AH196,AL196,AP196))+SQRT(1.2^2+1^2),"")</f>
        <v/>
      </c>
      <c r="O196" s="637">
        <f t="array" ref="O196">IF(R196="",0,10*LOG10(SUM(BP196:BU196)/(COUNT(R196,X196,AB196,AF196,AJ196,AN196))))</f>
        <v/>
      </c>
      <c r="P196" s="638">
        <f t="array" ref="P196">IF(AND(Y196="",AC196="",AG196="",AK196="",AO196=""),S196,AVERAGE(S196,Y196,AC196,AG196,AK196,AO196)+STDEV(S196,Y196,AC196,AG196,AK196,AO196))</f>
        <v/>
      </c>
      <c r="Q196" s="106" t="n">
        <v>300</v>
      </c>
      <c r="R196" s="639" t="n">
        <v>59.2</v>
      </c>
      <c r="S196" s="640" t="n">
        <v>58.7</v>
      </c>
      <c r="T196" s="641" t="n">
        <v>85.7</v>
      </c>
      <c r="U196" s="642" t="n"/>
      <c r="V196" s="642" t="n"/>
      <c r="W196" s="106" t="n">
        <v>300</v>
      </c>
      <c r="X196" s="639" t="n">
        <v>62.2</v>
      </c>
      <c r="Y196" s="640" t="n">
        <v>62</v>
      </c>
      <c r="Z196" s="641" t="n">
        <v>98.3</v>
      </c>
      <c r="AA196" s="106" t="n">
        <v>300</v>
      </c>
      <c r="AB196" s="639" t="n">
        <v>61.2</v>
      </c>
      <c r="AC196" s="640" t="n">
        <v>62</v>
      </c>
      <c r="AD196" s="641" t="n">
        <v>96.59999999999999</v>
      </c>
      <c r="AE196" s="106" t="n">
        <v>300</v>
      </c>
      <c r="AF196" s="639" t="n">
        <v>59.2</v>
      </c>
      <c r="AG196" s="640" t="n">
        <v>60.4</v>
      </c>
      <c r="AH196" s="641" t="n">
        <v>93.59999999999999</v>
      </c>
      <c r="AI196" s="106" t="n">
        <v>300</v>
      </c>
      <c r="AJ196" s="639" t="n">
        <v>60.2</v>
      </c>
      <c r="AK196" s="640" t="n">
        <v>61.1</v>
      </c>
      <c r="AL196" s="641" t="n">
        <v>89.40000000000001</v>
      </c>
      <c r="AM196" s="106" t="n">
        <v>300</v>
      </c>
      <c r="AN196" s="639" t="n">
        <v>50</v>
      </c>
      <c r="AO196" s="640" t="n">
        <v>57.2</v>
      </c>
      <c r="AP196" s="641" t="n">
        <v>94.90000000000001</v>
      </c>
      <c r="AQ196" s="111">
        <f t="array" ref="AQ196">IF(AND((O196)&lt;85,N196&lt;137),"NO","SI")</f>
        <v/>
      </c>
      <c r="AR196" s="112">
        <f t="array" ref="AR196">IF((480*(10^(7.95-(O196/10))))&lt;480,480*(10^(7.95-(O196/10))),480)</f>
        <v/>
      </c>
      <c r="AS196" s="113">
        <f t="array" ref="AS196">IF((480*(10^(8.45-(O196/10))))&lt;480,480*(10^(8.45-(O196/10))),480)</f>
        <v/>
      </c>
      <c r="AT196" s="114">
        <f t="array" ref="AT196">IF((480*(10^(8.65-(O196/10))))&lt;480,480*(10^(8.65-(O196/10))),480)</f>
        <v/>
      </c>
      <c r="AU196" s="137">
        <f t="array" ref="AU196">IF(O196&lt;80,"0",IF((P196-O196)&lt;=2,('DPI art.191'!$G$3-(('DPI art.191'!$F$3-'DPI art.191'!$G$3)/4)*(P196-O196-2)),('DPI art.191'!$G$3-(('DPI art.191'!$G$3-'DPI art.191'!$H$3)/8)*(P196-O196-2))))</f>
        <v/>
      </c>
      <c r="AV196" s="644">
        <f t="array" ref="AV196">O196-AU196</f>
        <v/>
      </c>
      <c r="AW196" s="644">
        <f t="array" ref="AW196">IF(N196&lt;135,N196,N196-'DPI art.191'!$I$3)</f>
        <v/>
      </c>
      <c r="AX196" s="137">
        <f t="array" ref="AX196">IF(O196&lt;80,"0",IF((P196-O196)&lt;=2,('DPI art.191'!$G$5-(('DPI art.191'!$F$5-'DPI art.191'!$G$5)/4)*(P196-O196-2)),('DPI art.191'!$G$5-(('DPI art.191'!$G$5-'DPI art.191'!$H$5)/8)*(P196-O196-2))))</f>
        <v/>
      </c>
      <c r="AY196" s="644">
        <f t="array" ref="AY196">I196-AX196</f>
        <v/>
      </c>
      <c r="AZ196" s="644">
        <f t="array" ref="AZ196">IF(N196&lt;135,N196,N196-'DPI art.191'!$I$5)</f>
        <v/>
      </c>
      <c r="BA196" s="137">
        <f t="array" ref="BA196">IF(O196&lt;80,"0",IF((P196-O196)&lt;=2,('DPI art.191'!$G$7-(('DPI art.191'!$F$7-'DPI art.191'!$G$7)/4)*(P196-O196-2)),('DPI art.191'!$G$7-(('DPI art.191'!$G$7-'DPI art.191'!$H$7)/8)*(P196-O196-2))))</f>
        <v/>
      </c>
      <c r="BB196" s="644">
        <f t="array" ref="BB196">R196-BA196</f>
        <v/>
      </c>
      <c r="BC196" s="644">
        <f t="array" ref="BC196">IF(N196&lt;135,N196,N196-'DPI art.191'!$I$5)</f>
        <v/>
      </c>
      <c r="BD196" s="137">
        <f t="array" ref="BD196">IF(O196&lt;80,"0",IF((P196-O196)&lt;=2,('DPI art.191'!$G$7-(('DPI art.191'!$F$7-'DPI art.191'!$G$7)/4)*(O196-P196-2)),('DPI art.191'!$G$7-(('DPI art.191'!$G$7-'DPI art.191'!$H$7)/8)*(P196-O196-2))))</f>
        <v/>
      </c>
      <c r="BE196" s="644">
        <f t="array" ref="BE196">O196-BD196</f>
        <v/>
      </c>
      <c r="BF196" s="644">
        <f t="array" ref="BF196">IF(N196&lt;135,N196,N196-'DPI art.191'!$I$7)</f>
        <v/>
      </c>
      <c r="BG196" s="644">
        <f t="array" ref="BG196">IF(AA196&lt;80,"0",IF((AB196-AA196)&lt;=2,('DPI art.191'!$G$3-(('DPI art.191'!$F$3-'DPI art.191'!$G$3)/4)*(AB196-AA196-2)),('DPI art.191'!$G$3-(('DPI art.191'!$G$3-'DPI art.191'!$H$3)/8)*(AB196-AA196-2))))</f>
        <v/>
      </c>
      <c r="BH196" s="644">
        <f t="array" ref="BH196">AA196-BG196</f>
        <v/>
      </c>
      <c r="BI196" s="644">
        <f t="array" ref="BI196">IF(Z196&lt;135,Z196,Z196-'DPI art.191'!$I$3)</f>
        <v/>
      </c>
      <c r="BJ196" s="137">
        <f t="array" ref="BJ196">IF(U196&lt;80,"0",IF((V196-U196)&lt;=2,('DPI art.191'!$G$7-(('DPI art.191'!$F$7-'DPI art.191'!$G$7)/4)*(U196-V196-2)),('DPI art.191'!$G$7-(('DPI art.191'!$G$7-'DPI art.191'!$H$7)/8)*(V196-U196-2))))</f>
        <v/>
      </c>
      <c r="BK196" s="644">
        <f t="array" ref="BK196">U196-BJ196</f>
        <v/>
      </c>
      <c r="BL196" s="644">
        <f t="array" ref="BL196">IF(T196&lt;135,T196,T196-'DPI art.191'!$I$7)</f>
        <v/>
      </c>
      <c r="BM196" s="644">
        <f t="array" ref="BM196">IF(AA196&lt;80,"0",IF((AB196-AA196)&lt;=2,('DPI art.191'!$G$5-(('DPI art.191'!$F$5-'DPI art.191'!$G$5)/4)*(AB196-AA196-2)),('DPI art.191'!$G$5-(('DPI art.191'!$G$5-'DPI art.191'!$H$5)/8)*(AB196-AA196-2))))</f>
        <v/>
      </c>
      <c r="BN196" s="644">
        <f t="array" ref="BN196">AD196-BM196</f>
        <v/>
      </c>
      <c r="BO196" s="644">
        <f t="array" ref="BO196">IF(Z196&lt;135,Z196,Z196-'DPI art.191'!$I$5)</f>
        <v/>
      </c>
      <c r="BP196" s="645">
        <f t="array" ref="BP196">10^(0.1*R196)</f>
        <v/>
      </c>
      <c r="BQ196" s="645">
        <f t="array" ref="BQ196">10^(0.1*X196)</f>
        <v/>
      </c>
      <c r="BR196" s="645">
        <f t="array" ref="BR196">10^(0.1*AB196)</f>
        <v/>
      </c>
      <c r="BS196" s="645">
        <f t="array" ref="BS196">10^(0.1*AF196)</f>
        <v/>
      </c>
      <c r="BT196" s="645">
        <f t="array" ref="BT196">10^(0.1*AJ196)</f>
        <v/>
      </c>
      <c r="BU196" s="645">
        <f t="array" ref="BU196">10^(0.1*AN196)</f>
        <v/>
      </c>
      <c r="BV196" s="134">
        <f t="array" ref="BV196">IF(R196&gt;0,(O196-R196),"")</f>
        <v/>
      </c>
      <c r="BW196" s="134">
        <f t="array" ref="BW196">IF(X196&gt;0,(O196-X196),"")</f>
        <v/>
      </c>
      <c r="BX196" s="134">
        <f t="array" ref="BX196">IF(AB196&gt;0,(O196-AB196),"")</f>
        <v/>
      </c>
      <c r="BY196" s="134">
        <f t="array" ref="BY196">IF(AF196&gt;0,(O196-AF196),"")</f>
        <v/>
      </c>
      <c r="BZ196" s="134">
        <f t="array" ref="BZ196">IF(AJ196&gt;0,(O196-AJ196),"")</f>
        <v/>
      </c>
      <c r="CA196" s="134">
        <f t="array" ref="CA196">IF(AN196&gt;0,(O196-AN196),"")</f>
        <v/>
      </c>
      <c r="CB196" s="645">
        <f t="array" ref="CB196">COUNT(BV196:CA196)</f>
        <v/>
      </c>
      <c r="CC196" s="646">
        <f t="array" ref="CC196">IF(CB196=0,0,IF(CB196=1,0,1/(CB196*(CB196-1))))</f>
        <v/>
      </c>
      <c r="CD196" s="135">
        <f t="array" ref="CD196">IF(R196&gt;0,(BV196^2),"")</f>
        <v/>
      </c>
      <c r="CE196" s="135">
        <f t="array" ref="CE196">IF(X196&gt;0,(BW196^2),"")</f>
        <v/>
      </c>
      <c r="CF196" s="135">
        <f t="array" ref="CF196">IF(AB196&gt;0,(BX196^2),"")</f>
        <v/>
      </c>
      <c r="CG196" s="135">
        <f t="array" ref="CG196">IF(AF196&gt;0,(BY196^2),"")</f>
        <v/>
      </c>
      <c r="CH196" s="135">
        <f t="array" ref="CH196">IF(AJ196&gt;0,(BZ196^2),"")</f>
        <v/>
      </c>
      <c r="CI196" s="135">
        <f t="array" ref="CI196">IF(AN196&gt;0,(CA196^2),"")</f>
        <v/>
      </c>
      <c r="CJ196" s="121" t="n"/>
    </row>
    <row r="197" hidden="1" ht="18.5" customHeight="1" s="621">
      <c r="A197" s="123" t="n"/>
      <c r="B197" s="47" t="inlineStr">
        <is>
          <t>D13_3</t>
        </is>
      </c>
      <c r="C197" s="101" t="n"/>
      <c r="D197" s="101" t="n"/>
      <c r="E197" s="101" t="n"/>
      <c r="F197" s="101" t="n"/>
      <c r="G197" s="100" t="n">
        <v>46163</v>
      </c>
      <c r="H197" s="99" t="inlineStr">
        <is>
          <t>Compito</t>
        </is>
      </c>
      <c r="I197" s="101" t="n"/>
      <c r="J197" s="101" t="n"/>
      <c r="K197" s="100" t="n"/>
      <c r="L197" s="100" t="n"/>
      <c r="M197" s="635">
        <f t="array" ref="M197">IF(R197&gt;0,(SQRT(CC197*(SUM(CD197:CI197)))),"")</f>
        <v/>
      </c>
      <c r="N197" s="636">
        <f t="array" ref="N197">IF(T197&gt;0,(MAX(T197,Z197,AD197,AH197,AL197,AP197))+SQRT(1.2^2+1^2),"")</f>
        <v/>
      </c>
      <c r="O197" s="637">
        <f t="array" ref="O197">IF(R197="",0,10*LOG10(SUM(BP197:BU197)/(COUNT(R197,X197,AB197,AF197,AJ197,AN197))))</f>
        <v/>
      </c>
      <c r="P197" s="638">
        <f t="array" ref="P197">IF(AND(Y197="",AC197="",AG197="",AK197="",AO197=""),S197,AVERAGE(S197,Y197,AC197,AG197,AK197,AO197)+STDEV(S197,Y197,AC197,AG197,AK197,AO197))</f>
        <v/>
      </c>
      <c r="Q197" s="106" t="n">
        <v>300</v>
      </c>
      <c r="R197" s="639" t="n">
        <v>47</v>
      </c>
      <c r="S197" s="640" t="n">
        <v>61.3</v>
      </c>
      <c r="T197" s="641" t="n">
        <v>93.09999999999999</v>
      </c>
      <c r="U197" s="642" t="n"/>
      <c r="V197" s="642" t="n"/>
      <c r="W197" s="106" t="n">
        <v>300</v>
      </c>
      <c r="X197" s="639" t="n">
        <v>47</v>
      </c>
      <c r="Y197" s="640" t="n">
        <v>54.8</v>
      </c>
      <c r="Z197" s="641" t="n">
        <v>88.09999999999999</v>
      </c>
      <c r="AA197" s="106" t="n">
        <v>300</v>
      </c>
      <c r="AB197" s="639" t="n">
        <v>50.7</v>
      </c>
      <c r="AC197" s="640" t="n">
        <v>54.9</v>
      </c>
      <c r="AD197" s="641" t="n">
        <v>86.2</v>
      </c>
      <c r="AE197" s="106" t="n">
        <v>300</v>
      </c>
      <c r="AF197" s="639" t="n">
        <v>47.9</v>
      </c>
      <c r="AG197" s="640" t="n">
        <v>58.6</v>
      </c>
      <c r="AH197" s="641" t="n">
        <v>85.3</v>
      </c>
      <c r="AI197" s="106" t="n">
        <v>300</v>
      </c>
      <c r="AJ197" s="639" t="n">
        <v>45.1</v>
      </c>
      <c r="AK197" s="640" t="n">
        <v>55.8</v>
      </c>
      <c r="AL197" s="641" t="n">
        <v>82.7</v>
      </c>
      <c r="AM197" s="106" t="n">
        <v>300</v>
      </c>
      <c r="AN197" s="639" t="n">
        <v>39.5</v>
      </c>
      <c r="AO197" s="640" t="n">
        <v>50.3</v>
      </c>
      <c r="AP197" s="641" t="n">
        <v>68.90000000000001</v>
      </c>
      <c r="AQ197" s="111">
        <f t="array" ref="AQ197">IF(AND((O197)&lt;85,N197&lt;137),"NO","SI")</f>
        <v/>
      </c>
      <c r="AR197" s="112">
        <f t="array" ref="AR197">IF((480*(10^(7.95-(O197/10))))&lt;480,480*(10^(7.95-(O197/10))),480)</f>
        <v/>
      </c>
      <c r="AS197" s="113">
        <f t="array" ref="AS197">IF((480*(10^(8.45-(O197/10))))&lt;480,480*(10^(8.45-(O197/10))),480)</f>
        <v/>
      </c>
      <c r="AT197" s="114">
        <f t="array" ref="AT197">IF((480*(10^(8.65-(O197/10))))&lt;480,480*(10^(8.65-(O197/10))),480)</f>
        <v/>
      </c>
      <c r="AU197" s="137">
        <f t="array" ref="AU197">IF(O197&lt;80,"0",IF((P197-O197)&lt;=2,('DPI art.191'!$G$3-(('DPI art.191'!$F$3-'DPI art.191'!$G$3)/4)*(P197-O197-2)),('DPI art.191'!$G$3-(('DPI art.191'!$G$3-'DPI art.191'!$H$3)/8)*(P197-O197-2))))</f>
        <v/>
      </c>
      <c r="AV197" s="644">
        <f t="array" ref="AV197">O197-AU197</f>
        <v/>
      </c>
      <c r="AW197" s="644">
        <f t="array" ref="AW197">IF(N197&lt;135,N197,N197-'DPI art.191'!$I$3)</f>
        <v/>
      </c>
      <c r="AX197" s="137">
        <f t="array" ref="AX197">IF(O197&lt;80,"0",IF((P197-O197)&lt;=2,('DPI art.191'!$G$5-(('DPI art.191'!$F$5-'DPI art.191'!$G$5)/4)*(P197-O197-2)),('DPI art.191'!$G$5-(('DPI art.191'!$G$5-'DPI art.191'!$H$5)/8)*(P197-O197-2))))</f>
        <v/>
      </c>
      <c r="AY197" s="644">
        <f t="array" ref="AY197">I197-AX197</f>
        <v/>
      </c>
      <c r="AZ197" s="644">
        <f t="array" ref="AZ197">IF(N197&lt;135,N197,N197-'DPI art.191'!$I$5)</f>
        <v/>
      </c>
      <c r="BA197" s="137">
        <f t="array" ref="BA197">IF(O197&lt;80,"0",IF((P197-O197)&lt;=2,('DPI art.191'!$G$7-(('DPI art.191'!$F$7-'DPI art.191'!$G$7)/4)*(P197-O197-2)),('DPI art.191'!$G$7-(('DPI art.191'!$G$7-'DPI art.191'!$H$7)/8)*(P197-O197-2))))</f>
        <v/>
      </c>
      <c r="BB197" s="644">
        <f t="array" ref="BB197">R197-BA197</f>
        <v/>
      </c>
      <c r="BC197" s="644">
        <f t="array" ref="BC197">IF(N197&lt;135,N197,N197-'DPI art.191'!$I$5)</f>
        <v/>
      </c>
      <c r="BD197" s="137">
        <f t="array" ref="BD197">IF(O197&lt;80,"0",IF((P197-O197)&lt;=2,('DPI art.191'!$G$7-(('DPI art.191'!$F$7-'DPI art.191'!$G$7)/4)*(O197-P197-2)),('DPI art.191'!$G$7-(('DPI art.191'!$G$7-'DPI art.191'!$H$7)/8)*(P197-O197-2))))</f>
        <v/>
      </c>
      <c r="BE197" s="644">
        <f t="array" ref="BE197">O197-BD197</f>
        <v/>
      </c>
      <c r="BF197" s="644">
        <f t="array" ref="BF197">IF(N197&lt;135,N197,N197-'DPI art.191'!$I$7)</f>
        <v/>
      </c>
      <c r="BG197" s="644">
        <f t="array" ref="BG197">IF(AA197&lt;80,"0",IF((AB197-AA197)&lt;=2,('DPI art.191'!$G$3-(('DPI art.191'!$F$3-'DPI art.191'!$G$3)/4)*(AB197-AA197-2)),('DPI art.191'!$G$3-(('DPI art.191'!$G$3-'DPI art.191'!$H$3)/8)*(AB197-AA197-2))))</f>
        <v/>
      </c>
      <c r="BH197" s="644">
        <f t="array" ref="BH197">AA197-BG197</f>
        <v/>
      </c>
      <c r="BI197" s="644">
        <f t="array" ref="BI197">IF(Z197&lt;135,Z197,Z197-'DPI art.191'!$I$3)</f>
        <v/>
      </c>
      <c r="BJ197" s="137">
        <f t="array" ref="BJ197">IF(U197&lt;80,"0",IF((V197-U197)&lt;=2,('DPI art.191'!$G$7-(('DPI art.191'!$F$7-'DPI art.191'!$G$7)/4)*(U197-V197-2)),('DPI art.191'!$G$7-(('DPI art.191'!$G$7-'DPI art.191'!$H$7)/8)*(V197-U197-2))))</f>
        <v/>
      </c>
      <c r="BK197" s="644">
        <f t="array" ref="BK197">U197-BJ197</f>
        <v/>
      </c>
      <c r="BL197" s="644">
        <f t="array" ref="BL197">IF(T197&lt;135,T197,T197-'DPI art.191'!$I$7)</f>
        <v/>
      </c>
      <c r="BM197" s="644">
        <f t="array" ref="BM197">IF(AA197&lt;80,"0",IF((AB197-AA197)&lt;=2,('DPI art.191'!$G$5-(('DPI art.191'!$F$5-'DPI art.191'!$G$5)/4)*(AB197-AA197-2)),('DPI art.191'!$G$5-(('DPI art.191'!$G$5-'DPI art.191'!$H$5)/8)*(AB197-AA197-2))))</f>
        <v/>
      </c>
      <c r="BN197" s="644">
        <f t="array" ref="BN197">AD197-BM197</f>
        <v/>
      </c>
      <c r="BO197" s="644">
        <f t="array" ref="BO197">IF(Z197&lt;135,Z197,Z197-'DPI art.191'!$I$5)</f>
        <v/>
      </c>
      <c r="BP197" s="645">
        <f t="array" ref="BP197">10^(0.1*R197)</f>
        <v/>
      </c>
      <c r="BQ197" s="645">
        <f t="array" ref="BQ197">10^(0.1*X197)</f>
        <v/>
      </c>
      <c r="BR197" s="645">
        <f t="array" ref="BR197">10^(0.1*AB197)</f>
        <v/>
      </c>
      <c r="BS197" s="645">
        <f t="array" ref="BS197">10^(0.1*AF197)</f>
        <v/>
      </c>
      <c r="BT197" s="645">
        <f t="array" ref="BT197">10^(0.1*AJ197)</f>
        <v/>
      </c>
      <c r="BU197" s="645">
        <f t="array" ref="BU197">10^(0.1*AN197)</f>
        <v/>
      </c>
      <c r="BV197" s="134">
        <f t="array" ref="BV197">IF(R197&gt;0,(O197-R197),"")</f>
        <v/>
      </c>
      <c r="BW197" s="134">
        <f t="array" ref="BW197">IF(X197&gt;0,(O197-X197),"")</f>
        <v/>
      </c>
      <c r="BX197" s="134">
        <f t="array" ref="BX197">IF(AB197&gt;0,(O197-AB197),"")</f>
        <v/>
      </c>
      <c r="BY197" s="134">
        <f t="array" ref="BY197">IF(AF197&gt;0,(O197-AF197),"")</f>
        <v/>
      </c>
      <c r="BZ197" s="134">
        <f t="array" ref="BZ197">IF(AJ197&gt;0,(O197-AJ197),"")</f>
        <v/>
      </c>
      <c r="CA197" s="134">
        <f t="array" ref="CA197">IF(AN197&gt;0,(O197-AN197),"")</f>
        <v/>
      </c>
      <c r="CB197" s="645">
        <f t="array" ref="CB197">COUNT(BV197:CA197)</f>
        <v/>
      </c>
      <c r="CC197" s="646">
        <f t="array" ref="CC197">IF(CB197=0,0,IF(CB197=1,0,1/(CB197*(CB197-1))))</f>
        <v/>
      </c>
      <c r="CD197" s="135">
        <f t="array" ref="CD197">IF(R197&gt;0,(BV197^2),"")</f>
        <v/>
      </c>
      <c r="CE197" s="135">
        <f t="array" ref="CE197">IF(X197&gt;0,(BW197^2),"")</f>
        <v/>
      </c>
      <c r="CF197" s="135">
        <f t="array" ref="CF197">IF(AB197&gt;0,(BX197^2),"")</f>
        <v/>
      </c>
      <c r="CG197" s="135">
        <f t="array" ref="CG197">IF(AF197&gt;0,(BY197^2),"")</f>
        <v/>
      </c>
      <c r="CH197" s="135">
        <f t="array" ref="CH197">IF(AJ197&gt;0,(BZ197^2),"")</f>
        <v/>
      </c>
      <c r="CI197" s="135">
        <f t="array" ref="CI197">IF(AN197&gt;0,(CA197^2),"")</f>
        <v/>
      </c>
      <c r="CJ197" s="121" t="n"/>
    </row>
    <row r="198" hidden="1" ht="18.5" customHeight="1" s="621">
      <c r="A198" s="123" t="n"/>
      <c r="B198" s="47" t="inlineStr">
        <is>
          <t>D14_3</t>
        </is>
      </c>
      <c r="C198" s="101" t="n"/>
      <c r="D198" s="101" t="n"/>
      <c r="E198" s="101" t="n"/>
      <c r="F198" s="101" t="n"/>
      <c r="G198" s="100" t="n">
        <v>46163</v>
      </c>
      <c r="H198" s="99" t="inlineStr">
        <is>
          <t>Compito</t>
        </is>
      </c>
      <c r="I198" s="101" t="n"/>
      <c r="J198" s="101" t="n"/>
      <c r="K198" s="100" t="n"/>
      <c r="L198" s="100" t="n"/>
      <c r="M198" s="635">
        <f t="array" ref="M198">IF(R198&gt;0,(SQRT(CC198*(SUM(CD198:CI198)))),"")</f>
        <v/>
      </c>
      <c r="N198" s="636">
        <f t="array" ref="N198">IF(T198&gt;0,(MAX(T198,Z198,AD198,AH198,AL198,AP198))+SQRT(1.2^2+1^2),"")</f>
        <v/>
      </c>
      <c r="O198" s="637">
        <f t="array" ref="O198">IF(R198="",0,10*LOG10(SUM(BP198:BU198)/(COUNT(R198,X198,AB198,AF198,AJ198,AN198))))</f>
        <v/>
      </c>
      <c r="P198" s="638">
        <f t="array" ref="P198">IF(AND(Y198="",AC198="",AG198="",AK198="",AO198=""),S198,AVERAGE(S198,Y198,AC198,AG198,AK198,AO198)+STDEV(S198,Y198,AC198,AG198,AK198,AO198))</f>
        <v/>
      </c>
      <c r="Q198" s="106" t="n">
        <v>300</v>
      </c>
      <c r="R198" s="639" t="n">
        <v>41.4</v>
      </c>
      <c r="S198" s="640" t="n">
        <v>52.3</v>
      </c>
      <c r="T198" s="641" t="n">
        <v>83.2</v>
      </c>
      <c r="U198" s="642" t="n"/>
      <c r="V198" s="642" t="n"/>
      <c r="W198" s="106" t="n">
        <v>300</v>
      </c>
      <c r="X198" s="639" t="n">
        <v>39</v>
      </c>
      <c r="Y198" s="640" t="n">
        <v>53.2</v>
      </c>
      <c r="Z198" s="641" t="n">
        <v>88</v>
      </c>
      <c r="AA198" s="106" t="n">
        <v>300</v>
      </c>
      <c r="AB198" s="639" t="n">
        <v>40.2</v>
      </c>
      <c r="AC198" s="640" t="n">
        <v>50.8</v>
      </c>
      <c r="AD198" s="641" t="n">
        <v>79.3</v>
      </c>
      <c r="AE198" s="106" t="n">
        <v>300</v>
      </c>
      <c r="AF198" s="639" t="n">
        <v>57</v>
      </c>
      <c r="AG198" s="640" t="n">
        <v>59.9</v>
      </c>
      <c r="AH198" s="641" t="n">
        <v>91</v>
      </c>
      <c r="AI198" s="106" t="n">
        <v>300</v>
      </c>
      <c r="AJ198" s="639" t="n">
        <v>55.3</v>
      </c>
      <c r="AK198" s="640" t="n">
        <v>58.2</v>
      </c>
      <c r="AL198" s="641" t="n">
        <v>92.40000000000001</v>
      </c>
      <c r="AM198" s="106" t="n">
        <v>300</v>
      </c>
      <c r="AN198" s="639" t="n">
        <v>61.8</v>
      </c>
      <c r="AO198" s="640" t="n">
        <v>62.7</v>
      </c>
      <c r="AP198" s="641" t="n">
        <v>91.90000000000001</v>
      </c>
      <c r="AQ198" s="111">
        <f t="array" ref="AQ198">IF(AND((O198)&lt;85,N198&lt;137),"NO","SI")</f>
        <v/>
      </c>
      <c r="AR198" s="112">
        <f t="array" ref="AR198">IF((480*(10^(7.95-(O198/10))))&lt;480,480*(10^(7.95-(O198/10))),480)</f>
        <v/>
      </c>
      <c r="AS198" s="113">
        <f t="array" ref="AS198">IF((480*(10^(8.45-(O198/10))))&lt;480,480*(10^(8.45-(O198/10))),480)</f>
        <v/>
      </c>
      <c r="AT198" s="114">
        <f t="array" ref="AT198">IF((480*(10^(8.65-(O198/10))))&lt;480,480*(10^(8.65-(O198/10))),480)</f>
        <v/>
      </c>
      <c r="AU198" s="137">
        <f t="array" ref="AU198">IF(O198&lt;80,"0",IF((P198-O198)&lt;=2,('DPI art.191'!$G$3-(('DPI art.191'!$F$3-'DPI art.191'!$G$3)/4)*(P198-O198-2)),('DPI art.191'!$G$3-(('DPI art.191'!$G$3-'DPI art.191'!$H$3)/8)*(P198-O198-2))))</f>
        <v/>
      </c>
      <c r="AV198" s="644">
        <f t="array" ref="AV198">O198-AU198</f>
        <v/>
      </c>
      <c r="AW198" s="644">
        <f t="array" ref="AW198">IF(N198&lt;135,N198,N198-'DPI art.191'!$I$3)</f>
        <v/>
      </c>
      <c r="AX198" s="137">
        <f t="array" ref="AX198">IF(O198&lt;80,"0",IF((P198-O198)&lt;=2,('DPI art.191'!$G$5-(('DPI art.191'!$F$5-'DPI art.191'!$G$5)/4)*(P198-O198-2)),('DPI art.191'!$G$5-(('DPI art.191'!$G$5-'DPI art.191'!$H$5)/8)*(P198-O198-2))))</f>
        <v/>
      </c>
      <c r="AY198" s="644">
        <f t="array" ref="AY198">I198-AX198</f>
        <v/>
      </c>
      <c r="AZ198" s="644">
        <f t="array" ref="AZ198">IF(N198&lt;135,N198,N198-'DPI art.191'!$I$5)</f>
        <v/>
      </c>
      <c r="BA198" s="137">
        <f t="array" ref="BA198">IF(O198&lt;80,"0",IF((P198-O198)&lt;=2,('DPI art.191'!$G$7-(('DPI art.191'!$F$7-'DPI art.191'!$G$7)/4)*(P198-O198-2)),('DPI art.191'!$G$7-(('DPI art.191'!$G$7-'DPI art.191'!$H$7)/8)*(P198-O198-2))))</f>
        <v/>
      </c>
      <c r="BB198" s="644">
        <f t="array" ref="BB198">R198-BA198</f>
        <v/>
      </c>
      <c r="BC198" s="644">
        <f t="array" ref="BC198">IF(N198&lt;135,N198,N198-'DPI art.191'!$I$5)</f>
        <v/>
      </c>
      <c r="BD198" s="137">
        <f t="array" ref="BD198">IF(O198&lt;80,"0",IF((P198-O198)&lt;=2,('DPI art.191'!$G$7-(('DPI art.191'!$F$7-'DPI art.191'!$G$7)/4)*(O198-P198-2)),('DPI art.191'!$G$7-(('DPI art.191'!$G$7-'DPI art.191'!$H$7)/8)*(P198-O198-2))))</f>
        <v/>
      </c>
      <c r="BE198" s="644">
        <f t="array" ref="BE198">O198-BD198</f>
        <v/>
      </c>
      <c r="BF198" s="644">
        <f t="array" ref="BF198">IF(N198&lt;135,N198,N198-'DPI art.191'!$I$7)</f>
        <v/>
      </c>
      <c r="BG198" s="644">
        <f t="array" ref="BG198">IF(AA198&lt;80,"0",IF((AB198-AA198)&lt;=2,('DPI art.191'!$G$3-(('DPI art.191'!$F$3-'DPI art.191'!$G$3)/4)*(AB198-AA198-2)),('DPI art.191'!$G$3-(('DPI art.191'!$G$3-'DPI art.191'!$H$3)/8)*(AB198-AA198-2))))</f>
        <v/>
      </c>
      <c r="BH198" s="644">
        <f t="array" ref="BH198">AA198-BG198</f>
        <v/>
      </c>
      <c r="BI198" s="644">
        <f t="array" ref="BI198">IF(Z198&lt;135,Z198,Z198-'DPI art.191'!$I$3)</f>
        <v/>
      </c>
      <c r="BJ198" s="137">
        <f t="array" ref="BJ198">IF(U198&lt;80,"0",IF((V198-U198)&lt;=2,('DPI art.191'!$G$7-(('DPI art.191'!$F$7-'DPI art.191'!$G$7)/4)*(U198-V198-2)),('DPI art.191'!$G$7-(('DPI art.191'!$G$7-'DPI art.191'!$H$7)/8)*(V198-U198-2))))</f>
        <v/>
      </c>
      <c r="BK198" s="644">
        <f t="array" ref="BK198">U198-BJ198</f>
        <v/>
      </c>
      <c r="BL198" s="644">
        <f t="array" ref="BL198">IF(T198&lt;135,T198,T198-'DPI art.191'!$I$7)</f>
        <v/>
      </c>
      <c r="BM198" s="644">
        <f t="array" ref="BM198">IF(AA198&lt;80,"0",IF((AB198-AA198)&lt;=2,('DPI art.191'!$G$5-(('DPI art.191'!$F$5-'DPI art.191'!$G$5)/4)*(AB198-AA198-2)),('DPI art.191'!$G$5-(('DPI art.191'!$G$5-'DPI art.191'!$H$5)/8)*(AB198-AA198-2))))</f>
        <v/>
      </c>
      <c r="BN198" s="644">
        <f t="array" ref="BN198">AD198-BM198</f>
        <v/>
      </c>
      <c r="BO198" s="644">
        <f t="array" ref="BO198">IF(Z198&lt;135,Z198,Z198-'DPI art.191'!$I$5)</f>
        <v/>
      </c>
      <c r="BP198" s="645">
        <f t="array" ref="BP198">10^(0.1*R198)</f>
        <v/>
      </c>
      <c r="BQ198" s="645">
        <f t="array" ref="BQ198">10^(0.1*X198)</f>
        <v/>
      </c>
      <c r="BR198" s="645">
        <f t="array" ref="BR198">10^(0.1*AB198)</f>
        <v/>
      </c>
      <c r="BS198" s="645">
        <f t="array" ref="BS198">10^(0.1*AF198)</f>
        <v/>
      </c>
      <c r="BT198" s="645">
        <f t="array" ref="BT198">10^(0.1*AJ198)</f>
        <v/>
      </c>
      <c r="BU198" s="645">
        <f t="array" ref="BU198">10^(0.1*AN198)</f>
        <v/>
      </c>
      <c r="BV198" s="134">
        <f t="array" ref="BV198">IF(R198&gt;0,(O198-R198),"")</f>
        <v/>
      </c>
      <c r="BW198" s="134">
        <f t="array" ref="BW198">IF(X198&gt;0,(O198-X198),"")</f>
        <v/>
      </c>
      <c r="BX198" s="134">
        <f t="array" ref="BX198">IF(AB198&gt;0,(O198-AB198),"")</f>
        <v/>
      </c>
      <c r="BY198" s="134">
        <f t="array" ref="BY198">IF(AF198&gt;0,(O198-AF198),"")</f>
        <v/>
      </c>
      <c r="BZ198" s="134">
        <f t="array" ref="BZ198">IF(AJ198&gt;0,(O198-AJ198),"")</f>
        <v/>
      </c>
      <c r="CA198" s="134">
        <f t="array" ref="CA198">IF(AN198&gt;0,(O198-AN198),"")</f>
        <v/>
      </c>
      <c r="CB198" s="645">
        <f t="array" ref="CB198">COUNT(BV198:CA198)</f>
        <v/>
      </c>
      <c r="CC198" s="646">
        <f t="array" ref="CC198">IF(CB198=0,0,IF(CB198=1,0,1/(CB198*(CB198-1))))</f>
        <v/>
      </c>
      <c r="CD198" s="135">
        <f t="array" ref="CD198">IF(R198&gt;0,(BV198^2),"")</f>
        <v/>
      </c>
      <c r="CE198" s="135">
        <f t="array" ref="CE198">IF(X198&gt;0,(BW198^2),"")</f>
        <v/>
      </c>
      <c r="CF198" s="135">
        <f t="array" ref="CF198">IF(AB198&gt;0,(BX198^2),"")</f>
        <v/>
      </c>
      <c r="CG198" s="135">
        <f t="array" ref="CG198">IF(AF198&gt;0,(BY198^2),"")</f>
        <v/>
      </c>
      <c r="CH198" s="135">
        <f t="array" ref="CH198">IF(AJ198&gt;0,(BZ198^2),"")</f>
        <v/>
      </c>
      <c r="CI198" s="135">
        <f t="array" ref="CI198">IF(AN198&gt;0,(CA198^2),"")</f>
        <v/>
      </c>
      <c r="CJ198" s="121" t="n"/>
    </row>
    <row r="199" hidden="1" ht="18.5" customHeight="1" s="621">
      <c r="A199" s="123" t="n"/>
      <c r="B199" s="47" t="inlineStr">
        <is>
          <t>D15_3</t>
        </is>
      </c>
      <c r="C199" s="101" t="n"/>
      <c r="D199" s="101" t="n"/>
      <c r="E199" s="101" t="n"/>
      <c r="F199" s="101" t="n"/>
      <c r="G199" s="100" t="n">
        <v>46163</v>
      </c>
      <c r="H199" s="99" t="inlineStr">
        <is>
          <t>Compito</t>
        </is>
      </c>
      <c r="I199" s="101" t="n"/>
      <c r="J199" s="101" t="n"/>
      <c r="K199" s="100" t="n"/>
      <c r="L199" s="100" t="n"/>
      <c r="M199" s="635">
        <f t="array" ref="M199">IF(R199&gt;0,(SQRT(CC199*(SUM(CD199:CI199)))),"")</f>
        <v/>
      </c>
      <c r="N199" s="636">
        <f t="array" ref="N199">IF(T199&gt;0,(MAX(T199,Z199,AD199,AH199,AL199,AP199))+SQRT(1.2^2+1^2),"")</f>
        <v/>
      </c>
      <c r="O199" s="637">
        <f t="array" ref="O199">IF(R199="",0,10*LOG10(SUM(BP199:BU199)/(COUNT(R199,X199,AB199,AF199,AJ199,AN199))))</f>
        <v/>
      </c>
      <c r="P199" s="638">
        <f t="array" ref="P199">IF(AND(Y199="",AC199="",AG199="",AK199="",AO199=""),S199,AVERAGE(S199,Y199,AC199,AG199,AK199,AO199)+STDEV(S199,Y199,AC199,AG199,AK199,AO199))</f>
        <v/>
      </c>
      <c r="Q199" s="106" t="n">
        <v>300</v>
      </c>
      <c r="R199" s="639" t="n">
        <v>81</v>
      </c>
      <c r="S199" s="640" t="n">
        <v>82.2</v>
      </c>
      <c r="T199" s="641" t="n">
        <v>120.2</v>
      </c>
      <c r="U199" s="642" t="n"/>
      <c r="V199" s="642" t="n"/>
      <c r="W199" s="106" t="n">
        <v>300</v>
      </c>
      <c r="X199" s="639" t="n">
        <v>84.3</v>
      </c>
      <c r="Y199" s="640" t="n">
        <v>84.09999999999999</v>
      </c>
      <c r="Z199" s="641" t="n">
        <v>125.5</v>
      </c>
      <c r="AA199" s="106" t="n">
        <v>300</v>
      </c>
      <c r="AB199" s="639" t="n">
        <v>85.40000000000001</v>
      </c>
      <c r="AC199" s="640" t="n">
        <v>85</v>
      </c>
      <c r="AD199" s="641" t="n">
        <v>122.4</v>
      </c>
      <c r="AE199" s="106" t="n">
        <v>300</v>
      </c>
      <c r="AF199" s="639" t="n">
        <v>83.40000000000001</v>
      </c>
      <c r="AG199" s="640" t="n">
        <v>83.59999999999999</v>
      </c>
      <c r="AH199" s="641" t="n">
        <v>117.7</v>
      </c>
      <c r="AI199" s="106" t="n">
        <v>300</v>
      </c>
      <c r="AJ199" s="639" t="n">
        <v>82.90000000000001</v>
      </c>
      <c r="AK199" s="640" t="n">
        <v>83.09999999999999</v>
      </c>
      <c r="AL199" s="641" t="n">
        <v>118.6</v>
      </c>
      <c r="AM199" s="106" t="n">
        <v>300</v>
      </c>
      <c r="AN199" s="639" t="n">
        <v>81.40000000000001</v>
      </c>
      <c r="AO199" s="640" t="n">
        <v>81.90000000000001</v>
      </c>
      <c r="AP199" s="641" t="n">
        <v>121.9</v>
      </c>
      <c r="AQ199" s="111">
        <f t="array" ref="AQ199">IF(AND((O199)&lt;85,N199&lt;137),"NO","SI")</f>
        <v/>
      </c>
      <c r="AR199" s="112">
        <f t="array" ref="AR199">IF((480*(10^(7.95-(O199/10))))&lt;480,480*(10^(7.95-(O199/10))),480)</f>
        <v/>
      </c>
      <c r="AS199" s="113">
        <f t="array" ref="AS199">IF((480*(10^(8.45-(O199/10))))&lt;480,480*(10^(8.45-(O199/10))),480)</f>
        <v/>
      </c>
      <c r="AT199" s="114">
        <f t="array" ref="AT199">IF((480*(10^(8.65-(O199/10))))&lt;480,480*(10^(8.65-(O199/10))),480)</f>
        <v/>
      </c>
      <c r="AU199" s="644">
        <f t="array" ref="AU199">IF(O199&lt;80,"0",IF((P199-O199)&lt;=2,('DPI art.191'!$G$3-(('DPI art.191'!$F$3-'DPI art.191'!$G$3)/4)*(P199-O199-2)),('DPI art.191'!$G$3-(('DPI art.191'!$G$3-'DPI art.191'!$H$3)/8)*(P199-O199-2))))</f>
        <v/>
      </c>
      <c r="AV199" s="644">
        <f t="array" ref="AV199">O199-AU199</f>
        <v/>
      </c>
      <c r="AW199" s="644">
        <f t="array" ref="AW199">IF(N199&lt;135,N199,N199-'DPI art.191'!$I$3)</f>
        <v/>
      </c>
      <c r="AX199" s="644">
        <f t="array" ref="AX199">IF(O199&lt;80,"0",IF((P199-O199)&lt;=2,('DPI art.191'!$G$5-(('DPI art.191'!$F$5-'DPI art.191'!$G$5)/4)*(P199-O199-2)),('DPI art.191'!$G$5-(('DPI art.191'!$G$5-'DPI art.191'!$H$5)/8)*(P199-O199-2))))</f>
        <v/>
      </c>
      <c r="AY199" s="644">
        <f t="array" ref="AY199">I199-AX199</f>
        <v/>
      </c>
      <c r="AZ199" s="644">
        <f t="array" ref="AZ199">IF(N199&lt;135,N199,N199-'DPI art.191'!$I$5)</f>
        <v/>
      </c>
      <c r="BA199" s="644">
        <f t="array" ref="BA199">IF(O199&lt;80,"0",IF((P199-O199)&lt;=2,('DPI art.191'!$G$7-(('DPI art.191'!$F$7-'DPI art.191'!$G$7)/4)*(P199-O199-2)),('DPI art.191'!$G$7-(('DPI art.191'!$G$7-'DPI art.191'!$H$7)/8)*(P199-O199-2))))</f>
        <v/>
      </c>
      <c r="BB199" s="644">
        <f t="array" ref="BB199">R199-BA199</f>
        <v/>
      </c>
      <c r="BC199" s="644">
        <f t="array" ref="BC199">IF(N199&lt;135,N199,N199-'DPI art.191'!$I$5)</f>
        <v/>
      </c>
      <c r="BD199" s="644">
        <f t="array" ref="BD199">IF(O199&lt;80,"0",IF((P199-O199)&lt;=2,('DPI art.191'!$G$7-(('DPI art.191'!$F$7-'DPI art.191'!$G$7)/4)*(O199-P199-2)),('DPI art.191'!$G$7-(('DPI art.191'!$G$7-'DPI art.191'!$H$7)/8)*(P199-O199-2))))</f>
        <v/>
      </c>
      <c r="BE199" s="644">
        <f t="array" ref="BE199">O199-BD199</f>
        <v/>
      </c>
      <c r="BF199" s="644">
        <f t="array" ref="BF199">IF(N199&lt;135,N199,N199-'DPI art.191'!$I$7)</f>
        <v/>
      </c>
      <c r="BG199" s="644">
        <f t="array" ref="BG199">IF(AA199&lt;80,"0",IF((AB199-AA199)&lt;=2,('DPI art.191'!$G$3-(('DPI art.191'!$F$3-'DPI art.191'!$G$3)/4)*(AB199-AA199-2)),('DPI art.191'!$G$3-(('DPI art.191'!$G$3-'DPI art.191'!$H$3)/8)*(AB199-AA199-2))))</f>
        <v/>
      </c>
      <c r="BH199" s="644">
        <f t="array" ref="BH199">AA199-BG199</f>
        <v/>
      </c>
      <c r="BI199" s="644">
        <f t="array" ref="BI199">IF(Z199&lt;135,Z199,Z199-'DPI art.191'!$I$3)</f>
        <v/>
      </c>
      <c r="BJ199" s="137">
        <f t="array" ref="BJ199">IF(U199&lt;80,"0",IF((V199-U199)&lt;=2,('DPI art.191'!$G$7-(('DPI art.191'!$F$7-'DPI art.191'!$G$7)/4)*(U199-V199-2)),('DPI art.191'!$G$7-(('DPI art.191'!$G$7-'DPI art.191'!$H$7)/8)*(V199-U199-2))))</f>
        <v/>
      </c>
      <c r="BK199" s="644">
        <f t="array" ref="BK199">U199-BJ199</f>
        <v/>
      </c>
      <c r="BL199" s="644">
        <f t="array" ref="BL199">IF(T199&lt;135,T199,T199-'DPI art.191'!$I$7)</f>
        <v/>
      </c>
      <c r="BM199" s="644">
        <f t="array" ref="BM199">IF(AA199&lt;80,"0",IF((AB199-AA199)&lt;=2,('DPI art.191'!$G$5-(('DPI art.191'!$F$5-'DPI art.191'!$G$5)/4)*(AB199-AA199-2)),('DPI art.191'!$G$5-(('DPI art.191'!$G$5-'DPI art.191'!$H$5)/8)*(AB199-AA199-2))))</f>
        <v/>
      </c>
      <c r="BN199" s="644">
        <f t="array" ref="BN199">AD199-BM199</f>
        <v/>
      </c>
      <c r="BO199" s="644">
        <f t="array" ref="BO199">IF(Z199&lt;135,Z199,Z199-'DPI art.191'!$I$5)</f>
        <v/>
      </c>
      <c r="BP199" s="645">
        <f t="array" ref="BP199">10^(0.1*R199)</f>
        <v/>
      </c>
      <c r="BQ199" s="645">
        <f t="array" ref="BQ199">10^(0.1*X199)</f>
        <v/>
      </c>
      <c r="BR199" s="645">
        <f t="array" ref="BR199">10^(0.1*AB199)</f>
        <v/>
      </c>
      <c r="BS199" s="645">
        <f t="array" ref="BS199">10^(0.1*AF199)</f>
        <v/>
      </c>
      <c r="BT199" s="645">
        <f t="array" ref="BT199">10^(0.1*AJ199)</f>
        <v/>
      </c>
      <c r="BU199" s="645">
        <f t="array" ref="BU199">10^(0.1*AN199)</f>
        <v/>
      </c>
      <c r="BV199" s="134">
        <f t="array" ref="BV199">IF(R199&gt;0,(O199-R199),"")</f>
        <v/>
      </c>
      <c r="BW199" s="134">
        <f t="array" ref="BW199">IF(X199&gt;0,(O199-X199),"")</f>
        <v/>
      </c>
      <c r="BX199" s="134">
        <f t="array" ref="BX199">IF(AB199&gt;0,(O199-AB199),"")</f>
        <v/>
      </c>
      <c r="BY199" s="134">
        <f t="array" ref="BY199">IF(AF199&gt;0,(O199-AF199),"")</f>
        <v/>
      </c>
      <c r="BZ199" s="134">
        <f t="array" ref="BZ199">IF(AJ199&gt;0,(O199-AJ199),"")</f>
        <v/>
      </c>
      <c r="CA199" s="134">
        <f t="array" ref="CA199">IF(AN199&gt;0,(O199-AN199),"")</f>
        <v/>
      </c>
      <c r="CB199" s="645">
        <f t="array" ref="CB199">COUNT(BV199:CA199)</f>
        <v/>
      </c>
      <c r="CC199" s="646">
        <f t="array" ref="CC199">IF(CB199=0,0,IF(CB199=1,0,1/(CB199*(CB199-1))))</f>
        <v/>
      </c>
      <c r="CD199" s="135">
        <f t="array" ref="CD199">IF(R199&gt;0,(BV199^2),"")</f>
        <v/>
      </c>
      <c r="CE199" s="135">
        <f t="array" ref="CE199">IF(X199&gt;0,(BW199^2),"")</f>
        <v/>
      </c>
      <c r="CF199" s="135">
        <f t="array" ref="CF199">IF(AB199&gt;0,(BX199^2),"")</f>
        <v/>
      </c>
      <c r="CG199" s="135">
        <f t="array" ref="CG199">IF(AF199&gt;0,(BY199^2),"")</f>
        <v/>
      </c>
      <c r="CH199" s="135">
        <f t="array" ref="CH199">IF(AJ199&gt;0,(BZ199^2),"")</f>
        <v/>
      </c>
      <c r="CI199" s="135">
        <f t="array" ref="CI199">IF(AN199&gt;0,(CA199^2),"")</f>
        <v/>
      </c>
      <c r="CJ199" s="121" t="n"/>
    </row>
    <row r="200" hidden="1" ht="18.5" customHeight="1" s="621">
      <c r="A200" s="123" t="n"/>
      <c r="B200" s="47" t="inlineStr">
        <is>
          <t>D16_3</t>
        </is>
      </c>
      <c r="C200" s="101" t="n"/>
      <c r="D200" s="101" t="n"/>
      <c r="E200" s="101" t="n"/>
      <c r="F200" s="101" t="n"/>
      <c r="G200" s="100" t="n">
        <v>46163</v>
      </c>
      <c r="H200" s="99" t="inlineStr">
        <is>
          <t>Compito</t>
        </is>
      </c>
      <c r="I200" s="101" t="n"/>
      <c r="J200" s="101" t="n"/>
      <c r="K200" s="100" t="n"/>
      <c r="L200" s="100" t="n"/>
      <c r="M200" s="635">
        <f t="array" ref="M200">IF(R200&gt;0,(SQRT(CC200*(SUM(CD200:CI200)))),"")</f>
        <v/>
      </c>
      <c r="N200" s="636">
        <f t="array" ref="N200">IF(T200&gt;0,(MAX(T200,Z200,AD200,AH200,AL200,AP200))+SQRT(1.2^2+1^2),"")</f>
        <v/>
      </c>
      <c r="O200" s="637">
        <f t="array" ref="O200">IF(R200="",0,10*LOG10(SUM(BP200:BU200)/(COUNT(R200,X200,AB200,AF200,AJ200,AN200))))</f>
        <v/>
      </c>
      <c r="P200" s="638">
        <f t="array" ref="P200">IF(AND(Y200="",AC200="",AG200="",AK200="",AO200=""),S200,AVERAGE(S200,Y200,AC200,AG200,AK200,AO200)+STDEV(S200,Y200,AC200,AG200,AK200,AO200))</f>
        <v/>
      </c>
      <c r="Q200" s="106" t="n">
        <v>300</v>
      </c>
      <c r="R200" s="639" t="n">
        <v>84.3</v>
      </c>
      <c r="S200" s="640" t="n">
        <v>84.5</v>
      </c>
      <c r="T200" s="641" t="n">
        <v>112.6</v>
      </c>
      <c r="U200" s="642" t="n"/>
      <c r="V200" s="642" t="n"/>
      <c r="W200" s="106" t="n">
        <v>300</v>
      </c>
      <c r="X200" s="639" t="n">
        <v>82.2</v>
      </c>
      <c r="Y200" s="640" t="n">
        <v>83.09999999999999</v>
      </c>
      <c r="Z200" s="641" t="n">
        <v>117.7</v>
      </c>
      <c r="AA200" s="106" t="n">
        <v>300</v>
      </c>
      <c r="AB200" s="639" t="n">
        <v>82.7</v>
      </c>
      <c r="AC200" s="640" t="n">
        <v>83.59999999999999</v>
      </c>
      <c r="AD200" s="641" t="n">
        <v>113.7</v>
      </c>
      <c r="AE200" s="106" t="n">
        <v>300</v>
      </c>
      <c r="AF200" s="639" t="n">
        <v>85.40000000000001</v>
      </c>
      <c r="AG200" s="640" t="n">
        <v>85.5</v>
      </c>
      <c r="AH200" s="641" t="n">
        <v>119.2</v>
      </c>
      <c r="AI200" s="106" t="n">
        <v>300</v>
      </c>
      <c r="AJ200" s="639" t="n">
        <v>85.90000000000001</v>
      </c>
      <c r="AK200" s="640" t="n">
        <v>86</v>
      </c>
      <c r="AL200" s="641" t="n">
        <v>112</v>
      </c>
      <c r="AM200" s="106" t="n">
        <v>300</v>
      </c>
      <c r="AN200" s="639" t="n">
        <v>79.09999999999999</v>
      </c>
      <c r="AO200" s="640" t="n">
        <v>82.40000000000001</v>
      </c>
      <c r="AP200" s="641" t="n">
        <v>113.2</v>
      </c>
      <c r="AQ200" s="111">
        <f t="array" ref="AQ200">IF(AND((O200)&lt;85,N200&lt;137),"NO","SI")</f>
        <v/>
      </c>
      <c r="AR200" s="112">
        <f t="array" ref="AR200">IF((480*(10^(7.95-(O200/10))))&lt;480,480*(10^(7.95-(O200/10))),480)</f>
        <v/>
      </c>
      <c r="AS200" s="113">
        <f t="array" ref="AS200">IF((480*(10^(8.45-(O200/10))))&lt;480,480*(10^(8.45-(O200/10))),480)</f>
        <v/>
      </c>
      <c r="AT200" s="114">
        <f t="array" ref="AT200">IF((480*(10^(8.65-(O200/10))))&lt;480,480*(10^(8.65-(O200/10))),480)</f>
        <v/>
      </c>
      <c r="AU200" s="644">
        <f t="array" ref="AU200">IF(O200&lt;80,"0",IF((P200-O200)&lt;=2,('DPI art.191'!$G$3-(('DPI art.191'!$F$3-'DPI art.191'!$G$3)/4)*(P200-O200-2)),('DPI art.191'!$G$3-(('DPI art.191'!$G$3-'DPI art.191'!$H$3)/8)*(P200-O200-2))))</f>
        <v/>
      </c>
      <c r="AV200" s="644">
        <f t="array" ref="AV200">O200-AU200</f>
        <v/>
      </c>
      <c r="AW200" s="644">
        <f t="array" ref="AW200">IF(N200&lt;135,N200,N200-'DPI art.191'!$I$3)</f>
        <v/>
      </c>
      <c r="AX200" s="644">
        <f t="array" ref="AX200">IF(O200&lt;80,"0",IF((P200-O200)&lt;=2,('DPI art.191'!$G$5-(('DPI art.191'!$F$5-'DPI art.191'!$G$5)/4)*(P200-O200-2)),('DPI art.191'!$G$5-(('DPI art.191'!$G$5-'DPI art.191'!$H$5)/8)*(P200-O200-2))))</f>
        <v/>
      </c>
      <c r="AY200" s="644">
        <f t="array" ref="AY200">I200-AX200</f>
        <v/>
      </c>
      <c r="AZ200" s="644">
        <f t="array" ref="AZ200">IF(N200&lt;135,N200,N200-'DPI art.191'!$I$5)</f>
        <v/>
      </c>
      <c r="BA200" s="644">
        <f t="array" ref="BA200">IF(O200&lt;80,"0",IF((P200-O200)&lt;=2,('DPI art.191'!$G$7-(('DPI art.191'!$F$7-'DPI art.191'!$G$7)/4)*(P200-O200-2)),('DPI art.191'!$G$7-(('DPI art.191'!$G$7-'DPI art.191'!$H$7)/8)*(P200-O200-2))))</f>
        <v/>
      </c>
      <c r="BB200" s="644">
        <f t="array" ref="BB200">R200-BA200</f>
        <v/>
      </c>
      <c r="BC200" s="644">
        <f t="array" ref="BC200">IF(N200&lt;135,N200,N200-'DPI art.191'!$I$5)</f>
        <v/>
      </c>
      <c r="BD200" s="644">
        <f t="array" ref="BD200">IF(O200&lt;80,"0",IF((P200-O200)&lt;=2,('DPI art.191'!$G$7-(('DPI art.191'!$F$7-'DPI art.191'!$G$7)/4)*(O200-P200-2)),('DPI art.191'!$G$7-(('DPI art.191'!$G$7-'DPI art.191'!$H$7)/8)*(P200-O200-2))))</f>
        <v/>
      </c>
      <c r="BE200" s="644">
        <f t="array" ref="BE200">O200-BD200</f>
        <v/>
      </c>
      <c r="BF200" s="644">
        <f t="array" ref="BF200">IF(N200&lt;135,N200,N200-'DPI art.191'!$I$7)</f>
        <v/>
      </c>
      <c r="BG200" s="644">
        <f t="array" ref="BG200">IF(AA200&lt;80,"0",IF((AB200-AA200)&lt;=2,('DPI art.191'!$G$3-(('DPI art.191'!$F$3-'DPI art.191'!$G$3)/4)*(AB200-AA200-2)),('DPI art.191'!$G$3-(('DPI art.191'!$G$3-'DPI art.191'!$H$3)/8)*(AB200-AA200-2))))</f>
        <v/>
      </c>
      <c r="BH200" s="644">
        <f t="array" ref="BH200">AA200-BG200</f>
        <v/>
      </c>
      <c r="BI200" s="644">
        <f t="array" ref="BI200">IF(Z200&lt;135,Z200,Z200-'DPI art.191'!$I$3)</f>
        <v/>
      </c>
      <c r="BJ200" s="137">
        <f t="array" ref="BJ200">IF(U200&lt;80,"0",IF((V200-U200)&lt;=2,('DPI art.191'!$G$7-(('DPI art.191'!$F$7-'DPI art.191'!$G$7)/4)*(U200-V200-2)),('DPI art.191'!$G$7-(('DPI art.191'!$G$7-'DPI art.191'!$H$7)/8)*(V200-U200-2))))</f>
        <v/>
      </c>
      <c r="BK200" s="644">
        <f t="array" ref="BK200">U200-BJ200</f>
        <v/>
      </c>
      <c r="BL200" s="644">
        <f t="array" ref="BL200">IF(T200&lt;135,T200,T200-'DPI art.191'!$I$7)</f>
        <v/>
      </c>
      <c r="BM200" s="644">
        <f t="array" ref="BM200">IF(AA200&lt;80,"0",IF((AB200-AA200)&lt;=2,('DPI art.191'!$G$5-(('DPI art.191'!$F$5-'DPI art.191'!$G$5)/4)*(AB200-AA200-2)),('DPI art.191'!$G$5-(('DPI art.191'!$G$5-'DPI art.191'!$H$5)/8)*(AB200-AA200-2))))</f>
        <v/>
      </c>
      <c r="BN200" s="644">
        <f t="array" ref="BN200">AD200-BM200</f>
        <v/>
      </c>
      <c r="BO200" s="644">
        <f t="array" ref="BO200">IF(Z200&lt;135,Z200,Z200-'DPI art.191'!$I$5)</f>
        <v/>
      </c>
      <c r="BP200" s="645">
        <f t="array" ref="BP200">10^(0.1*R200)</f>
        <v/>
      </c>
      <c r="BQ200" s="645">
        <f t="array" ref="BQ200">10^(0.1*X200)</f>
        <v/>
      </c>
      <c r="BR200" s="645">
        <f t="array" ref="BR200">10^(0.1*AB200)</f>
        <v/>
      </c>
      <c r="BS200" s="645">
        <f t="array" ref="BS200">10^(0.1*AF200)</f>
        <v/>
      </c>
      <c r="BT200" s="645">
        <f t="array" ref="BT200">10^(0.1*AJ200)</f>
        <v/>
      </c>
      <c r="BU200" s="645">
        <f t="array" ref="BU200">10^(0.1*AN200)</f>
        <v/>
      </c>
      <c r="BV200" s="134">
        <f t="array" ref="BV200">IF(R200&gt;0,(O200-R200),"")</f>
        <v/>
      </c>
      <c r="BW200" s="134">
        <f t="array" ref="BW200">IF(X200&gt;0,(O200-X200),"")</f>
        <v/>
      </c>
      <c r="BX200" s="134">
        <f t="array" ref="BX200">IF(AB200&gt;0,(O200-AB200),"")</f>
        <v/>
      </c>
      <c r="BY200" s="134">
        <f t="array" ref="BY200">IF(AF200&gt;0,(O200-AF200),"")</f>
        <v/>
      </c>
      <c r="BZ200" s="134">
        <f t="array" ref="BZ200">IF(AJ200&gt;0,(O200-AJ200),"")</f>
        <v/>
      </c>
      <c r="CA200" s="134">
        <f t="array" ref="CA200">IF(AN200&gt;0,(O200-AN200),"")</f>
        <v/>
      </c>
      <c r="CB200" s="645">
        <f t="array" ref="CB200">COUNT(BV200:CA200)</f>
        <v/>
      </c>
      <c r="CC200" s="646">
        <f t="array" ref="CC200">IF(CB200=0,0,IF(CB200=1,0,1/(CB200*(CB200-1))))</f>
        <v/>
      </c>
      <c r="CD200" s="135">
        <f t="array" ref="CD200">IF(R200&gt;0,(BV200^2),"")</f>
        <v/>
      </c>
      <c r="CE200" s="135">
        <f t="array" ref="CE200">IF(X200&gt;0,(BW200^2),"")</f>
        <v/>
      </c>
      <c r="CF200" s="135">
        <f t="array" ref="CF200">IF(AB200&gt;0,(BX200^2),"")</f>
        <v/>
      </c>
      <c r="CG200" s="135">
        <f t="array" ref="CG200">IF(AF200&gt;0,(BY200^2),"")</f>
        <v/>
      </c>
      <c r="CH200" s="135">
        <f t="array" ref="CH200">IF(AJ200&gt;0,(BZ200^2),"")</f>
        <v/>
      </c>
      <c r="CI200" s="135">
        <f t="array" ref="CI200">IF(AN200&gt;0,(CA200^2),"")</f>
        <v/>
      </c>
      <c r="CJ200" s="121" t="n"/>
    </row>
    <row r="201" hidden="1" ht="18.5" customHeight="1" s="621">
      <c r="A201" s="123" t="n"/>
      <c r="B201" s="47" t="inlineStr">
        <is>
          <t>D17_3</t>
        </is>
      </c>
      <c r="C201" s="101" t="n"/>
      <c r="D201" s="101" t="n"/>
      <c r="E201" s="101" t="n"/>
      <c r="F201" s="101" t="n"/>
      <c r="G201" s="100" t="n">
        <v>46163</v>
      </c>
      <c r="H201" s="99" t="inlineStr">
        <is>
          <t>Compito</t>
        </is>
      </c>
      <c r="I201" s="101" t="n"/>
      <c r="J201" s="101" t="n"/>
      <c r="K201" s="100" t="n"/>
      <c r="L201" s="100" t="n"/>
      <c r="M201" s="635">
        <f t="array" ref="M201">IF(R201&gt;0,(SQRT(CC201*(SUM(CD201:CI201)))),"")</f>
        <v/>
      </c>
      <c r="N201" s="636">
        <f t="array" ref="N201">IF(T201&gt;0,(MAX(T201,Z201,AD201,AH201,AL201,AP201))+SQRT(1.2^2+1^2),"")</f>
        <v/>
      </c>
      <c r="O201" s="637">
        <f t="array" ref="O201">IF(R201="",0,10*LOG10(SUM(BP201:BU201)/(COUNT(R201,X201,AB201,AF201,AJ201,AN201))))</f>
        <v/>
      </c>
      <c r="P201" s="638">
        <f t="array" ref="P201">IF(AND(Y201="",AC201="",AG201="",AK201="",AO201=""),S201,AVERAGE(S201,Y201,AC201,AG201,AK201,AO201)+STDEV(S201,Y201,AC201,AG201,AK201,AO201))</f>
        <v/>
      </c>
      <c r="Q201" s="106" t="n">
        <v>300</v>
      </c>
      <c r="R201" s="639" t="n">
        <v>77.09999999999999</v>
      </c>
      <c r="S201" s="640" t="n">
        <v>77.8</v>
      </c>
      <c r="T201" s="641" t="n">
        <v>94.40000000000001</v>
      </c>
      <c r="U201" s="642" t="n"/>
      <c r="V201" s="642" t="n"/>
      <c r="W201" s="106" t="n">
        <v>300</v>
      </c>
      <c r="X201" s="639" t="n">
        <v>76.5</v>
      </c>
      <c r="Y201" s="640" t="n">
        <v>77.2</v>
      </c>
      <c r="Z201" s="641" t="n">
        <v>92.5</v>
      </c>
      <c r="AA201" s="106" t="n">
        <v>300</v>
      </c>
      <c r="AB201" s="639" t="n">
        <v>77.40000000000001</v>
      </c>
      <c r="AC201" s="640" t="n">
        <v>77.5</v>
      </c>
      <c r="AD201" s="641" t="n">
        <v>94.40000000000001</v>
      </c>
      <c r="AE201" s="106" t="n">
        <v>300</v>
      </c>
      <c r="AF201" s="639" t="n">
        <v>75.2</v>
      </c>
      <c r="AG201" s="640" t="n">
        <v>75.8</v>
      </c>
      <c r="AH201" s="641" t="n">
        <v>97.59999999999999</v>
      </c>
      <c r="AI201" s="106" t="n">
        <v>300</v>
      </c>
      <c r="AJ201" s="639" t="n">
        <v>63.4</v>
      </c>
      <c r="AK201" s="640" t="n">
        <v>71.40000000000001</v>
      </c>
      <c r="AL201" s="641" t="n">
        <v>87.59999999999999</v>
      </c>
      <c r="AM201" s="106" t="n">
        <v>300</v>
      </c>
      <c r="AN201" s="639" t="n">
        <v>65.59999999999999</v>
      </c>
      <c r="AO201" s="640" t="n">
        <v>73.8</v>
      </c>
      <c r="AP201" s="641" t="n">
        <v>96.09999999999999</v>
      </c>
      <c r="AQ201" s="111">
        <f t="array" ref="AQ201">IF(AND((O201)&lt;85,N201&lt;137),"NO","SI")</f>
        <v/>
      </c>
      <c r="AR201" s="112">
        <f t="array" ref="AR201">IF((480*(10^(7.95-(O201/10))))&lt;480,480*(10^(7.95-(O201/10))),480)</f>
        <v/>
      </c>
      <c r="AS201" s="113">
        <f t="array" ref="AS201">IF((480*(10^(8.45-(O201/10))))&lt;480,480*(10^(8.45-(O201/10))),480)</f>
        <v/>
      </c>
      <c r="AT201" s="114">
        <f t="array" ref="AT201">IF((480*(10^(8.65-(O201/10))))&lt;480,480*(10^(8.65-(O201/10))),480)</f>
        <v/>
      </c>
      <c r="AU201" s="137">
        <f t="array" ref="AU201">IF(O201&lt;80,"0",IF((P201-O201)&lt;=2,('DPI art.191'!$G$3-(('DPI art.191'!$F$3-'DPI art.191'!$G$3)/4)*(P201-O201-2)),('DPI art.191'!$G$3-(('DPI art.191'!$G$3-'DPI art.191'!$H$3)/8)*(P201-O201-2))))</f>
        <v/>
      </c>
      <c r="AV201" s="644">
        <f t="array" ref="AV201">O201-AU201</f>
        <v/>
      </c>
      <c r="AW201" s="644">
        <f t="array" ref="AW201">IF(N201&lt;135,N201,N201-'DPI art.191'!$I$3)</f>
        <v/>
      </c>
      <c r="AX201" s="137">
        <f t="array" ref="AX201">IF(O201&lt;80,"0",IF((P201-O201)&lt;=2,('DPI art.191'!$G$5-(('DPI art.191'!$F$5-'DPI art.191'!$G$5)/4)*(P201-O201-2)),('DPI art.191'!$G$5-(('DPI art.191'!$G$5-'DPI art.191'!$H$5)/8)*(P201-O201-2))))</f>
        <v/>
      </c>
      <c r="AY201" s="644">
        <f t="array" ref="AY201">I201-AX201</f>
        <v/>
      </c>
      <c r="AZ201" s="644">
        <f t="array" ref="AZ201">IF(N201&lt;135,N201,N201-'DPI art.191'!$I$5)</f>
        <v/>
      </c>
      <c r="BA201" s="137">
        <f t="array" ref="BA201">IF(O201&lt;80,"0",IF((P201-O201)&lt;=2,('DPI art.191'!$G$7-(('DPI art.191'!$F$7-'DPI art.191'!$G$7)/4)*(P201-O201-2)),('DPI art.191'!$G$7-(('DPI art.191'!$G$7-'DPI art.191'!$H$7)/8)*(P201-O201-2))))</f>
        <v/>
      </c>
      <c r="BB201" s="644">
        <f t="array" ref="BB201">R201-BA201</f>
        <v/>
      </c>
      <c r="BC201" s="644">
        <f t="array" ref="BC201">IF(N201&lt;135,N201,N201-'DPI art.191'!$I$5)</f>
        <v/>
      </c>
      <c r="BD201" s="137">
        <f t="array" ref="BD201">IF(O201&lt;80,"0",IF((P201-O201)&lt;=2,('DPI art.191'!$G$7-(('DPI art.191'!$F$7-'DPI art.191'!$G$7)/4)*(O201-P201-2)),('DPI art.191'!$G$7-(('DPI art.191'!$G$7-'DPI art.191'!$H$7)/8)*(P201-O201-2))))</f>
        <v/>
      </c>
      <c r="BE201" s="644">
        <f t="array" ref="BE201">O201-BD201</f>
        <v/>
      </c>
      <c r="BF201" s="644">
        <f t="array" ref="BF201">IF(N201&lt;135,N201,N201-'DPI art.191'!$I$7)</f>
        <v/>
      </c>
      <c r="BG201" s="644">
        <f t="array" ref="BG201">IF(AA201&lt;80,"0",IF((AB201-AA201)&lt;=2,('DPI art.191'!$G$3-(('DPI art.191'!$F$3-'DPI art.191'!$G$3)/4)*(AB201-AA201-2)),('DPI art.191'!$G$3-(('DPI art.191'!$G$3-'DPI art.191'!$H$3)/8)*(AB201-AA201-2))))</f>
        <v/>
      </c>
      <c r="BH201" s="644">
        <f t="array" ref="BH201">AA201-BG201</f>
        <v/>
      </c>
      <c r="BI201" s="644">
        <f t="array" ref="BI201">IF(Z201&lt;135,Z201,Z201-'DPI art.191'!$I$3)</f>
        <v/>
      </c>
      <c r="BJ201" s="137">
        <f t="array" ref="BJ201">IF(U201&lt;80,"0",IF((V201-U201)&lt;=2,('DPI art.191'!$G$7-(('DPI art.191'!$F$7-'DPI art.191'!$G$7)/4)*(U201-V201-2)),('DPI art.191'!$G$7-(('DPI art.191'!$G$7-'DPI art.191'!$H$7)/8)*(V201-U201-2))))</f>
        <v/>
      </c>
      <c r="BK201" s="644">
        <f t="array" ref="BK201">U201-BJ201</f>
        <v/>
      </c>
      <c r="BL201" s="644">
        <f t="array" ref="BL201">IF(T201&lt;135,T201,T201-'DPI art.191'!$I$7)</f>
        <v/>
      </c>
      <c r="BM201" s="644">
        <f t="array" ref="BM201">IF(AA201&lt;80,"0",IF((AB201-AA201)&lt;=2,('DPI art.191'!$G$5-(('DPI art.191'!$F$5-'DPI art.191'!$G$5)/4)*(AB201-AA201-2)),('DPI art.191'!$G$5-(('DPI art.191'!$G$5-'DPI art.191'!$H$5)/8)*(AB201-AA201-2))))</f>
        <v/>
      </c>
      <c r="BN201" s="644">
        <f t="array" ref="BN201">AD201-BM201</f>
        <v/>
      </c>
      <c r="BO201" s="644">
        <f t="array" ref="BO201">IF(Z201&lt;135,Z201,Z201-'DPI art.191'!$I$5)</f>
        <v/>
      </c>
      <c r="BP201" s="645">
        <f t="array" ref="BP201">10^(0.1*R201)</f>
        <v/>
      </c>
      <c r="BQ201" s="645">
        <f t="array" ref="BQ201">10^(0.1*X201)</f>
        <v/>
      </c>
      <c r="BR201" s="645">
        <f t="array" ref="BR201">10^(0.1*AB201)</f>
        <v/>
      </c>
      <c r="BS201" s="645">
        <f t="array" ref="BS201">10^(0.1*AF201)</f>
        <v/>
      </c>
      <c r="BT201" s="645">
        <f t="array" ref="BT201">10^(0.1*AJ201)</f>
        <v/>
      </c>
      <c r="BU201" s="645">
        <f t="array" ref="BU201">10^(0.1*AN201)</f>
        <v/>
      </c>
      <c r="BV201" s="134">
        <f t="array" ref="BV201">IF(R201&gt;0,(O201-R201),"")</f>
        <v/>
      </c>
      <c r="BW201" s="134">
        <f t="array" ref="BW201">IF(X201&gt;0,(O201-X201),"")</f>
        <v/>
      </c>
      <c r="BX201" s="134">
        <f t="array" ref="BX201">IF(AB201&gt;0,(O201-AB201),"")</f>
        <v/>
      </c>
      <c r="BY201" s="134">
        <f t="array" ref="BY201">IF(AF201&gt;0,(O201-AF201),"")</f>
        <v/>
      </c>
      <c r="BZ201" s="134">
        <f t="array" ref="BZ201">IF(AJ201&gt;0,(O201-AJ201),"")</f>
        <v/>
      </c>
      <c r="CA201" s="134">
        <f t="array" ref="CA201">IF(AN201&gt;0,(O201-AN201),"")</f>
        <v/>
      </c>
      <c r="CB201" s="645">
        <f t="array" ref="CB201">COUNT(BV201:CA201)</f>
        <v/>
      </c>
      <c r="CC201" s="646">
        <f t="array" ref="CC201">IF(CB201=0,0,IF(CB201=1,0,1/(CB201*(CB201-1))))</f>
        <v/>
      </c>
      <c r="CD201" s="135">
        <f t="array" ref="CD201">IF(R201&gt;0,(BV201^2),"")</f>
        <v/>
      </c>
      <c r="CE201" s="135">
        <f t="array" ref="CE201">IF(X201&gt;0,(BW201^2),"")</f>
        <v/>
      </c>
      <c r="CF201" s="135">
        <f t="array" ref="CF201">IF(AB201&gt;0,(BX201^2),"")</f>
        <v/>
      </c>
      <c r="CG201" s="135">
        <f t="array" ref="CG201">IF(AF201&gt;0,(BY201^2),"")</f>
        <v/>
      </c>
      <c r="CH201" s="135">
        <f t="array" ref="CH201">IF(AJ201&gt;0,(BZ201^2),"")</f>
        <v/>
      </c>
      <c r="CI201" s="135">
        <f t="array" ref="CI201">IF(AN201&gt;0,(CA201^2),"")</f>
        <v/>
      </c>
      <c r="CJ201" s="121" t="n"/>
    </row>
    <row r="202" hidden="1" ht="18.5" customHeight="1" s="621">
      <c r="A202" s="123" t="n"/>
      <c r="B202" s="47" t="inlineStr">
        <is>
          <t>D18_3</t>
        </is>
      </c>
      <c r="C202" s="101" t="n"/>
      <c r="D202" s="101" t="n"/>
      <c r="E202" s="101" t="n"/>
      <c r="F202" s="101" t="n"/>
      <c r="G202" s="100" t="n">
        <v>46163</v>
      </c>
      <c r="H202" s="99" t="inlineStr">
        <is>
          <t>Compito</t>
        </is>
      </c>
      <c r="I202" s="101" t="n"/>
      <c r="J202" s="101" t="n"/>
      <c r="K202" s="100" t="n"/>
      <c r="L202" s="100" t="n"/>
      <c r="M202" s="635">
        <f t="array" ref="M202">IF(R202&gt;0,(SQRT(CC202*(SUM(CD202:CI202)))),"")</f>
        <v/>
      </c>
      <c r="N202" s="636">
        <f t="array" ref="N202">IF(T202&gt;0,(MAX(T202,Z202,AD202,AH202,AL202,AP202))+SQRT(1.2^2+1^2),"")</f>
        <v/>
      </c>
      <c r="O202" s="637">
        <f t="array" ref="O202">IF(R202="",0,10*LOG10(SUM(BP202:BU202)/(COUNT(R202,X202,AB202,AF202,AJ202,AN202))))</f>
        <v/>
      </c>
      <c r="P202" s="638">
        <f t="array" ref="P202">IF(AND(Y202="",AC202="",AG202="",AK202="",AO202=""),S202,AVERAGE(S202,Y202,AC202,AG202,AK202,AO202)+STDEV(S202,Y202,AC202,AG202,AK202,AO202))</f>
        <v/>
      </c>
      <c r="Q202" s="106" t="n">
        <v>300</v>
      </c>
      <c r="R202" s="639" t="n">
        <v>81.09999999999999</v>
      </c>
      <c r="S202" s="640" t="n">
        <v>83.09999999999999</v>
      </c>
      <c r="T202" s="641" t="n">
        <v>98.7</v>
      </c>
      <c r="U202" s="642" t="n"/>
      <c r="V202" s="642" t="n"/>
      <c r="W202" s="106" t="n">
        <v>300</v>
      </c>
      <c r="X202" s="639" t="n">
        <v>83.5</v>
      </c>
      <c r="Y202" s="640" t="n">
        <v>85.7</v>
      </c>
      <c r="Z202" s="641" t="n">
        <v>100.3</v>
      </c>
      <c r="AA202" s="106" t="n">
        <v>300</v>
      </c>
      <c r="AB202" s="639" t="n">
        <v>78.90000000000001</v>
      </c>
      <c r="AC202" s="640" t="n">
        <v>80.3</v>
      </c>
      <c r="AD202" s="641" t="n">
        <v>97.7</v>
      </c>
      <c r="AE202" s="106" t="n">
        <v>300</v>
      </c>
      <c r="AF202" s="639" t="n">
        <v>78.5</v>
      </c>
      <c r="AG202" s="640" t="n">
        <v>79.5</v>
      </c>
      <c r="AH202" s="641" t="n">
        <v>94.2</v>
      </c>
      <c r="AI202" s="106" t="n">
        <v>300</v>
      </c>
      <c r="AJ202" s="639" t="n">
        <v>73.5</v>
      </c>
      <c r="AK202" s="640" t="n">
        <v>76</v>
      </c>
      <c r="AL202" s="641" t="n">
        <v>92</v>
      </c>
      <c r="AM202" s="106" t="n">
        <v>300</v>
      </c>
      <c r="AN202" s="639" t="n">
        <v>68.7</v>
      </c>
      <c r="AO202" s="640" t="n">
        <v>75.2</v>
      </c>
      <c r="AP202" s="641" t="n">
        <v>96.90000000000001</v>
      </c>
      <c r="AQ202" s="111">
        <f t="array" ref="AQ202">IF(AND((O202)&lt;85,N202&lt;137),"NO","SI")</f>
        <v/>
      </c>
      <c r="AR202" s="112">
        <f t="array" ref="AR202">IF((480*(10^(7.95-(O202/10))))&lt;480,480*(10^(7.95-(O202/10))),480)</f>
        <v/>
      </c>
      <c r="AS202" s="113">
        <f t="array" ref="AS202">IF((480*(10^(8.45-(O202/10))))&lt;480,480*(10^(8.45-(O202/10))),480)</f>
        <v/>
      </c>
      <c r="AT202" s="114">
        <f t="array" ref="AT202">IF((480*(10^(8.65-(O202/10))))&lt;480,480*(10^(8.65-(O202/10))),480)</f>
        <v/>
      </c>
      <c r="AU202" s="137">
        <f t="array" ref="AU202">IF(O202&lt;80,"0",IF((P202-O202)&lt;=2,('DPI art.191'!$G$3-(('DPI art.191'!$F$3-'DPI art.191'!$G$3)/4)*(P202-O202-2)),('DPI art.191'!$G$3-(('DPI art.191'!$G$3-'DPI art.191'!$H$3)/8)*(P202-O202-2))))</f>
        <v/>
      </c>
      <c r="AV202" s="644">
        <f t="array" ref="AV202">O202-AU202</f>
        <v/>
      </c>
      <c r="AW202" s="644">
        <f t="array" ref="AW202">IF(N202&lt;135,N202,N202-'DPI art.191'!$I$3)</f>
        <v/>
      </c>
      <c r="AX202" s="137">
        <f t="array" ref="AX202">IF(O202&lt;80,"0",IF((P202-O202)&lt;=2,('DPI art.191'!$G$5-(('DPI art.191'!$F$5-'DPI art.191'!$G$5)/4)*(P202-O202-2)),('DPI art.191'!$G$5-(('DPI art.191'!$G$5-'DPI art.191'!$H$5)/8)*(P202-O202-2))))</f>
        <v/>
      </c>
      <c r="AY202" s="644">
        <f t="array" ref="AY202">I202-AX202</f>
        <v/>
      </c>
      <c r="AZ202" s="644">
        <f t="array" ref="AZ202">IF(N202&lt;135,N202,N202-'DPI art.191'!$I$5)</f>
        <v/>
      </c>
      <c r="BA202" s="137">
        <f t="array" ref="BA202">IF(O202&lt;80,"0",IF((P202-O202)&lt;=2,('DPI art.191'!$G$7-(('DPI art.191'!$F$7-'DPI art.191'!$G$7)/4)*(P202-O202-2)),('DPI art.191'!$G$7-(('DPI art.191'!$G$7-'DPI art.191'!$H$7)/8)*(P202-O202-2))))</f>
        <v/>
      </c>
      <c r="BB202" s="644">
        <f t="array" ref="BB202">R202-BA202</f>
        <v/>
      </c>
      <c r="BC202" s="644">
        <f t="array" ref="BC202">IF(N202&lt;135,N202,N202-'DPI art.191'!$I$5)</f>
        <v/>
      </c>
      <c r="BD202" s="137">
        <f t="array" ref="BD202">IF(O202&lt;80,"0",IF((P202-O202)&lt;=2,('DPI art.191'!$G$7-(('DPI art.191'!$F$7-'DPI art.191'!$G$7)/4)*(O202-P202-2)),('DPI art.191'!$G$7-(('DPI art.191'!$G$7-'DPI art.191'!$H$7)/8)*(P202-O202-2))))</f>
        <v/>
      </c>
      <c r="BE202" s="644">
        <f t="array" ref="BE202">O202-BD202</f>
        <v/>
      </c>
      <c r="BF202" s="644">
        <f t="array" ref="BF202">IF(N202&lt;135,N202,N202-'DPI art.191'!$I$7)</f>
        <v/>
      </c>
      <c r="BG202" s="644">
        <f t="array" ref="BG202">IF(AA202&lt;80,"0",IF((AB202-AA202)&lt;=2,('DPI art.191'!$G$3-(('DPI art.191'!$F$3-'DPI art.191'!$G$3)/4)*(AB202-AA202-2)),('DPI art.191'!$G$3-(('DPI art.191'!$G$3-'DPI art.191'!$H$3)/8)*(AB202-AA202-2))))</f>
        <v/>
      </c>
      <c r="BH202" s="644">
        <f t="array" ref="BH202">AA202-BG202</f>
        <v/>
      </c>
      <c r="BI202" s="644">
        <f t="array" ref="BI202">IF(Z202&lt;135,Z202,Z202-'DPI art.191'!$I$3)</f>
        <v/>
      </c>
      <c r="BJ202" s="137">
        <f t="array" ref="BJ202">IF(U202&lt;80,"0",IF((V202-U202)&lt;=2,('DPI art.191'!$G$7-(('DPI art.191'!$F$7-'DPI art.191'!$G$7)/4)*(U202-V202-2)),('DPI art.191'!$G$7-(('DPI art.191'!$G$7-'DPI art.191'!$H$7)/8)*(V202-U202-2))))</f>
        <v/>
      </c>
      <c r="BK202" s="644">
        <f t="array" ref="BK202">U202-BJ202</f>
        <v/>
      </c>
      <c r="BL202" s="644">
        <f t="array" ref="BL202">IF(T202&lt;135,T202,T202-'DPI art.191'!$I$7)</f>
        <v/>
      </c>
      <c r="BM202" s="644">
        <f t="array" ref="BM202">IF(AA202&lt;80,"0",IF((AB202-AA202)&lt;=2,('DPI art.191'!$G$5-(('DPI art.191'!$F$5-'DPI art.191'!$G$5)/4)*(AB202-AA202-2)),('DPI art.191'!$G$5-(('DPI art.191'!$G$5-'DPI art.191'!$H$5)/8)*(AB202-AA202-2))))</f>
        <v/>
      </c>
      <c r="BN202" s="644">
        <f t="array" ref="BN202">AD202-BM202</f>
        <v/>
      </c>
      <c r="BO202" s="644">
        <f t="array" ref="BO202">IF(Z202&lt;135,Z202,Z202-'DPI art.191'!$I$5)</f>
        <v/>
      </c>
      <c r="BP202" s="645">
        <f t="array" ref="BP202">10^(0.1*R202)</f>
        <v/>
      </c>
      <c r="BQ202" s="645">
        <f t="array" ref="BQ202">10^(0.1*X202)</f>
        <v/>
      </c>
      <c r="BR202" s="645">
        <f t="array" ref="BR202">10^(0.1*AB202)</f>
        <v/>
      </c>
      <c r="BS202" s="645">
        <f t="array" ref="BS202">10^(0.1*AF202)</f>
        <v/>
      </c>
      <c r="BT202" s="645">
        <f t="array" ref="BT202">10^(0.1*AJ202)</f>
        <v/>
      </c>
      <c r="BU202" s="645">
        <f t="array" ref="BU202">10^(0.1*AN202)</f>
        <v/>
      </c>
      <c r="BV202" s="134">
        <f t="array" ref="BV202">IF(R202&gt;0,(O202-R202),"")</f>
        <v/>
      </c>
      <c r="BW202" s="134">
        <f t="array" ref="BW202">IF(X202&gt;0,(O202-X202),"")</f>
        <v/>
      </c>
      <c r="BX202" s="134">
        <f t="array" ref="BX202">IF(AB202&gt;0,(O202-AB202),"")</f>
        <v/>
      </c>
      <c r="BY202" s="134">
        <f t="array" ref="BY202">IF(AF202&gt;0,(O202-AF202),"")</f>
        <v/>
      </c>
      <c r="BZ202" s="134">
        <f t="array" ref="BZ202">IF(AJ202&gt;0,(O202-AJ202),"")</f>
        <v/>
      </c>
      <c r="CA202" s="134">
        <f t="array" ref="CA202">IF(AN202&gt;0,(O202-AN202),"")</f>
        <v/>
      </c>
      <c r="CB202" s="645">
        <f t="array" ref="CB202">COUNT(BV202:CA202)</f>
        <v/>
      </c>
      <c r="CC202" s="646">
        <f t="array" ref="CC202">IF(CB202=0,0,IF(CB202=1,0,1/(CB202*(CB202-1))))</f>
        <v/>
      </c>
      <c r="CD202" s="135">
        <f t="array" ref="CD202">IF(R202&gt;0,(BV202^2),"")</f>
        <v/>
      </c>
      <c r="CE202" s="135">
        <f t="array" ref="CE202">IF(X202&gt;0,(BW202^2),"")</f>
        <v/>
      </c>
      <c r="CF202" s="135">
        <f t="array" ref="CF202">IF(AB202&gt;0,(BX202^2),"")</f>
        <v/>
      </c>
      <c r="CG202" s="135">
        <f t="array" ref="CG202">IF(AF202&gt;0,(BY202^2),"")</f>
        <v/>
      </c>
      <c r="CH202" s="135">
        <f t="array" ref="CH202">IF(AJ202&gt;0,(BZ202^2),"")</f>
        <v/>
      </c>
      <c r="CI202" s="135">
        <f t="array" ref="CI202">IF(AN202&gt;0,(CA202^2),"")</f>
        <v/>
      </c>
      <c r="CJ202" s="121" t="n"/>
    </row>
    <row r="203" hidden="1" ht="18.5" customHeight="1" s="621">
      <c r="A203" s="123" t="n"/>
      <c r="B203" s="47" t="inlineStr">
        <is>
          <t>D19_3</t>
        </is>
      </c>
      <c r="C203" s="101" t="n"/>
      <c r="D203" s="101" t="n"/>
      <c r="E203" s="101" t="n"/>
      <c r="F203" s="101" t="n"/>
      <c r="G203" s="100" t="n">
        <v>46163</v>
      </c>
      <c r="H203" s="99" t="inlineStr">
        <is>
          <t>Compito</t>
        </is>
      </c>
      <c r="I203" s="101" t="n"/>
      <c r="J203" s="101" t="n"/>
      <c r="K203" s="100" t="n"/>
      <c r="L203" s="100" t="n"/>
      <c r="M203" s="635">
        <f t="array" ref="M203">IF(R203&gt;0,(SQRT(CC203*(SUM(CD203:CI203)))),"")</f>
        <v/>
      </c>
      <c r="N203" s="636">
        <f t="array" ref="N203">IF(T203&gt;0,(MAX(T203,Z203,AD203,AH203,AL203,AP203))+SQRT(1.2^2+1^2),"")</f>
        <v/>
      </c>
      <c r="O203" s="637">
        <f t="array" ref="O203">IF(R203="",0,10*LOG10(SUM(BP203:BU203)/(COUNT(R203,X203,AB203,AF203,AJ203,AN203))))</f>
        <v/>
      </c>
      <c r="P203" s="638">
        <f t="array" ref="P203">IF(AND(Y203="",AC203="",AG203="",AK203="",AO203=""),S203,AVERAGE(S203,Y203,AC203,AG203,AK203,AO203)+STDEV(S203,Y203,AC203,AG203,AK203,AO203))</f>
        <v/>
      </c>
      <c r="Q203" s="106" t="n">
        <v>300</v>
      </c>
      <c r="R203" s="639" t="n">
        <v>66.90000000000001</v>
      </c>
      <c r="S203" s="640" t="n">
        <v>75</v>
      </c>
      <c r="T203" s="641" t="n">
        <v>99.59999999999999</v>
      </c>
      <c r="U203" s="642" t="n"/>
      <c r="V203" s="642" t="n"/>
      <c r="W203" s="106" t="n">
        <v>300</v>
      </c>
      <c r="X203" s="639" t="n">
        <v>69.5</v>
      </c>
      <c r="Y203" s="640" t="n">
        <v>77.09999999999999</v>
      </c>
      <c r="Z203" s="641" t="n">
        <v>101.5</v>
      </c>
      <c r="AA203" s="106" t="n">
        <v>300</v>
      </c>
      <c r="AB203" s="639" t="n">
        <v>62.3</v>
      </c>
      <c r="AC203" s="640" t="n">
        <v>74.40000000000001</v>
      </c>
      <c r="AD203" s="641" t="n">
        <v>100.6</v>
      </c>
      <c r="AE203" s="106" t="n">
        <v>300</v>
      </c>
      <c r="AF203" s="639" t="n">
        <v>63</v>
      </c>
      <c r="AG203" s="640" t="n">
        <v>75.7</v>
      </c>
      <c r="AH203" s="641" t="n">
        <v>103.6</v>
      </c>
      <c r="AI203" s="106" t="n">
        <v>300</v>
      </c>
      <c r="AJ203" s="639" t="n">
        <v>58.9</v>
      </c>
      <c r="AK203" s="640" t="n">
        <v>72.8</v>
      </c>
      <c r="AL203" s="641" t="n">
        <v>102.1</v>
      </c>
      <c r="AM203" s="106" t="n">
        <v>300</v>
      </c>
      <c r="AN203" s="639" t="n">
        <v>58.9</v>
      </c>
      <c r="AO203" s="640" t="n">
        <v>72.59999999999999</v>
      </c>
      <c r="AP203" s="641" t="n">
        <v>89.8</v>
      </c>
      <c r="AQ203" s="111">
        <f t="array" ref="AQ203">IF(AND((O203)&lt;85,N203&lt;137),"NO","SI")</f>
        <v/>
      </c>
      <c r="AR203" s="112">
        <f t="array" ref="AR203">IF((480*(10^(7.95-(O203/10))))&lt;480,480*(10^(7.95-(O203/10))),480)</f>
        <v/>
      </c>
      <c r="AS203" s="113">
        <f t="array" ref="AS203">IF((480*(10^(8.45-(O203/10))))&lt;480,480*(10^(8.45-(O203/10))),480)</f>
        <v/>
      </c>
      <c r="AT203" s="114">
        <f t="array" ref="AT203">IF((480*(10^(8.65-(O203/10))))&lt;480,480*(10^(8.65-(O203/10))),480)</f>
        <v/>
      </c>
      <c r="AU203" s="137">
        <f t="array" ref="AU203">IF(O203&lt;80,"0",IF((P203-O203)&lt;=2,('DPI art.191'!$G$3-(('DPI art.191'!$F$3-'DPI art.191'!$G$3)/4)*(P203-O203-2)),('DPI art.191'!$G$3-(('DPI art.191'!$G$3-'DPI art.191'!$H$3)/8)*(P203-O203-2))))</f>
        <v/>
      </c>
      <c r="AV203" s="644">
        <f t="array" ref="AV203">O203-AU203</f>
        <v/>
      </c>
      <c r="AW203" s="644">
        <f t="array" ref="AW203">IF(N203&lt;135,N203,N203-'DPI art.191'!$I$3)</f>
        <v/>
      </c>
      <c r="AX203" s="137">
        <f t="array" ref="AX203">IF(O203&lt;80,"0",IF((P203-O203)&lt;=2,('DPI art.191'!$G$5-(('DPI art.191'!$F$5-'DPI art.191'!$G$5)/4)*(P203-O203-2)),('DPI art.191'!$G$5-(('DPI art.191'!$G$5-'DPI art.191'!$H$5)/8)*(P203-O203-2))))</f>
        <v/>
      </c>
      <c r="AY203" s="644">
        <f t="array" ref="AY203">I203-AX203</f>
        <v/>
      </c>
      <c r="AZ203" s="644">
        <f t="array" ref="AZ203">IF(N203&lt;135,N203,N203-'DPI art.191'!$I$5)</f>
        <v/>
      </c>
      <c r="BA203" s="137">
        <f t="array" ref="BA203">IF(O203&lt;80,"0",IF((P203-O203)&lt;=2,('DPI art.191'!$G$7-(('DPI art.191'!$F$7-'DPI art.191'!$G$7)/4)*(P203-O203-2)),('DPI art.191'!$G$7-(('DPI art.191'!$G$7-'DPI art.191'!$H$7)/8)*(P203-O203-2))))</f>
        <v/>
      </c>
      <c r="BB203" s="644">
        <f t="array" ref="BB203">R203-BA203</f>
        <v/>
      </c>
      <c r="BC203" s="644">
        <f t="array" ref="BC203">IF(N203&lt;135,N203,N203-'DPI art.191'!$I$5)</f>
        <v/>
      </c>
      <c r="BD203" s="137">
        <f t="array" ref="BD203">IF(O203&lt;80,"0",IF((P203-O203)&lt;=2,('DPI art.191'!$G$7-(('DPI art.191'!$F$7-'DPI art.191'!$G$7)/4)*(O203-P203-2)),('DPI art.191'!$G$7-(('DPI art.191'!$G$7-'DPI art.191'!$H$7)/8)*(P203-O203-2))))</f>
        <v/>
      </c>
      <c r="BE203" s="644">
        <f t="array" ref="BE203">O203-BD203</f>
        <v/>
      </c>
      <c r="BF203" s="644">
        <f t="array" ref="BF203">IF(N203&lt;135,N203,N203-'DPI art.191'!$I$7)</f>
        <v/>
      </c>
      <c r="BG203" s="137">
        <f t="array" ref="BG203">IF(AA203&lt;80,"0",IF((AB203-AA203)&lt;=2,('DPI art.191'!$G$3-(('DPI art.191'!$F$3-'DPI art.191'!$G$3)/4)*(AB203-AA203-2)),('DPI art.191'!$G$3-(('DPI art.191'!$G$3-'DPI art.191'!$H$3)/8)*(AB203-AA203-2))))</f>
        <v/>
      </c>
      <c r="BH203" s="644">
        <f t="array" ref="BH203">AA203-BG203</f>
        <v/>
      </c>
      <c r="BI203" s="644">
        <f t="array" ref="BI203">IF(Z203&lt;135,Z203,Z203-'DPI art.191'!$I$3)</f>
        <v/>
      </c>
      <c r="BJ203" s="137">
        <f t="array" ref="BJ203">IF(U203&lt;80,"0",IF((V203-U203)&lt;=2,('DPI art.191'!$G$7-(('DPI art.191'!$F$7-'DPI art.191'!$G$7)/4)*(U203-V203-2)),('DPI art.191'!$G$7-(('DPI art.191'!$G$7-'DPI art.191'!$H$7)/8)*(V203-U203-2))))</f>
        <v/>
      </c>
      <c r="BK203" s="644">
        <f t="array" ref="BK203">U203-BJ203</f>
        <v/>
      </c>
      <c r="BL203" s="644">
        <f t="array" ref="BL203">IF(T203&lt;135,T203,T203-'DPI art.191'!$I$7)</f>
        <v/>
      </c>
      <c r="BM203" s="137">
        <f t="array" ref="BM203">IF(AA203&lt;80,"0",IF((AB203-AA203)&lt;=2,('DPI art.191'!$G$5-(('DPI art.191'!$F$5-'DPI art.191'!$G$5)/4)*(AB203-AA203-2)),('DPI art.191'!$G$5-(('DPI art.191'!$G$5-'DPI art.191'!$H$5)/8)*(AB203-AA203-2))))</f>
        <v/>
      </c>
      <c r="BN203" s="644">
        <f t="array" ref="BN203">AD203-BM203</f>
        <v/>
      </c>
      <c r="BO203" s="644">
        <f t="array" ref="BO203">IF(Z203&lt;135,Z203,Z203-'DPI art.191'!$I$5)</f>
        <v/>
      </c>
      <c r="BP203" s="645">
        <f t="array" ref="BP203">10^(0.1*R203)</f>
        <v/>
      </c>
      <c r="BQ203" s="645">
        <f t="array" ref="BQ203">10^(0.1*X203)</f>
        <v/>
      </c>
      <c r="BR203" s="645">
        <f t="array" ref="BR203">10^(0.1*AB203)</f>
        <v/>
      </c>
      <c r="BS203" s="645">
        <f t="array" ref="BS203">10^(0.1*AF203)</f>
        <v/>
      </c>
      <c r="BT203" s="645">
        <f t="array" ref="BT203">10^(0.1*AJ203)</f>
        <v/>
      </c>
      <c r="BU203" s="645">
        <f t="array" ref="BU203">10^(0.1*AN203)</f>
        <v/>
      </c>
      <c r="BV203" s="134">
        <f t="array" ref="BV203">IF(R203&gt;0,(O203-R203),"")</f>
        <v/>
      </c>
      <c r="BW203" s="134">
        <f t="array" ref="BW203">IF(X203&gt;0,(O203-X203),"")</f>
        <v/>
      </c>
      <c r="BX203" s="134">
        <f t="array" ref="BX203">IF(AB203&gt;0,(O203-AB203),"")</f>
        <v/>
      </c>
      <c r="BY203" s="134">
        <f t="array" ref="BY203">IF(AF203&gt;0,(O203-AF203),"")</f>
        <v/>
      </c>
      <c r="BZ203" s="134">
        <f t="array" ref="BZ203">IF(AJ203&gt;0,(O203-AJ203),"")</f>
        <v/>
      </c>
      <c r="CA203" s="134">
        <f t="array" ref="CA203">IF(AN203&gt;0,(O203-AN203),"")</f>
        <v/>
      </c>
      <c r="CB203" s="645">
        <f t="array" ref="CB203">COUNT(BV203:CA203)</f>
        <v/>
      </c>
      <c r="CC203" s="646">
        <f t="array" ref="CC203">IF(CB203=0,0,IF(CB203=1,0,1/(CB203*(CB203-1))))</f>
        <v/>
      </c>
      <c r="CD203" s="135">
        <f t="array" ref="CD203">IF(R203&gt;0,(BV203^2),"")</f>
        <v/>
      </c>
      <c r="CE203" s="135">
        <f t="array" ref="CE203">IF(X203&gt;0,(BW203^2),"")</f>
        <v/>
      </c>
      <c r="CF203" s="135">
        <f t="array" ref="CF203">IF(AB203&gt;0,(BX203^2),"")</f>
        <v/>
      </c>
      <c r="CG203" s="135">
        <f t="array" ref="CG203">IF(AF203&gt;0,(BY203^2),"")</f>
        <v/>
      </c>
      <c r="CH203" s="135">
        <f t="array" ref="CH203">IF(AJ203&gt;0,(BZ203^2),"")</f>
        <v/>
      </c>
      <c r="CI203" s="135">
        <f t="array" ref="CI203">IF(AN203&gt;0,(CA203^2),"")</f>
        <v/>
      </c>
      <c r="CJ203" s="121" t="n"/>
    </row>
    <row r="204" hidden="1" ht="18.5" customHeight="1" s="621">
      <c r="A204" s="123" t="n"/>
      <c r="B204" s="47" t="inlineStr">
        <is>
          <t>E1_3</t>
        </is>
      </c>
      <c r="C204" s="101" t="n"/>
      <c r="D204" s="101" t="n"/>
      <c r="E204" s="101" t="n"/>
      <c r="F204" s="101" t="n"/>
      <c r="G204" s="100" t="n">
        <v>46163</v>
      </c>
      <c r="H204" s="99" t="inlineStr">
        <is>
          <t>Compito</t>
        </is>
      </c>
      <c r="I204" s="101" t="n"/>
      <c r="J204" s="101" t="n"/>
      <c r="K204" s="100" t="n"/>
      <c r="L204" s="100" t="n"/>
      <c r="M204" s="635">
        <f t="array" ref="M204">IF(R204&gt;0,(SQRT(CC204*(SUM(CD204:CI204)))),"")</f>
        <v/>
      </c>
      <c r="N204" s="636">
        <f t="array" ref="N204">IF(T204&gt;0,(MAX(T204,Z204,AD204,AH204,AL204,AP204))+SQRT(1.2^2+1^2),"")</f>
        <v/>
      </c>
      <c r="O204" s="637">
        <f t="array" ref="O204">IF(R204="",0,10*LOG10(SUM(BP204:BU204)/(COUNT(R204,X204,AB204,AF204,AJ204,AN204))))</f>
        <v/>
      </c>
      <c r="P204" s="638">
        <f t="array" ref="P204">IF(AND(Y204="",AC204="",AG204="",AK204="",AO204=""),S204,AVERAGE(S204,Y204,AC204,AG204,AK204,AO204)+STDEV(S204,Y204,AC204,AG204,AK204,AO204))</f>
        <v/>
      </c>
      <c r="Q204" s="106" t="n">
        <v>300</v>
      </c>
      <c r="R204" s="639" t="n">
        <v>86</v>
      </c>
      <c r="S204" s="640" t="n">
        <v>84.90000000000001</v>
      </c>
      <c r="T204" s="641" t="n">
        <v>116.8</v>
      </c>
      <c r="U204" s="642" t="n"/>
      <c r="V204" s="642" t="n"/>
      <c r="W204" s="106" t="n">
        <v>300</v>
      </c>
      <c r="X204" s="639" t="n">
        <v>79.90000000000001</v>
      </c>
      <c r="Y204" s="640" t="n">
        <v>80.2</v>
      </c>
      <c r="Z204" s="641" t="n">
        <v>109.9</v>
      </c>
      <c r="AA204" s="106" t="n">
        <v>300</v>
      </c>
      <c r="AB204" s="639" t="n">
        <v>77.59999999999999</v>
      </c>
      <c r="AC204" s="640" t="n">
        <v>79.3</v>
      </c>
      <c r="AD204" s="641" t="n">
        <v>101.9</v>
      </c>
      <c r="AE204" s="106" t="n">
        <v>300</v>
      </c>
      <c r="AF204" s="639" t="n">
        <v>74.40000000000001</v>
      </c>
      <c r="AG204" s="640" t="n">
        <v>75.5</v>
      </c>
      <c r="AH204" s="641" t="n">
        <v>101.7</v>
      </c>
      <c r="AI204" s="106" t="n">
        <v>300</v>
      </c>
      <c r="AJ204" s="639" t="n">
        <v>73.09999999999999</v>
      </c>
      <c r="AK204" s="640" t="n">
        <v>75.40000000000001</v>
      </c>
      <c r="AL204" s="641" t="n">
        <v>103.8</v>
      </c>
      <c r="AM204" s="106" t="n">
        <v>300</v>
      </c>
      <c r="AN204" s="639" t="n">
        <v>75.7</v>
      </c>
      <c r="AO204" s="640" t="n">
        <v>77.59999999999999</v>
      </c>
      <c r="AP204" s="641" t="n">
        <v>114.9</v>
      </c>
      <c r="AQ204" s="111">
        <f t="array" ref="AQ204">IF(AND((O204)&lt;85,N204&lt;137),"NO","SI")</f>
        <v/>
      </c>
      <c r="AR204" s="112">
        <f t="array" ref="AR204">IF((480*(10^(7.95-(O204/10))))&lt;480,480*(10^(7.95-(O204/10))),480)</f>
        <v/>
      </c>
      <c r="AS204" s="113">
        <f t="array" ref="AS204">IF((480*(10^(8.45-(O204/10))))&lt;480,480*(10^(8.45-(O204/10))),480)</f>
        <v/>
      </c>
      <c r="AT204" s="114">
        <f t="array" ref="AT204">IF((480*(10^(8.65-(O204/10))))&lt;480,480*(10^(8.65-(O204/10))),480)</f>
        <v/>
      </c>
      <c r="AU204" s="644">
        <f t="array" ref="AU204">IF(O204&lt;80,"0",IF((P204-O204)&lt;=2,('DPI art.191'!$G$3-(('DPI art.191'!$F$3-'DPI art.191'!$G$3)/4)*(P204-O204-2)),('DPI art.191'!$G$3-(('DPI art.191'!$G$3-'DPI art.191'!$H$3)/8)*(P204-O204-2))))</f>
        <v/>
      </c>
      <c r="AV204" s="644">
        <f t="array" ref="AV204">O204-AU204</f>
        <v/>
      </c>
      <c r="AW204" s="644">
        <f t="array" ref="AW204">IF(N204&lt;135,N204,N204-'DPI art.191'!$I$3)</f>
        <v/>
      </c>
      <c r="AX204" s="644">
        <f t="array" ref="AX204">IF(O204&lt;80,"0",IF((P204-O204)&lt;=2,('DPI art.191'!$G$5-(('DPI art.191'!$F$5-'DPI art.191'!$G$5)/4)*(P204-O204-2)),('DPI art.191'!$G$5-(('DPI art.191'!$G$5-'DPI art.191'!$H$5)/8)*(P204-O204-2))))</f>
        <v/>
      </c>
      <c r="AY204" s="644">
        <f t="array" ref="AY204">I204-AX204</f>
        <v/>
      </c>
      <c r="AZ204" s="644">
        <f t="array" ref="AZ204">IF(N204&lt;135,N204,N204-'DPI art.191'!$I$5)</f>
        <v/>
      </c>
      <c r="BA204" s="644">
        <f t="array" ref="BA204">IF(O204&lt;80,"0",IF((P204-O204)&lt;=2,('DPI art.191'!$G$7-(('DPI art.191'!$F$7-'DPI art.191'!$G$7)/4)*(P204-O204-2)),('DPI art.191'!$G$7-(('DPI art.191'!$G$7-'DPI art.191'!$H$7)/8)*(P204-O204-2))))</f>
        <v/>
      </c>
      <c r="BB204" s="644">
        <f t="array" ref="BB204">R204-BA204</f>
        <v/>
      </c>
      <c r="BC204" s="644">
        <f t="array" ref="BC204">IF(N204&lt;135,N204,N204-'DPI art.191'!$I$5)</f>
        <v/>
      </c>
      <c r="BD204" s="137">
        <f t="array" ref="BD204">IF(O204&lt;80,"0",IF((P204-O204)&lt;=2,('DPI art.191'!$G$7-(('DPI art.191'!$F$7-'DPI art.191'!$G$7)/4)*(O204-P204-2)),('DPI art.191'!$G$7-(('DPI art.191'!$G$7-'DPI art.191'!$H$7)/8)*(P204-O204-2))))</f>
        <v/>
      </c>
      <c r="BE204" s="644">
        <f t="array" ref="BE204">O204-BD204</f>
        <v/>
      </c>
      <c r="BF204" s="644">
        <f t="array" ref="BF204">IF(N204&lt;135,N204,N204-'DPI art.191'!$I$7)</f>
        <v/>
      </c>
      <c r="BG204" s="137">
        <f t="array" ref="BG204">IF(AA204&lt;80,"0",IF((AB204-AA204)&lt;=2,('DPI art.191'!$G$3-(('DPI art.191'!$F$3-'DPI art.191'!$G$3)/4)*(AB204-AA204-2)),('DPI art.191'!$G$3-(('DPI art.191'!$G$3-'DPI art.191'!$H$3)/8)*(AB204-AA204-2))))</f>
        <v/>
      </c>
      <c r="BH204" s="644">
        <f t="array" ref="BH204">AA204-BG204</f>
        <v/>
      </c>
      <c r="BI204" s="644">
        <f t="array" ref="BI204">IF(Z204&lt;135,Z204,Z204-'DPI art.191'!$I$3)</f>
        <v/>
      </c>
      <c r="BJ204" s="137">
        <f t="array" ref="BJ204">IF(U204&lt;80,"0",IF((V204-U204)&lt;=2,('DPI art.191'!$G$7-(('DPI art.191'!$F$7-'DPI art.191'!$G$7)/4)*(U204-V204-2)),('DPI art.191'!$G$7-(('DPI art.191'!$G$7-'DPI art.191'!$H$7)/8)*(V204-U204-2))))</f>
        <v/>
      </c>
      <c r="BK204" s="644">
        <f t="array" ref="BK204">U204-BJ204</f>
        <v/>
      </c>
      <c r="BL204" s="644">
        <f t="array" ref="BL204">IF(T204&lt;135,T204,T204-'DPI art.191'!$I$7)</f>
        <v/>
      </c>
      <c r="BM204" s="137">
        <f t="array" ref="BM204">IF(AA204&lt;80,"0",IF((AB204-AA204)&lt;=2,('DPI art.191'!$G$5-(('DPI art.191'!$F$5-'DPI art.191'!$G$5)/4)*(AB204-AA204-2)),('DPI art.191'!$G$5-(('DPI art.191'!$G$5-'DPI art.191'!$H$5)/8)*(AB204-AA204-2))))</f>
        <v/>
      </c>
      <c r="BN204" s="644">
        <f t="array" ref="BN204">AD204-BM204</f>
        <v/>
      </c>
      <c r="BO204" s="644">
        <f t="array" ref="BO204">IF(Z204&lt;135,Z204,Z204-'DPI art.191'!$I$5)</f>
        <v/>
      </c>
      <c r="BP204" s="645">
        <f t="array" ref="BP204">10^(0.1*R204)</f>
        <v/>
      </c>
      <c r="BQ204" s="645">
        <f t="array" ref="BQ204">10^(0.1*X204)</f>
        <v/>
      </c>
      <c r="BR204" s="645">
        <f t="array" ref="BR204">10^(0.1*AB204)</f>
        <v/>
      </c>
      <c r="BS204" s="645">
        <f t="array" ref="BS204">10^(0.1*AF204)</f>
        <v/>
      </c>
      <c r="BT204" s="645">
        <f t="array" ref="BT204">10^(0.1*AJ204)</f>
        <v/>
      </c>
      <c r="BU204" s="645">
        <f t="array" ref="BU204">10^(0.1*AN204)</f>
        <v/>
      </c>
      <c r="BV204" s="134">
        <f t="array" ref="BV204">IF(R204&gt;0,(O204-R204),"")</f>
        <v/>
      </c>
      <c r="BW204" s="134">
        <f t="array" ref="BW204">IF(X204&gt;0,(O204-X204),"")</f>
        <v/>
      </c>
      <c r="BX204" s="134">
        <f t="array" ref="BX204">IF(AB204&gt;0,(O204-AB204),"")</f>
        <v/>
      </c>
      <c r="BY204" s="134">
        <f t="array" ref="BY204">IF(AF204&gt;0,(O204-AF204),"")</f>
        <v/>
      </c>
      <c r="BZ204" s="134">
        <f t="array" ref="BZ204">IF(AJ204&gt;0,(O204-AJ204),"")</f>
        <v/>
      </c>
      <c r="CA204" s="134">
        <f t="array" ref="CA204">IF(AN204&gt;0,(O204-AN204),"")</f>
        <v/>
      </c>
      <c r="CB204" s="645">
        <f t="array" ref="CB204">COUNT(BV204:CA204)</f>
        <v/>
      </c>
      <c r="CC204" s="646">
        <f t="array" ref="CC204">IF(CB204=0,0,IF(CB204=1,0,1/(CB204*(CB204-1))))</f>
        <v/>
      </c>
      <c r="CD204" s="135">
        <f t="array" ref="CD204">IF(R204&gt;0,(BV204^2),"")</f>
        <v/>
      </c>
      <c r="CE204" s="135">
        <f t="array" ref="CE204">IF(X204&gt;0,(BW204^2),"")</f>
        <v/>
      </c>
      <c r="CF204" s="135">
        <f t="array" ref="CF204">IF(AB204&gt;0,(BX204^2),"")</f>
        <v/>
      </c>
      <c r="CG204" s="135">
        <f t="array" ref="CG204">IF(AF204&gt;0,(BY204^2),"")</f>
        <v/>
      </c>
      <c r="CH204" s="135">
        <f t="array" ref="CH204">IF(AJ204&gt;0,(BZ204^2),"")</f>
        <v/>
      </c>
      <c r="CI204" s="135">
        <f t="array" ref="CI204">IF(AN204&gt;0,(CA204^2),"")</f>
        <v/>
      </c>
      <c r="CJ204" s="121" t="n"/>
    </row>
    <row r="205" hidden="1" ht="18.5" customHeight="1" s="621">
      <c r="A205" s="123" t="n"/>
      <c r="B205" s="47" t="inlineStr">
        <is>
          <t>E2_3</t>
        </is>
      </c>
      <c r="C205" s="101" t="n"/>
      <c r="D205" s="101" t="n"/>
      <c r="E205" s="101" t="n"/>
      <c r="F205" s="101" t="n"/>
      <c r="G205" s="100" t="n">
        <v>46163</v>
      </c>
      <c r="H205" s="99" t="inlineStr">
        <is>
          <t>Compito</t>
        </is>
      </c>
      <c r="I205" s="101" t="n"/>
      <c r="J205" s="101" t="n"/>
      <c r="K205" s="100" t="n"/>
      <c r="L205" s="100" t="n"/>
      <c r="M205" s="635">
        <f t="array" ref="M205">IF(R205&gt;0,(SQRT(CC205*(SUM(CD205:CI205)))),"")</f>
        <v/>
      </c>
      <c r="N205" s="636">
        <f t="array" ref="N205">IF(T205&gt;0,(MAX(T205,Z205,AD205,AH205,AL205,AP205))+SQRT(1.2^2+1^2),"")</f>
        <v/>
      </c>
      <c r="O205" s="637">
        <f t="array" ref="O205">IF(R205="",0,10*LOG10(SUM(BP205:BU205)/(COUNT(R205,X205,AB205,AF205,AJ205,AN205))))</f>
        <v/>
      </c>
      <c r="P205" s="638">
        <f t="array" ref="P205">IF(AND(Y205="",AC205="",AG205="",AK205="",AO205=""),S205,AVERAGE(S205,Y205,AC205,AG205,AK205,AO205)+STDEV(S205,Y205,AC205,AG205,AK205,AO205))</f>
        <v/>
      </c>
      <c r="Q205" s="106" t="n">
        <v>300</v>
      </c>
      <c r="R205" s="639" t="n">
        <v>63</v>
      </c>
      <c r="S205" s="640" t="n">
        <v>69.09999999999999</v>
      </c>
      <c r="T205" s="641" t="n">
        <v>105.1</v>
      </c>
      <c r="U205" s="642" t="n"/>
      <c r="V205" s="642" t="n"/>
      <c r="W205" s="106" t="n">
        <v>300</v>
      </c>
      <c r="X205" s="639" t="n">
        <v>68</v>
      </c>
      <c r="Y205" s="640" t="n">
        <v>70.90000000000001</v>
      </c>
      <c r="Z205" s="641" t="n">
        <v>104.4</v>
      </c>
      <c r="AA205" s="106" t="n">
        <v>300</v>
      </c>
      <c r="AB205" s="639" t="n">
        <v>64.09999999999999</v>
      </c>
      <c r="AC205" s="640" t="n">
        <v>68.09999999999999</v>
      </c>
      <c r="AD205" s="641" t="n">
        <v>101.2</v>
      </c>
      <c r="AE205" s="106" t="n">
        <v>300</v>
      </c>
      <c r="AF205" s="639" t="n">
        <v>62.9</v>
      </c>
      <c r="AG205" s="640" t="n">
        <v>67.40000000000001</v>
      </c>
      <c r="AH205" s="641" t="n">
        <v>102.6</v>
      </c>
      <c r="AI205" s="106" t="n">
        <v>300</v>
      </c>
      <c r="AJ205" s="639" t="n">
        <v>62</v>
      </c>
      <c r="AK205" s="640" t="n">
        <v>67.09999999999999</v>
      </c>
      <c r="AL205" s="641" t="n">
        <v>104.4</v>
      </c>
      <c r="AM205" s="106" t="n">
        <v>300</v>
      </c>
      <c r="AN205" s="639" t="n">
        <v>64.09999999999999</v>
      </c>
      <c r="AO205" s="640" t="n">
        <v>69.40000000000001</v>
      </c>
      <c r="AP205" s="641" t="n">
        <v>103.1</v>
      </c>
      <c r="AQ205" s="111">
        <f t="array" ref="AQ205">IF(AND((O205)&lt;85,N205&lt;137),"NO","SI")</f>
        <v/>
      </c>
      <c r="AR205" s="112">
        <f t="array" ref="AR205">IF((480*(10^(7.95-(O205/10))))&lt;480,480*(10^(7.95-(O205/10))),480)</f>
        <v/>
      </c>
      <c r="AS205" s="113">
        <f t="array" ref="AS205">IF((480*(10^(8.45-(O205/10))))&lt;480,480*(10^(8.45-(O205/10))),480)</f>
        <v/>
      </c>
      <c r="AT205" s="114">
        <f t="array" ref="AT205">IF((480*(10^(8.65-(O205/10))))&lt;480,480*(10^(8.65-(O205/10))),480)</f>
        <v/>
      </c>
      <c r="AU205" s="137">
        <f t="array" ref="AU205">IF(O205&lt;80,"0",IF((P205-O205)&lt;=2,('DPI art.191'!$G$3-(('DPI art.191'!$F$3-'DPI art.191'!$G$3)/4)*(P205-O205-2)),('DPI art.191'!$G$3-(('DPI art.191'!$G$3-'DPI art.191'!$H$3)/8)*(P205-O205-2))))</f>
        <v/>
      </c>
      <c r="AV205" s="644">
        <f t="array" ref="AV205">O205-AU205</f>
        <v/>
      </c>
      <c r="AW205" s="644">
        <f t="array" ref="AW205">IF(N205&lt;135,N205,N205-'DPI art.191'!$I$3)</f>
        <v/>
      </c>
      <c r="AX205" s="137">
        <f t="array" ref="AX205">IF(O205&lt;80,"0",IF((P205-O205)&lt;=2,('DPI art.191'!$G$5-(('DPI art.191'!$F$5-'DPI art.191'!$G$5)/4)*(P205-O205-2)),('DPI art.191'!$G$5-(('DPI art.191'!$G$5-'DPI art.191'!$H$5)/8)*(P205-O205-2))))</f>
        <v/>
      </c>
      <c r="AY205" s="644">
        <f t="array" ref="AY205">I205-AX205</f>
        <v/>
      </c>
      <c r="AZ205" s="644">
        <f t="array" ref="AZ205">IF(N205&lt;135,N205,N205-'DPI art.191'!$I$5)</f>
        <v/>
      </c>
      <c r="BA205" s="137">
        <f t="array" ref="BA205">IF(O205&lt;80,"0",IF((P205-O205)&lt;=2,('DPI art.191'!$G$7-(('DPI art.191'!$F$7-'DPI art.191'!$G$7)/4)*(P205-O205-2)),('DPI art.191'!$G$7-(('DPI art.191'!$G$7-'DPI art.191'!$H$7)/8)*(P205-O205-2))))</f>
        <v/>
      </c>
      <c r="BB205" s="644">
        <f t="array" ref="BB205">R205-BA205</f>
        <v/>
      </c>
      <c r="BC205" s="644">
        <f t="array" ref="BC205">IF(N205&lt;135,N205,N205-'DPI art.191'!$I$5)</f>
        <v/>
      </c>
      <c r="BD205" s="137">
        <f t="array" ref="BD205">IF(O205&lt;80,"0",IF((P205-O205)&lt;=2,('DPI art.191'!$G$7-(('DPI art.191'!$F$7-'DPI art.191'!$G$7)/4)*(O205-P205-2)),('DPI art.191'!$G$7-(('DPI art.191'!$G$7-'DPI art.191'!$H$7)/8)*(P205-O205-2))))</f>
        <v/>
      </c>
      <c r="BE205" s="644">
        <f t="array" ref="BE205">O205-BD205</f>
        <v/>
      </c>
      <c r="BF205" s="644">
        <f t="array" ref="BF205">IF(N205&lt;135,N205,N205-'DPI art.191'!$I$7)</f>
        <v/>
      </c>
      <c r="BG205" s="137">
        <f t="array" ref="BG205">IF(AA205&lt;80,"0",IF((AB205-AA205)&lt;=2,('DPI art.191'!$G$3-(('DPI art.191'!$F$3-'DPI art.191'!$G$3)/4)*(AB205-AA205-2)),('DPI art.191'!$G$3-(('DPI art.191'!$G$3-'DPI art.191'!$H$3)/8)*(AB205-AA205-2))))</f>
        <v/>
      </c>
      <c r="BH205" s="644">
        <f t="array" ref="BH205">AA205-BG205</f>
        <v/>
      </c>
      <c r="BI205" s="644">
        <f t="array" ref="BI205">IF(Z205&lt;135,Z205,Z205-'DPI art.191'!$I$3)</f>
        <v/>
      </c>
      <c r="BJ205" s="137">
        <f t="array" ref="BJ205">IF(U205&lt;80,"0",IF((V205-U205)&lt;=2,('DPI art.191'!$G$7-(('DPI art.191'!$F$7-'DPI art.191'!$G$7)/4)*(U205-V205-2)),('DPI art.191'!$G$7-(('DPI art.191'!$G$7-'DPI art.191'!$H$7)/8)*(V205-U205-2))))</f>
        <v/>
      </c>
      <c r="BK205" s="644">
        <f t="array" ref="BK205">U205-BJ205</f>
        <v/>
      </c>
      <c r="BL205" s="644">
        <f t="array" ref="BL205">IF(T205&lt;135,T205,T205-'DPI art.191'!$I$7)</f>
        <v/>
      </c>
      <c r="BM205" s="137">
        <f t="array" ref="BM205">IF(AA205&lt;80,"0",IF((AB205-AA205)&lt;=2,('DPI art.191'!$G$5-(('DPI art.191'!$F$5-'DPI art.191'!$G$5)/4)*(AB205-AA205-2)),('DPI art.191'!$G$5-(('DPI art.191'!$G$5-'DPI art.191'!$H$5)/8)*(AB205-AA205-2))))</f>
        <v/>
      </c>
      <c r="BN205" s="644">
        <f t="array" ref="BN205">AD205-BM205</f>
        <v/>
      </c>
      <c r="BO205" s="644">
        <f t="array" ref="BO205">IF(Z205&lt;135,Z205,Z205-'DPI art.191'!$I$5)</f>
        <v/>
      </c>
      <c r="BP205" s="645">
        <f t="array" ref="BP205">10^(0.1*R205)</f>
        <v/>
      </c>
      <c r="BQ205" s="645">
        <f t="array" ref="BQ205">10^(0.1*X205)</f>
        <v/>
      </c>
      <c r="BR205" s="645">
        <f t="array" ref="BR205">10^(0.1*AB205)</f>
        <v/>
      </c>
      <c r="BS205" s="645">
        <f t="array" ref="BS205">10^(0.1*AF205)</f>
        <v/>
      </c>
      <c r="BT205" s="645">
        <f t="array" ref="BT205">10^(0.1*AJ205)</f>
        <v/>
      </c>
      <c r="BU205" s="645">
        <f t="array" ref="BU205">10^(0.1*AN205)</f>
        <v/>
      </c>
      <c r="BV205" s="134">
        <f t="array" ref="BV205">IF(R205&gt;0,(O205-R205),"")</f>
        <v/>
      </c>
      <c r="BW205" s="134">
        <f t="array" ref="BW205">IF(X205&gt;0,(O205-X205),"")</f>
        <v/>
      </c>
      <c r="BX205" s="134">
        <f t="array" ref="BX205">IF(AB205&gt;0,(O205-AB205),"")</f>
        <v/>
      </c>
      <c r="BY205" s="134">
        <f t="array" ref="BY205">IF(AF205&gt;0,(O205-AF205),"")</f>
        <v/>
      </c>
      <c r="BZ205" s="134">
        <f t="array" ref="BZ205">IF(AJ205&gt;0,(O205-AJ205),"")</f>
        <v/>
      </c>
      <c r="CA205" s="134">
        <f t="array" ref="CA205">IF(AN205&gt;0,(O205-AN205),"")</f>
        <v/>
      </c>
      <c r="CB205" s="645">
        <f t="array" ref="CB205">COUNT(BV205:CA205)</f>
        <v/>
      </c>
      <c r="CC205" s="646">
        <f t="array" ref="CC205">IF(CB205=0,0,IF(CB205=1,0,1/(CB205*(CB205-1))))</f>
        <v/>
      </c>
      <c r="CD205" s="135">
        <f t="array" ref="CD205">IF(R205&gt;0,(BV205^2),"")</f>
        <v/>
      </c>
      <c r="CE205" s="135">
        <f t="array" ref="CE205">IF(X205&gt;0,(BW205^2),"")</f>
        <v/>
      </c>
      <c r="CF205" s="135">
        <f t="array" ref="CF205">IF(AB205&gt;0,(BX205^2),"")</f>
        <v/>
      </c>
      <c r="CG205" s="135">
        <f t="array" ref="CG205">IF(AF205&gt;0,(BY205^2),"")</f>
        <v/>
      </c>
      <c r="CH205" s="135">
        <f t="array" ref="CH205">IF(AJ205&gt;0,(BZ205^2),"")</f>
        <v/>
      </c>
      <c r="CI205" s="135">
        <f t="array" ref="CI205">IF(AN205&gt;0,(CA205^2),"")</f>
        <v/>
      </c>
      <c r="CJ205" s="121" t="n"/>
    </row>
    <row r="206" hidden="1" ht="18.5" customHeight="1" s="621">
      <c r="A206" s="123" t="n"/>
      <c r="B206" s="47" t="inlineStr">
        <is>
          <t>E3_3</t>
        </is>
      </c>
      <c r="C206" s="101" t="n"/>
      <c r="D206" s="101" t="n"/>
      <c r="E206" s="101" t="n"/>
      <c r="F206" s="101" t="n"/>
      <c r="G206" s="100" t="n">
        <v>46163</v>
      </c>
      <c r="H206" s="99" t="inlineStr">
        <is>
          <t>Compito</t>
        </is>
      </c>
      <c r="I206" s="101" t="n"/>
      <c r="J206" s="101" t="n"/>
      <c r="K206" s="100" t="n"/>
      <c r="L206" s="100" t="n"/>
      <c r="M206" s="635">
        <f t="array" ref="M206">IF(R206&gt;0,(SQRT(CC206*(SUM(CD206:CI206)))),"")</f>
        <v/>
      </c>
      <c r="N206" s="636">
        <f t="array" ref="N206">IF(T206&gt;0,(MAX(T206,Z206,AD206,AH206,AL206,AP206))+SQRT(1.2^2+1^2),"")</f>
        <v/>
      </c>
      <c r="O206" s="637">
        <f t="array" ref="O206">IF(R206="",0,10*LOG10(SUM(BP206:BU206)/(COUNT(R206,X206,AB206,AF206,AJ206,AN206))))</f>
        <v/>
      </c>
      <c r="P206" s="638">
        <f t="array" ref="P206">IF(AND(Y206="",AC206="",AG206="",AK206="",AO206=""),S206,AVERAGE(S206,Y206,AC206,AG206,AK206,AO206)+STDEV(S206,Y206,AC206,AG206,AK206,AO206))</f>
        <v/>
      </c>
      <c r="Q206" s="106" t="n">
        <v>300</v>
      </c>
      <c r="R206" s="639" t="n">
        <v>78.5</v>
      </c>
      <c r="S206" s="640" t="n">
        <v>80.09999999999999</v>
      </c>
      <c r="T206" s="641" t="n">
        <v>106.8</v>
      </c>
      <c r="U206" s="642" t="n"/>
      <c r="V206" s="642" t="n"/>
      <c r="W206" s="106" t="n">
        <v>300</v>
      </c>
      <c r="X206" s="639" t="n">
        <v>77.90000000000001</v>
      </c>
      <c r="Y206" s="640" t="n">
        <v>80</v>
      </c>
      <c r="Z206" s="641" t="n">
        <v>96.2</v>
      </c>
      <c r="AA206" s="106" t="n">
        <v>300</v>
      </c>
      <c r="AB206" s="639" t="n">
        <v>77.5</v>
      </c>
      <c r="AC206" s="640" t="n">
        <v>79.5</v>
      </c>
      <c r="AD206" s="641" t="n">
        <v>104.5</v>
      </c>
      <c r="AE206" s="106" t="n">
        <v>300</v>
      </c>
      <c r="AF206" s="639" t="n">
        <v>77.90000000000001</v>
      </c>
      <c r="AG206" s="640" t="n">
        <v>80</v>
      </c>
      <c r="AH206" s="641" t="n">
        <v>97.2</v>
      </c>
      <c r="AI206" s="106" t="n">
        <v>300</v>
      </c>
      <c r="AJ206" s="639" t="n">
        <v>79</v>
      </c>
      <c r="AK206" s="640" t="n">
        <v>80.5</v>
      </c>
      <c r="AL206" s="641" t="n">
        <v>109.6</v>
      </c>
      <c r="AM206" s="106" t="n">
        <v>300</v>
      </c>
      <c r="AN206" s="639" t="n">
        <v>78.7</v>
      </c>
      <c r="AO206" s="640" t="n">
        <v>81.8</v>
      </c>
      <c r="AP206" s="641" t="n">
        <v>102.2</v>
      </c>
      <c r="AQ206" s="111">
        <f t="array" ref="AQ206">IF(AND((O206)&lt;85,N206&lt;137),"NO","SI")</f>
        <v/>
      </c>
      <c r="AR206" s="112">
        <f t="array" ref="AR206">IF((480*(10^(7.95-(O206/10))))&lt;480,480*(10^(7.95-(O206/10))),480)</f>
        <v/>
      </c>
      <c r="AS206" s="113">
        <f t="array" ref="AS206">IF((480*(10^(8.45-(O206/10))))&lt;480,480*(10^(8.45-(O206/10))),480)</f>
        <v/>
      </c>
      <c r="AT206" s="114">
        <f t="array" ref="AT206">IF((480*(10^(8.65-(O206/10))))&lt;480,480*(10^(8.65-(O206/10))),480)</f>
        <v/>
      </c>
      <c r="AU206" s="137">
        <f t="array" ref="AU206">IF(O206&lt;80,"0",IF((P206-O206)&lt;=2,('DPI art.191'!$G$3-(('DPI art.191'!$F$3-'DPI art.191'!$G$3)/4)*(P206-O206-2)),('DPI art.191'!$G$3-(('DPI art.191'!$G$3-'DPI art.191'!$H$3)/8)*(P206-O206-2))))</f>
        <v/>
      </c>
      <c r="AV206" s="644">
        <f t="array" ref="AV206">O206-AU206</f>
        <v/>
      </c>
      <c r="AW206" s="644">
        <f t="array" ref="AW206">IF(N206&lt;135,N206,N206-'DPI art.191'!$I$3)</f>
        <v/>
      </c>
      <c r="AX206" s="137">
        <f t="array" ref="AX206">IF(O206&lt;80,"0",IF((P206-O206)&lt;=2,('DPI art.191'!$G$5-(('DPI art.191'!$F$5-'DPI art.191'!$G$5)/4)*(P206-O206-2)),('DPI art.191'!$G$5-(('DPI art.191'!$G$5-'DPI art.191'!$H$5)/8)*(P206-O206-2))))</f>
        <v/>
      </c>
      <c r="AY206" s="644">
        <f t="array" ref="AY206">I206-AX206</f>
        <v/>
      </c>
      <c r="AZ206" s="644">
        <f t="array" ref="AZ206">IF(N206&lt;135,N206,N206-'DPI art.191'!$I$5)</f>
        <v/>
      </c>
      <c r="BA206" s="137">
        <f t="array" ref="BA206">IF(O206&lt;80,"0",IF((P206-O206)&lt;=2,('DPI art.191'!$G$7-(('DPI art.191'!$F$7-'DPI art.191'!$G$7)/4)*(P206-O206-2)),('DPI art.191'!$G$7-(('DPI art.191'!$G$7-'DPI art.191'!$H$7)/8)*(P206-O206-2))))</f>
        <v/>
      </c>
      <c r="BB206" s="644">
        <f t="array" ref="BB206">R206-BA206</f>
        <v/>
      </c>
      <c r="BC206" s="644">
        <f t="array" ref="BC206">IF(N206&lt;135,N206,N206-'DPI art.191'!$I$5)</f>
        <v/>
      </c>
      <c r="BD206" s="137">
        <f t="array" ref="BD206">IF(O206&lt;80,"0",IF((P206-O206)&lt;=2,('DPI art.191'!$G$7-(('DPI art.191'!$F$7-'DPI art.191'!$G$7)/4)*(O206-P206-2)),('DPI art.191'!$G$7-(('DPI art.191'!$G$7-'DPI art.191'!$H$7)/8)*(P206-O206-2))))</f>
        <v/>
      </c>
      <c r="BE206" s="644">
        <f t="array" ref="BE206">O206-BD206</f>
        <v/>
      </c>
      <c r="BF206" s="644">
        <f t="array" ref="BF206">IF(N206&lt;135,N206,N206-'DPI art.191'!$I$7)</f>
        <v/>
      </c>
      <c r="BG206" s="137">
        <f t="array" ref="BG206">IF(AA206&lt;80,"0",IF((AB206-AA206)&lt;=2,('DPI art.191'!$G$3-(('DPI art.191'!$F$3-'DPI art.191'!$G$3)/4)*(AB206-AA206-2)),('DPI art.191'!$G$3-(('DPI art.191'!$G$3-'DPI art.191'!$H$3)/8)*(AB206-AA206-2))))</f>
        <v/>
      </c>
      <c r="BH206" s="644">
        <f t="array" ref="BH206">AA206-BG206</f>
        <v/>
      </c>
      <c r="BI206" s="644">
        <f t="array" ref="BI206">IF(Z206&lt;135,Z206,Z206-'DPI art.191'!$I$3)</f>
        <v/>
      </c>
      <c r="BJ206" s="137">
        <f t="array" ref="BJ206">IF(U206&lt;80,"0",IF((V206-U206)&lt;=2,('DPI art.191'!$G$7-(('DPI art.191'!$F$7-'DPI art.191'!$G$7)/4)*(U206-V206-2)),('DPI art.191'!$G$7-(('DPI art.191'!$G$7-'DPI art.191'!$H$7)/8)*(V206-U206-2))))</f>
        <v/>
      </c>
      <c r="BK206" s="644">
        <f t="array" ref="BK206">U206-BJ206</f>
        <v/>
      </c>
      <c r="BL206" s="644">
        <f t="array" ref="BL206">IF(T206&lt;135,T206,T206-'DPI art.191'!$I$7)</f>
        <v/>
      </c>
      <c r="BM206" s="137">
        <f t="array" ref="BM206">IF(AA206&lt;80,"0",IF((AB206-AA206)&lt;=2,('DPI art.191'!$G$5-(('DPI art.191'!$F$5-'DPI art.191'!$G$5)/4)*(AB206-AA206-2)),('DPI art.191'!$G$5-(('DPI art.191'!$G$5-'DPI art.191'!$H$5)/8)*(AB206-AA206-2))))</f>
        <v/>
      </c>
      <c r="BN206" s="644">
        <f t="array" ref="BN206">AD206-BM206</f>
        <v/>
      </c>
      <c r="BO206" s="644">
        <f t="array" ref="BO206">IF(Z206&lt;135,Z206,Z206-'DPI art.191'!$I$5)</f>
        <v/>
      </c>
      <c r="BP206" s="645">
        <f t="array" ref="BP206">10^(0.1*R206)</f>
        <v/>
      </c>
      <c r="BQ206" s="645">
        <f t="array" ref="BQ206">10^(0.1*X206)</f>
        <v/>
      </c>
      <c r="BR206" s="645">
        <f t="array" ref="BR206">10^(0.1*AB206)</f>
        <v/>
      </c>
      <c r="BS206" s="645">
        <f t="array" ref="BS206">10^(0.1*AF206)</f>
        <v/>
      </c>
      <c r="BT206" s="645">
        <f t="array" ref="BT206">10^(0.1*AJ206)</f>
        <v/>
      </c>
      <c r="BU206" s="645">
        <f t="array" ref="BU206">10^(0.1*AN206)</f>
        <v/>
      </c>
      <c r="BV206" s="134">
        <f t="array" ref="BV206">IF(R206&gt;0,(O206-R206),"")</f>
        <v/>
      </c>
      <c r="BW206" s="134">
        <f t="array" ref="BW206">IF(X206&gt;0,(O206-X206),"")</f>
        <v/>
      </c>
      <c r="BX206" s="134">
        <f t="array" ref="BX206">IF(AB206&gt;0,(O206-AB206),"")</f>
        <v/>
      </c>
      <c r="BY206" s="134">
        <f t="array" ref="BY206">IF(AF206&gt;0,(O206-AF206),"")</f>
        <v/>
      </c>
      <c r="BZ206" s="134">
        <f t="array" ref="BZ206">IF(AJ206&gt;0,(O206-AJ206),"")</f>
        <v/>
      </c>
      <c r="CA206" s="134">
        <f t="array" ref="CA206">IF(AN206&gt;0,(O206-AN206),"")</f>
        <v/>
      </c>
      <c r="CB206" s="645">
        <f t="array" ref="CB206">COUNT(BV206:CA206)</f>
        <v/>
      </c>
      <c r="CC206" s="646">
        <f t="array" ref="CC206">IF(CB206=0,0,IF(CB206=1,0,1/(CB206*(CB206-1))))</f>
        <v/>
      </c>
      <c r="CD206" s="135">
        <f t="array" ref="CD206">IF(R206&gt;0,(BV206^2),"")</f>
        <v/>
      </c>
      <c r="CE206" s="135">
        <f t="array" ref="CE206">IF(X206&gt;0,(BW206^2),"")</f>
        <v/>
      </c>
      <c r="CF206" s="135">
        <f t="array" ref="CF206">IF(AB206&gt;0,(BX206^2),"")</f>
        <v/>
      </c>
      <c r="CG206" s="135">
        <f t="array" ref="CG206">IF(AF206&gt;0,(BY206^2),"")</f>
        <v/>
      </c>
      <c r="CH206" s="135">
        <f t="array" ref="CH206">IF(AJ206&gt;0,(BZ206^2),"")</f>
        <v/>
      </c>
      <c r="CI206" s="135">
        <f t="array" ref="CI206">IF(AN206&gt;0,(CA206^2),"")</f>
        <v/>
      </c>
      <c r="CJ206" s="121" t="n"/>
    </row>
    <row r="207" hidden="1" ht="18.5" customHeight="1" s="621">
      <c r="A207" s="123" t="n"/>
      <c r="B207" s="47" t="inlineStr">
        <is>
          <t>E4_3</t>
        </is>
      </c>
      <c r="C207" s="101" t="n"/>
      <c r="D207" s="101" t="n"/>
      <c r="E207" s="101" t="n"/>
      <c r="F207" s="101" t="n"/>
      <c r="G207" s="100" t="n">
        <v>46163</v>
      </c>
      <c r="H207" s="99" t="inlineStr">
        <is>
          <t>Compito</t>
        </is>
      </c>
      <c r="I207" s="101" t="n"/>
      <c r="J207" s="101" t="n"/>
      <c r="K207" s="100" t="n"/>
      <c r="L207" s="100" t="n"/>
      <c r="M207" s="635">
        <f t="array" ref="M207">IF(R207&gt;0,(SQRT(CC207*(SUM(CD207:CI207)))),"")</f>
        <v/>
      </c>
      <c r="N207" s="636">
        <f t="array" ref="N207">IF(T207&gt;0,(MAX(T207,Z207,AD207,AH207,AL207,AP207))+SQRT(1.2^2+1^2),"")</f>
        <v/>
      </c>
      <c r="O207" s="637">
        <f t="array" ref="O207">IF(R207="",0,10*LOG10(SUM(BP207:BU207)/(COUNT(R207,X207,AB207,AF207,AJ207,AN207))))</f>
        <v/>
      </c>
      <c r="P207" s="638">
        <f t="array" ref="P207">IF(AND(Y207="",AC207="",AG207="",AK207="",AO207=""),S207,AVERAGE(S207,Y207,AC207,AG207,AK207,AO207)+STDEV(S207,Y207,AC207,AG207,AK207,AO207))</f>
        <v/>
      </c>
      <c r="Q207" s="106" t="n">
        <v>300</v>
      </c>
      <c r="R207" s="639" t="n">
        <v>86.09999999999999</v>
      </c>
      <c r="S207" s="640" t="n">
        <v>85.8</v>
      </c>
      <c r="T207" s="641" t="n">
        <v>108.9</v>
      </c>
      <c r="U207" s="642" t="n"/>
      <c r="V207" s="642" t="n"/>
      <c r="W207" s="106" t="n">
        <v>300</v>
      </c>
      <c r="X207" s="639" t="n">
        <v>90.2</v>
      </c>
      <c r="Y207" s="640" t="n">
        <v>89.2</v>
      </c>
      <c r="Z207" s="641" t="n">
        <v>111.1</v>
      </c>
      <c r="AA207" s="106" t="n">
        <v>300</v>
      </c>
      <c r="AB207" s="639" t="n">
        <v>85.2</v>
      </c>
      <c r="AC207" s="640" t="n">
        <v>85.2</v>
      </c>
      <c r="AD207" s="641" t="n">
        <v>105.9</v>
      </c>
      <c r="AE207" s="106" t="n">
        <v>300</v>
      </c>
      <c r="AF207" s="639" t="n">
        <v>85.7</v>
      </c>
      <c r="AG207" s="640" t="n">
        <v>86.2</v>
      </c>
      <c r="AH207" s="641" t="n">
        <v>107.5</v>
      </c>
      <c r="AI207" s="106" t="n">
        <v>300</v>
      </c>
      <c r="AJ207" s="639" t="n">
        <v>89.2</v>
      </c>
      <c r="AK207" s="640" t="n">
        <v>89</v>
      </c>
      <c r="AL207" s="641" t="n">
        <v>109.1</v>
      </c>
      <c r="AM207" s="106" t="n">
        <v>300</v>
      </c>
      <c r="AN207" s="639" t="n">
        <v>89.40000000000001</v>
      </c>
      <c r="AO207" s="640" t="n">
        <v>89.2</v>
      </c>
      <c r="AP207" s="641" t="n">
        <v>112</v>
      </c>
      <c r="AQ207" s="111">
        <f t="array" ref="AQ207">IF(AND((O207)&lt;85,N207&lt;137),"NO","SI")</f>
        <v/>
      </c>
      <c r="AR207" s="112">
        <f t="array" ref="AR207">IF((480*(10^(7.95-(O207/10))))&lt;480,480*(10^(7.95-(O207/10))),480)</f>
        <v/>
      </c>
      <c r="AS207" s="113">
        <f t="array" ref="AS207">IF((480*(10^(8.45-(O207/10))))&lt;480,480*(10^(8.45-(O207/10))),480)</f>
        <v/>
      </c>
      <c r="AT207" s="114">
        <f t="array" ref="AT207">IF((480*(10^(8.65-(O207/10))))&lt;480,480*(10^(8.65-(O207/10))),480)</f>
        <v/>
      </c>
      <c r="AU207" s="644">
        <f t="array" ref="AU207">IF(O207&lt;80,"0",IF((P207-O207)&lt;=2,('DPI art.191'!$G$3-(('DPI art.191'!$F$3-'DPI art.191'!$G$3)/4)*(P207-O207-2)),('DPI art.191'!$G$3-(('DPI art.191'!$G$3-'DPI art.191'!$H$3)/8)*(P207-O207-2))))</f>
        <v/>
      </c>
      <c r="AV207" s="644">
        <f t="array" ref="AV207">O207-AU207</f>
        <v/>
      </c>
      <c r="AW207" s="644">
        <f t="array" ref="AW207">IF(N207&lt;135,N207,N207-'DPI art.191'!$I$3)</f>
        <v/>
      </c>
      <c r="AX207" s="644">
        <f t="array" ref="AX207">IF(O207&lt;80,"0",IF((P207-O207)&lt;=2,('DPI art.191'!$G$5-(('DPI art.191'!$F$5-'DPI art.191'!$G$5)/4)*(P207-O207-2)),('DPI art.191'!$G$5-(('DPI art.191'!$G$5-'DPI art.191'!$H$5)/8)*(P207-O207-2))))</f>
        <v/>
      </c>
      <c r="AY207" s="644">
        <f t="array" ref="AY207">I207-AX207</f>
        <v/>
      </c>
      <c r="AZ207" s="644">
        <f t="array" ref="AZ207">IF(N207&lt;135,N207,N207-'DPI art.191'!$I$5)</f>
        <v/>
      </c>
      <c r="BA207" s="644">
        <f t="array" ref="BA207">IF(O207&lt;80,"0",IF((P207-O207)&lt;=2,('DPI art.191'!$G$7-(('DPI art.191'!$F$7-'DPI art.191'!$G$7)/4)*(P207-O207-2)),('DPI art.191'!$G$7-(('DPI art.191'!$G$7-'DPI art.191'!$H$7)/8)*(P207-O207-2))))</f>
        <v/>
      </c>
      <c r="BB207" s="644">
        <f t="array" ref="BB207">R207-BA207</f>
        <v/>
      </c>
      <c r="BC207" s="644">
        <f t="array" ref="BC207">IF(N207&lt;135,N207,N207-'DPI art.191'!$I$5)</f>
        <v/>
      </c>
      <c r="BD207" s="137">
        <f t="array" ref="BD207">IF(O207&lt;80,"0",IF((P207-O207)&lt;=2,('DPI art.191'!$G$7-(('DPI art.191'!$F$7-'DPI art.191'!$G$7)/4)*(O207-P207-2)),('DPI art.191'!$G$7-(('DPI art.191'!$G$7-'DPI art.191'!$H$7)/8)*(P207-O207-2))))</f>
        <v/>
      </c>
      <c r="BE207" s="644">
        <f t="array" ref="BE207">O207-BD207</f>
        <v/>
      </c>
      <c r="BF207" s="644">
        <f t="array" ref="BF207">IF(N207&lt;135,N207,N207-'DPI art.191'!$I$7)</f>
        <v/>
      </c>
      <c r="BG207" s="137">
        <f t="array" ref="BG207">IF(AA207&lt;80,"0",IF((AB207-AA207)&lt;=2,('DPI art.191'!$G$3-(('DPI art.191'!$F$3-'DPI art.191'!$G$3)/4)*(AB207-AA207-2)),('DPI art.191'!$G$3-(('DPI art.191'!$G$3-'DPI art.191'!$H$3)/8)*(AB207-AA207-2))))</f>
        <v/>
      </c>
      <c r="BH207" s="644">
        <f t="array" ref="BH207">AA207-BG207</f>
        <v/>
      </c>
      <c r="BI207" s="644">
        <f t="array" ref="BI207">IF(Z207&lt;135,Z207,Z207-'DPI art.191'!$I$3)</f>
        <v/>
      </c>
      <c r="BJ207" s="137">
        <f t="array" ref="BJ207">IF(U207&lt;80,"0",IF((V207-U207)&lt;=2,('DPI art.191'!$G$7-(('DPI art.191'!$F$7-'DPI art.191'!$G$7)/4)*(U207-V207-2)),('DPI art.191'!$G$7-(('DPI art.191'!$G$7-'DPI art.191'!$H$7)/8)*(V207-U207-2))))</f>
        <v/>
      </c>
      <c r="BK207" s="644">
        <f t="array" ref="BK207">U207-BJ207</f>
        <v/>
      </c>
      <c r="BL207" s="644">
        <f t="array" ref="BL207">IF(T207&lt;135,T207,T207-'DPI art.191'!$I$7)</f>
        <v/>
      </c>
      <c r="BM207" s="137">
        <f t="array" ref="BM207">IF(AA207&lt;80,"0",IF((AB207-AA207)&lt;=2,('DPI art.191'!$G$5-(('DPI art.191'!$F$5-'DPI art.191'!$G$5)/4)*(AB207-AA207-2)),('DPI art.191'!$G$5-(('DPI art.191'!$G$5-'DPI art.191'!$H$5)/8)*(AB207-AA207-2))))</f>
        <v/>
      </c>
      <c r="BN207" s="644">
        <f t="array" ref="BN207">AD207-BM207</f>
        <v/>
      </c>
      <c r="BO207" s="644">
        <f t="array" ref="BO207">IF(Z207&lt;135,Z207,Z207-'DPI art.191'!$I$5)</f>
        <v/>
      </c>
      <c r="BP207" s="645">
        <f t="array" ref="BP207">10^(0.1*R207)</f>
        <v/>
      </c>
      <c r="BQ207" s="645">
        <f t="array" ref="BQ207">10^(0.1*X207)</f>
        <v/>
      </c>
      <c r="BR207" s="645">
        <f t="array" ref="BR207">10^(0.1*AB207)</f>
        <v/>
      </c>
      <c r="BS207" s="645">
        <f t="array" ref="BS207">10^(0.1*AF207)</f>
        <v/>
      </c>
      <c r="BT207" s="645">
        <f t="array" ref="BT207">10^(0.1*AJ207)</f>
        <v/>
      </c>
      <c r="BU207" s="645">
        <f t="array" ref="BU207">10^(0.1*AN207)</f>
        <v/>
      </c>
      <c r="BV207" s="134">
        <f t="array" ref="BV207">IF(R207&gt;0,(O207-R207),"")</f>
        <v/>
      </c>
      <c r="BW207" s="134">
        <f t="array" ref="BW207">IF(X207&gt;0,(O207-X207),"")</f>
        <v/>
      </c>
      <c r="BX207" s="134">
        <f t="array" ref="BX207">IF(AB207&gt;0,(O207-AB207),"")</f>
        <v/>
      </c>
      <c r="BY207" s="134">
        <f t="array" ref="BY207">IF(AF207&gt;0,(O207-AF207),"")</f>
        <v/>
      </c>
      <c r="BZ207" s="134">
        <f t="array" ref="BZ207">IF(AJ207&gt;0,(O207-AJ207),"")</f>
        <v/>
      </c>
      <c r="CA207" s="134">
        <f t="array" ref="CA207">IF(AN207&gt;0,(O207-AN207),"")</f>
        <v/>
      </c>
      <c r="CB207" s="645">
        <f t="array" ref="CB207">COUNT(BV207:CA207)</f>
        <v/>
      </c>
      <c r="CC207" s="646">
        <f t="array" ref="CC207">IF(CB207=0,0,IF(CB207=1,0,1/(CB207*(CB207-1))))</f>
        <v/>
      </c>
      <c r="CD207" s="135">
        <f t="array" ref="CD207">IF(R207&gt;0,(BV207^2),"")</f>
        <v/>
      </c>
      <c r="CE207" s="135">
        <f t="array" ref="CE207">IF(X207&gt;0,(BW207^2),"")</f>
        <v/>
      </c>
      <c r="CF207" s="135">
        <f t="array" ref="CF207">IF(AB207&gt;0,(BX207^2),"")</f>
        <v/>
      </c>
      <c r="CG207" s="135">
        <f t="array" ref="CG207">IF(AF207&gt;0,(BY207^2),"")</f>
        <v/>
      </c>
      <c r="CH207" s="135">
        <f t="array" ref="CH207">IF(AJ207&gt;0,(BZ207^2),"")</f>
        <v/>
      </c>
      <c r="CI207" s="135">
        <f t="array" ref="CI207">IF(AN207&gt;0,(CA207^2),"")</f>
        <v/>
      </c>
      <c r="CJ207" s="121" t="n"/>
    </row>
    <row r="208" hidden="1" ht="18.5" customHeight="1" s="621">
      <c r="A208" s="123" t="n"/>
      <c r="B208" s="47" t="inlineStr">
        <is>
          <t>E5_3</t>
        </is>
      </c>
      <c r="C208" s="101" t="n"/>
      <c r="D208" s="101" t="n"/>
      <c r="E208" s="101" t="n"/>
      <c r="F208" s="101" t="n"/>
      <c r="G208" s="100" t="n">
        <v>46163</v>
      </c>
      <c r="H208" s="99" t="inlineStr">
        <is>
          <t>Compito</t>
        </is>
      </c>
      <c r="I208" s="101" t="n"/>
      <c r="J208" s="101" t="n"/>
      <c r="K208" s="100" t="n"/>
      <c r="L208" s="100" t="n"/>
      <c r="M208" s="635">
        <f t="array" ref="M208">IF(R208&gt;0,(SQRT(CC208*(SUM(CD208:CI208)))),"")</f>
        <v/>
      </c>
      <c r="N208" s="636">
        <f t="array" ref="N208">IF(T208&gt;0,(MAX(T208,Z208,AD208,AH208,AL208,AP208))+SQRT(1.2^2+1^2),"")</f>
        <v/>
      </c>
      <c r="O208" s="637">
        <f t="array" ref="O208">IF(R208="",0,10*LOG10(SUM(BP208:BU208)/(COUNT(R208,X208,AB208,AF208,AJ208,AN208))))</f>
        <v/>
      </c>
      <c r="P208" s="638">
        <f t="array" ref="P208">IF(AND(Y208="",AC208="",AG208="",AK208="",AO208=""),S208,AVERAGE(S208,Y208,AC208,AG208,AK208,AO208)+STDEV(S208,Y208,AC208,AG208,AK208,AO208))</f>
        <v/>
      </c>
      <c r="Q208" s="106" t="n">
        <v>300</v>
      </c>
      <c r="R208" s="639" t="n">
        <v>83.2</v>
      </c>
      <c r="S208" s="640" t="n">
        <v>83.5</v>
      </c>
      <c r="T208" s="641" t="n">
        <v>108.9</v>
      </c>
      <c r="U208" s="642" t="n"/>
      <c r="V208" s="642" t="n"/>
      <c r="W208" s="106" t="n">
        <v>300</v>
      </c>
      <c r="X208" s="639" t="n">
        <v>82.90000000000001</v>
      </c>
      <c r="Y208" s="640" t="n">
        <v>82.8</v>
      </c>
      <c r="Z208" s="641" t="n">
        <v>109.5</v>
      </c>
      <c r="AA208" s="106" t="n">
        <v>300</v>
      </c>
      <c r="AB208" s="639" t="n">
        <v>80.5</v>
      </c>
      <c r="AC208" s="640" t="n">
        <v>80.8</v>
      </c>
      <c r="AD208" s="641" t="n">
        <v>109.3</v>
      </c>
      <c r="AE208" s="106" t="n">
        <v>300</v>
      </c>
      <c r="AF208" s="639" t="n">
        <v>80.7</v>
      </c>
      <c r="AG208" s="640" t="n">
        <v>81.7</v>
      </c>
      <c r="AH208" s="641" t="n">
        <v>105.4</v>
      </c>
      <c r="AI208" s="106" t="n">
        <v>300</v>
      </c>
      <c r="AJ208" s="639" t="n">
        <v>84.59999999999999</v>
      </c>
      <c r="AK208" s="640" t="n">
        <v>85</v>
      </c>
      <c r="AL208" s="641" t="n">
        <v>117.1</v>
      </c>
      <c r="AM208" s="106" t="n">
        <v>300</v>
      </c>
      <c r="AN208" s="639" t="n">
        <v>78.3</v>
      </c>
      <c r="AO208" s="640" t="n">
        <v>79.59999999999999</v>
      </c>
      <c r="AP208" s="641" t="n">
        <v>103</v>
      </c>
      <c r="AQ208" s="111">
        <f t="array" ref="AQ208">IF(AND((O208)&lt;85,N208&lt;137),"NO","SI")</f>
        <v/>
      </c>
      <c r="AR208" s="112">
        <f t="array" ref="AR208">IF((480*(10^(7.95-(O208/10))))&lt;480,480*(10^(7.95-(O208/10))),480)</f>
        <v/>
      </c>
      <c r="AS208" s="113">
        <f t="array" ref="AS208">IF((480*(10^(8.45-(O208/10))))&lt;480,480*(10^(8.45-(O208/10))),480)</f>
        <v/>
      </c>
      <c r="AT208" s="114">
        <f t="array" ref="AT208">IF((480*(10^(8.65-(O208/10))))&lt;480,480*(10^(8.65-(O208/10))),480)</f>
        <v/>
      </c>
      <c r="AU208" s="644">
        <f t="array" ref="AU208">IF(O208&lt;80,"0",IF((P208-O208)&lt;=2,('DPI art.191'!$G$3-(('DPI art.191'!$F$3-'DPI art.191'!$G$3)/4)*(P208-O208-2)),('DPI art.191'!$G$3-(('DPI art.191'!$G$3-'DPI art.191'!$H$3)/8)*(P208-O208-2))))</f>
        <v/>
      </c>
      <c r="AV208" s="644">
        <f t="array" ref="AV208">O208-AU208</f>
        <v/>
      </c>
      <c r="AW208" s="644">
        <f t="array" ref="AW208">IF(N208&lt;135,N208,N208-'DPI art.191'!$I$3)</f>
        <v/>
      </c>
      <c r="AX208" s="644">
        <f t="array" ref="AX208">IF(O208&lt;80,"0",IF((P208-O208)&lt;=2,('DPI art.191'!$G$5-(('DPI art.191'!$F$5-'DPI art.191'!$G$5)/4)*(P208-O208-2)),('DPI art.191'!$G$5-(('DPI art.191'!$G$5-'DPI art.191'!$H$5)/8)*(P208-O208-2))))</f>
        <v/>
      </c>
      <c r="AY208" s="644">
        <f t="array" ref="AY208">I208-AX208</f>
        <v/>
      </c>
      <c r="AZ208" s="644">
        <f t="array" ref="AZ208">IF(N208&lt;135,N208,N208-'DPI art.191'!$I$5)</f>
        <v/>
      </c>
      <c r="BA208" s="644">
        <f t="array" ref="BA208">IF(O208&lt;80,"0",IF((P208-O208)&lt;=2,('DPI art.191'!$G$7-(('DPI art.191'!$F$7-'DPI art.191'!$G$7)/4)*(P208-O208-2)),('DPI art.191'!$G$7-(('DPI art.191'!$G$7-'DPI art.191'!$H$7)/8)*(P208-O208-2))))</f>
        <v/>
      </c>
      <c r="BB208" s="644">
        <f t="array" ref="BB208">R208-BA208</f>
        <v/>
      </c>
      <c r="BC208" s="644">
        <f t="array" ref="BC208">IF(N208&lt;135,N208,N208-'DPI art.191'!$I$5)</f>
        <v/>
      </c>
      <c r="BD208" s="137">
        <f t="array" ref="BD208">IF(O208&lt;80,"0",IF((P208-O208)&lt;=2,('DPI art.191'!$G$7-(('DPI art.191'!$F$7-'DPI art.191'!$G$7)/4)*(O208-P208-2)),('DPI art.191'!$G$7-(('DPI art.191'!$G$7-'DPI art.191'!$H$7)/8)*(P208-O208-2))))</f>
        <v/>
      </c>
      <c r="BE208" s="644">
        <f t="array" ref="BE208">O208-BD208</f>
        <v/>
      </c>
      <c r="BF208" s="644">
        <f t="array" ref="BF208">IF(N208&lt;135,N208,N208-'DPI art.191'!$I$7)</f>
        <v/>
      </c>
      <c r="BG208" s="137">
        <f t="array" ref="BG208">IF(AA208&lt;80,"0",IF((AB208-AA208)&lt;=2,('DPI art.191'!$G$3-(('DPI art.191'!$F$3-'DPI art.191'!$G$3)/4)*(AB208-AA208-2)),('DPI art.191'!$G$3-(('DPI art.191'!$G$3-'DPI art.191'!$H$3)/8)*(AB208-AA208-2))))</f>
        <v/>
      </c>
      <c r="BH208" s="644">
        <f t="array" ref="BH208">AA208-BG208</f>
        <v/>
      </c>
      <c r="BI208" s="644">
        <f t="array" ref="BI208">IF(Z208&lt;135,Z208,Z208-'DPI art.191'!$I$3)</f>
        <v/>
      </c>
      <c r="BJ208" s="137">
        <f t="array" ref="BJ208">IF(U208&lt;80,"0",IF((V208-U208)&lt;=2,('DPI art.191'!$G$7-(('DPI art.191'!$F$7-'DPI art.191'!$G$7)/4)*(U208-V208-2)),('DPI art.191'!$G$7-(('DPI art.191'!$G$7-'DPI art.191'!$H$7)/8)*(V208-U208-2))))</f>
        <v/>
      </c>
      <c r="BK208" s="644">
        <f t="array" ref="BK208">U208-BJ208</f>
        <v/>
      </c>
      <c r="BL208" s="644">
        <f t="array" ref="BL208">IF(T208&lt;135,T208,T208-'DPI art.191'!$I$7)</f>
        <v/>
      </c>
      <c r="BM208" s="137">
        <f t="array" ref="BM208">IF(AA208&lt;80,"0",IF((AB208-AA208)&lt;=2,('DPI art.191'!$G$5-(('DPI art.191'!$F$5-'DPI art.191'!$G$5)/4)*(AB208-AA208-2)),('DPI art.191'!$G$5-(('DPI art.191'!$G$5-'DPI art.191'!$H$5)/8)*(AB208-AA208-2))))</f>
        <v/>
      </c>
      <c r="BN208" s="644">
        <f t="array" ref="BN208">AD208-BM208</f>
        <v/>
      </c>
      <c r="BO208" s="644">
        <f t="array" ref="BO208">IF(Z208&lt;135,Z208,Z208-'DPI art.191'!$I$5)</f>
        <v/>
      </c>
      <c r="BP208" s="645">
        <f t="array" ref="BP208">10^(0.1*R208)</f>
        <v/>
      </c>
      <c r="BQ208" s="645">
        <f t="array" ref="BQ208">10^(0.1*X208)</f>
        <v/>
      </c>
      <c r="BR208" s="645">
        <f t="array" ref="BR208">10^(0.1*AB208)</f>
        <v/>
      </c>
      <c r="BS208" s="645">
        <f t="array" ref="BS208">10^(0.1*AF208)</f>
        <v/>
      </c>
      <c r="BT208" s="645">
        <f t="array" ref="BT208">10^(0.1*AJ208)</f>
        <v/>
      </c>
      <c r="BU208" s="645">
        <f t="array" ref="BU208">10^(0.1*AN208)</f>
        <v/>
      </c>
      <c r="BV208" s="134">
        <f t="array" ref="BV208">IF(R208&gt;0,(O208-R208),"")</f>
        <v/>
      </c>
      <c r="BW208" s="134">
        <f t="array" ref="BW208">IF(X208&gt;0,(O208-X208),"")</f>
        <v/>
      </c>
      <c r="BX208" s="134">
        <f t="array" ref="BX208">IF(AB208&gt;0,(O208-AB208),"")</f>
        <v/>
      </c>
      <c r="BY208" s="134">
        <f t="array" ref="BY208">IF(AF208&gt;0,(O208-AF208),"")</f>
        <v/>
      </c>
      <c r="BZ208" s="134">
        <f t="array" ref="BZ208">IF(AJ208&gt;0,(O208-AJ208),"")</f>
        <v/>
      </c>
      <c r="CA208" s="134">
        <f t="array" ref="CA208">IF(AN208&gt;0,(O208-AN208),"")</f>
        <v/>
      </c>
      <c r="CB208" s="645">
        <f t="array" ref="CB208">COUNT(BV208:CA208)</f>
        <v/>
      </c>
      <c r="CC208" s="646">
        <f t="array" ref="CC208">IF(CB208=0,0,IF(CB208=1,0,1/(CB208*(CB208-1))))</f>
        <v/>
      </c>
      <c r="CD208" s="135">
        <f t="array" ref="CD208">IF(R208&gt;0,(BV208^2),"")</f>
        <v/>
      </c>
      <c r="CE208" s="135">
        <f t="array" ref="CE208">IF(X208&gt;0,(BW208^2),"")</f>
        <v/>
      </c>
      <c r="CF208" s="135">
        <f t="array" ref="CF208">IF(AB208&gt;0,(BX208^2),"")</f>
        <v/>
      </c>
      <c r="CG208" s="135">
        <f t="array" ref="CG208">IF(AF208&gt;0,(BY208^2),"")</f>
        <v/>
      </c>
      <c r="CH208" s="135">
        <f t="array" ref="CH208">IF(AJ208&gt;0,(BZ208^2),"")</f>
        <v/>
      </c>
      <c r="CI208" s="135">
        <f t="array" ref="CI208">IF(AN208&gt;0,(CA208^2),"")</f>
        <v/>
      </c>
      <c r="CJ208" s="121" t="n"/>
    </row>
    <row r="209" hidden="1" ht="18.5" customHeight="1" s="621">
      <c r="A209" s="123" t="n"/>
      <c r="B209" s="47" t="inlineStr">
        <is>
          <t>E6_3</t>
        </is>
      </c>
      <c r="C209" s="101" t="n"/>
      <c r="D209" s="101" t="n"/>
      <c r="E209" s="101" t="n"/>
      <c r="F209" s="101" t="n"/>
      <c r="G209" s="100" t="n">
        <v>46163</v>
      </c>
      <c r="H209" s="99" t="inlineStr">
        <is>
          <t>Compito</t>
        </is>
      </c>
      <c r="I209" s="101" t="n"/>
      <c r="J209" s="101" t="n"/>
      <c r="K209" s="100" t="n"/>
      <c r="L209" s="100" t="n"/>
      <c r="M209" s="635">
        <f t="array" ref="M209">IF(R209&gt;0,(SQRT(CC209*(SUM(CD209:CI209)))),"")</f>
        <v/>
      </c>
      <c r="N209" s="636">
        <f t="array" ref="N209">IF(T209&gt;0,(MAX(T209,Z209,AD209,AH209,AL209,AP209))+SQRT(1.2^2+1^2),"")</f>
        <v/>
      </c>
      <c r="O209" s="637">
        <f t="array" ref="O209">IF(R209="",0,10*LOG10(SUM(BP209:BU209)/(COUNT(R209,X209,AB209,AF209,AJ209,AN209))))</f>
        <v/>
      </c>
      <c r="P209" s="638">
        <f t="array" ref="P209">IF(AND(Y209="",AC209="",AG209="",AK209="",AO209=""),S209,AVERAGE(S209,Y209,AC209,AG209,AK209,AO209)+STDEV(S209,Y209,AC209,AG209,AK209,AO209))</f>
        <v/>
      </c>
      <c r="Q209" s="106" t="n">
        <v>300</v>
      </c>
      <c r="R209" s="639" t="n">
        <v>88.8</v>
      </c>
      <c r="S209" s="640" t="n">
        <v>87.90000000000001</v>
      </c>
      <c r="T209" s="641" t="n">
        <v>106.9</v>
      </c>
      <c r="U209" s="642" t="n"/>
      <c r="V209" s="642" t="n"/>
      <c r="W209" s="106" t="n">
        <v>300</v>
      </c>
      <c r="X209" s="639" t="n">
        <v>91.09999999999999</v>
      </c>
      <c r="Y209" s="640" t="n">
        <v>89.90000000000001</v>
      </c>
      <c r="Z209" s="641" t="n">
        <v>110.3</v>
      </c>
      <c r="AA209" s="106" t="n">
        <v>300</v>
      </c>
      <c r="AB209" s="639" t="n">
        <v>87.2</v>
      </c>
      <c r="AC209" s="640" t="n">
        <v>86.59999999999999</v>
      </c>
      <c r="AD209" s="641" t="n">
        <v>106.4</v>
      </c>
      <c r="AE209" s="106" t="n">
        <v>300</v>
      </c>
      <c r="AF209" s="639" t="n">
        <v>89.5</v>
      </c>
      <c r="AG209" s="640" t="n">
        <v>88.5</v>
      </c>
      <c r="AH209" s="641" t="n">
        <v>106.3</v>
      </c>
      <c r="AI209" s="106" t="n">
        <v>300</v>
      </c>
      <c r="AJ209" s="639" t="n">
        <v>88.90000000000001</v>
      </c>
      <c r="AK209" s="640" t="n">
        <v>88</v>
      </c>
      <c r="AL209" s="641" t="n">
        <v>106.8</v>
      </c>
      <c r="AM209" s="106" t="n">
        <v>300</v>
      </c>
      <c r="AN209" s="639" t="n">
        <v>86.59999999999999</v>
      </c>
      <c r="AO209" s="640" t="n">
        <v>85.90000000000001</v>
      </c>
      <c r="AP209" s="641" t="n">
        <v>105.5</v>
      </c>
      <c r="AQ209" s="111">
        <f t="array" ref="AQ209">IF(AND((O209)&lt;85,N209&lt;137),"NO","SI")</f>
        <v/>
      </c>
      <c r="AR209" s="112">
        <f t="array" ref="AR209">IF((480*(10^(7.95-(O209/10))))&lt;480,480*(10^(7.95-(O209/10))),480)</f>
        <v/>
      </c>
      <c r="AS209" s="113">
        <f t="array" ref="AS209">IF((480*(10^(8.45-(O209/10))))&lt;480,480*(10^(8.45-(O209/10))),480)</f>
        <v/>
      </c>
      <c r="AT209" s="114">
        <f t="array" ref="AT209">IF((480*(10^(8.65-(O209/10))))&lt;480,480*(10^(8.65-(O209/10))),480)</f>
        <v/>
      </c>
      <c r="AU209" s="644">
        <f t="array" ref="AU209">IF(O209&lt;80,"0",IF((P209-O209)&lt;=2,('DPI art.191'!$G$3-(('DPI art.191'!$F$3-'DPI art.191'!$G$3)/4)*(P209-O209-2)),('DPI art.191'!$G$3-(('DPI art.191'!$G$3-'DPI art.191'!$H$3)/8)*(P209-O209-2))))</f>
        <v/>
      </c>
      <c r="AV209" s="644">
        <f t="array" ref="AV209">O209-AU209</f>
        <v/>
      </c>
      <c r="AW209" s="644">
        <f t="array" ref="AW209">IF(N209&lt;135,N209,N209-'DPI art.191'!$I$3)</f>
        <v/>
      </c>
      <c r="AX209" s="644">
        <f t="array" ref="AX209">IF(O209&lt;80,"0",IF((P209-O209)&lt;=2,('DPI art.191'!$G$5-(('DPI art.191'!$F$5-'DPI art.191'!$G$5)/4)*(P209-O209-2)),('DPI art.191'!$G$5-(('DPI art.191'!$G$5-'DPI art.191'!$H$5)/8)*(P209-O209-2))))</f>
        <v/>
      </c>
      <c r="AY209" s="644">
        <f t="array" ref="AY209">I209-AX209</f>
        <v/>
      </c>
      <c r="AZ209" s="644">
        <f t="array" ref="AZ209">IF(N209&lt;135,N209,N209-'DPI art.191'!$I$5)</f>
        <v/>
      </c>
      <c r="BA209" s="644">
        <f t="array" ref="BA209">IF(O209&lt;80,"0",IF((P209-O209)&lt;=2,('DPI art.191'!$G$7-(('DPI art.191'!$F$7-'DPI art.191'!$G$7)/4)*(P209-O209-2)),('DPI art.191'!$G$7-(('DPI art.191'!$G$7-'DPI art.191'!$H$7)/8)*(P209-O209-2))))</f>
        <v/>
      </c>
      <c r="BB209" s="644">
        <f t="array" ref="BB209">R209-BA209</f>
        <v/>
      </c>
      <c r="BC209" s="644">
        <f t="array" ref="BC209">IF(N209&lt;135,N209,N209-'DPI art.191'!$I$5)</f>
        <v/>
      </c>
      <c r="BD209" s="137">
        <f t="array" ref="BD209">IF(O209&lt;80,"0",IF((P209-O209)&lt;=2,('DPI art.191'!$G$7-(('DPI art.191'!$F$7-'DPI art.191'!$G$7)/4)*(O209-P209-2)),('DPI art.191'!$G$7-(('DPI art.191'!$G$7-'DPI art.191'!$H$7)/8)*(P209-O209-2))))</f>
        <v/>
      </c>
      <c r="BE209" s="644">
        <f t="array" ref="BE209">O209-BD209</f>
        <v/>
      </c>
      <c r="BF209" s="644">
        <f t="array" ref="BF209">IF(N209&lt;135,N209,N209-'DPI art.191'!$I$7)</f>
        <v/>
      </c>
      <c r="BG209" s="137">
        <f t="array" ref="BG209">IF(AA209&lt;80,"0",IF((AB209-AA209)&lt;=2,('DPI art.191'!$G$3-(('DPI art.191'!$F$3-'DPI art.191'!$G$3)/4)*(AB209-AA209-2)),('DPI art.191'!$G$3-(('DPI art.191'!$G$3-'DPI art.191'!$H$3)/8)*(AB209-AA209-2))))</f>
        <v/>
      </c>
      <c r="BH209" s="644">
        <f t="array" ref="BH209">AA209-BG209</f>
        <v/>
      </c>
      <c r="BI209" s="644">
        <f t="array" ref="BI209">IF(Z209&lt;135,Z209,Z209-'DPI art.191'!$I$3)</f>
        <v/>
      </c>
      <c r="BJ209" s="137">
        <f t="array" ref="BJ209">IF(U209&lt;80,"0",IF((V209-U209)&lt;=2,('DPI art.191'!$G$7-(('DPI art.191'!$F$7-'DPI art.191'!$G$7)/4)*(U209-V209-2)),('DPI art.191'!$G$7-(('DPI art.191'!$G$7-'DPI art.191'!$H$7)/8)*(V209-U209-2))))</f>
        <v/>
      </c>
      <c r="BK209" s="644">
        <f t="array" ref="BK209">U209-BJ209</f>
        <v/>
      </c>
      <c r="BL209" s="644">
        <f t="array" ref="BL209">IF(T209&lt;135,T209,T209-'DPI art.191'!$I$7)</f>
        <v/>
      </c>
      <c r="BM209" s="137">
        <f t="array" ref="BM209">IF(AA209&lt;80,"0",IF((AB209-AA209)&lt;=2,('DPI art.191'!$G$5-(('DPI art.191'!$F$5-'DPI art.191'!$G$5)/4)*(AB209-AA209-2)),('DPI art.191'!$G$5-(('DPI art.191'!$G$5-'DPI art.191'!$H$5)/8)*(AB209-AA209-2))))</f>
        <v/>
      </c>
      <c r="BN209" s="644">
        <f t="array" ref="BN209">AD209-BM209</f>
        <v/>
      </c>
      <c r="BO209" s="644">
        <f t="array" ref="BO209">IF(Z209&lt;135,Z209,Z209-'DPI art.191'!$I$5)</f>
        <v/>
      </c>
      <c r="BP209" s="645">
        <f t="array" ref="BP209">10^(0.1*R209)</f>
        <v/>
      </c>
      <c r="BQ209" s="645">
        <f t="array" ref="BQ209">10^(0.1*X209)</f>
        <v/>
      </c>
      <c r="BR209" s="645">
        <f t="array" ref="BR209">10^(0.1*AB209)</f>
        <v/>
      </c>
      <c r="BS209" s="645">
        <f t="array" ref="BS209">10^(0.1*AF209)</f>
        <v/>
      </c>
      <c r="BT209" s="645">
        <f t="array" ref="BT209">10^(0.1*AJ209)</f>
        <v/>
      </c>
      <c r="BU209" s="645">
        <f t="array" ref="BU209">10^(0.1*AN209)</f>
        <v/>
      </c>
      <c r="BV209" s="134">
        <f t="array" ref="BV209">IF(R209&gt;0,(O209-R209),"")</f>
        <v/>
      </c>
      <c r="BW209" s="134">
        <f t="array" ref="BW209">IF(X209&gt;0,(O209-X209),"")</f>
        <v/>
      </c>
      <c r="BX209" s="134">
        <f t="array" ref="BX209">IF(AB209&gt;0,(O209-AB209),"")</f>
        <v/>
      </c>
      <c r="BY209" s="134">
        <f t="array" ref="BY209">IF(AF209&gt;0,(O209-AF209),"")</f>
        <v/>
      </c>
      <c r="BZ209" s="134">
        <f t="array" ref="BZ209">IF(AJ209&gt;0,(O209-AJ209),"")</f>
        <v/>
      </c>
      <c r="CA209" s="134">
        <f t="array" ref="CA209">IF(AN209&gt;0,(O209-AN209),"")</f>
        <v/>
      </c>
      <c r="CB209" s="645">
        <f t="array" ref="CB209">COUNT(BV209:CA209)</f>
        <v/>
      </c>
      <c r="CC209" s="646">
        <f t="array" ref="CC209">IF(CB209=0,0,IF(CB209=1,0,1/(CB209*(CB209-1))))</f>
        <v/>
      </c>
      <c r="CD209" s="135">
        <f t="array" ref="CD209">IF(R209&gt;0,(BV209^2),"")</f>
        <v/>
      </c>
      <c r="CE209" s="135">
        <f t="array" ref="CE209">IF(X209&gt;0,(BW209^2),"")</f>
        <v/>
      </c>
      <c r="CF209" s="135">
        <f t="array" ref="CF209">IF(AB209&gt;0,(BX209^2),"")</f>
        <v/>
      </c>
      <c r="CG209" s="135">
        <f t="array" ref="CG209">IF(AF209&gt;0,(BY209^2),"")</f>
        <v/>
      </c>
      <c r="CH209" s="135">
        <f t="array" ref="CH209">IF(AJ209&gt;0,(BZ209^2),"")</f>
        <v/>
      </c>
      <c r="CI209" s="135">
        <f t="array" ref="CI209">IF(AN209&gt;0,(CA209^2),"")</f>
        <v/>
      </c>
      <c r="CJ209" s="121" t="n"/>
    </row>
    <row r="210" hidden="1" ht="18.5" customHeight="1" s="621">
      <c r="A210" s="123" t="n"/>
      <c r="B210" s="47" t="inlineStr">
        <is>
          <t>E7_3</t>
        </is>
      </c>
      <c r="C210" s="101" t="n"/>
      <c r="D210" s="101" t="n"/>
      <c r="E210" s="101" t="n"/>
      <c r="F210" s="101" t="n"/>
      <c r="G210" s="100" t="n">
        <v>46163</v>
      </c>
      <c r="H210" s="99" t="inlineStr">
        <is>
          <t>Compito</t>
        </is>
      </c>
      <c r="I210" s="101" t="n"/>
      <c r="J210" s="101" t="n"/>
      <c r="K210" s="100" t="n"/>
      <c r="L210" s="100" t="n"/>
      <c r="M210" s="635">
        <f t="array" ref="M210">IF(R210&gt;0,(SQRT(CC210*(SUM(CD210:CI210)))),"")</f>
        <v/>
      </c>
      <c r="N210" s="636">
        <f t="array" ref="N210">IF(T210&gt;0,(MAX(T210,Z210,AD210,AH210,AL210,AP210))+SQRT(1.2^2+1^2),"")</f>
        <v/>
      </c>
      <c r="O210" s="637">
        <f t="array" ref="O210">IF(R210="",0,10*LOG10(SUM(BP210:BU210)/(COUNT(R210,X210,AB210,AF210,AJ210,AN210))))</f>
        <v/>
      </c>
      <c r="P210" s="638">
        <f t="array" ref="P210">IF(AND(Y210="",AC210="",AG210="",AK210="",AO210=""),S210,AVERAGE(S210,Y210,AC210,AG210,AK210,AO210)+STDEV(S210,Y210,AC210,AG210,AK210,AO210))</f>
        <v/>
      </c>
      <c r="Q210" s="106" t="n">
        <v>300</v>
      </c>
      <c r="R210" s="639" t="n">
        <v>85.5</v>
      </c>
      <c r="S210" s="640" t="n">
        <v>85.3</v>
      </c>
      <c r="T210" s="641" t="n">
        <v>101.9</v>
      </c>
      <c r="U210" s="642" t="n"/>
      <c r="V210" s="642" t="n"/>
      <c r="W210" s="106" t="n">
        <v>300</v>
      </c>
      <c r="X210" s="639" t="n">
        <v>80.90000000000001</v>
      </c>
      <c r="Y210" s="640" t="n">
        <v>81.8</v>
      </c>
      <c r="Z210" s="641" t="n">
        <v>99.5</v>
      </c>
      <c r="AA210" s="106" t="n">
        <v>300</v>
      </c>
      <c r="AB210" s="639" t="n">
        <v>85.2</v>
      </c>
      <c r="AC210" s="640" t="n">
        <v>85.09999999999999</v>
      </c>
      <c r="AD210" s="641" t="n">
        <v>105.3</v>
      </c>
      <c r="AE210" s="106" t="n">
        <v>300</v>
      </c>
      <c r="AF210" s="639" t="n">
        <v>85.7</v>
      </c>
      <c r="AG210" s="640" t="n">
        <v>85.2</v>
      </c>
      <c r="AH210" s="641" t="n">
        <v>102.5</v>
      </c>
      <c r="AI210" s="106" t="n">
        <v>300</v>
      </c>
      <c r="AJ210" s="639" t="n">
        <v>84.90000000000001</v>
      </c>
      <c r="AK210" s="640" t="n">
        <v>84.59999999999999</v>
      </c>
      <c r="AL210" s="641" t="n">
        <v>99.5</v>
      </c>
      <c r="AM210" s="106" t="n">
        <v>300</v>
      </c>
      <c r="AN210" s="639" t="n">
        <v>83.09999999999999</v>
      </c>
      <c r="AO210" s="640" t="n">
        <v>83.59999999999999</v>
      </c>
      <c r="AP210" s="641" t="n">
        <v>107.8</v>
      </c>
      <c r="AQ210" s="111">
        <f t="array" ref="AQ210">IF(AND((O210)&lt;85,N210&lt;137),"NO","SI")</f>
        <v/>
      </c>
      <c r="AR210" s="112">
        <f t="array" ref="AR210">IF((480*(10^(7.95-(O210/10))))&lt;480,480*(10^(7.95-(O210/10))),480)</f>
        <v/>
      </c>
      <c r="AS210" s="113">
        <f t="array" ref="AS210">IF((480*(10^(8.45-(O210/10))))&lt;480,480*(10^(8.45-(O210/10))),480)</f>
        <v/>
      </c>
      <c r="AT210" s="114">
        <f t="array" ref="AT210">IF((480*(10^(8.65-(O210/10))))&lt;480,480*(10^(8.65-(O210/10))),480)</f>
        <v/>
      </c>
      <c r="AU210" s="644">
        <f t="array" ref="AU210">IF(O210&lt;80,"0",IF((P210-O210)&lt;=2,('DPI art.191'!$G$3-(('DPI art.191'!$F$3-'DPI art.191'!$G$3)/4)*(P210-O210-2)),('DPI art.191'!$G$3-(('DPI art.191'!$G$3-'DPI art.191'!$H$3)/8)*(P210-O210-2))))</f>
        <v/>
      </c>
      <c r="AV210" s="644">
        <f t="array" ref="AV210">O210-AU210</f>
        <v/>
      </c>
      <c r="AW210" s="644">
        <f t="array" ref="AW210">IF(N210&lt;135,N210,N210-'DPI art.191'!$I$3)</f>
        <v/>
      </c>
      <c r="AX210" s="644">
        <f t="array" ref="AX210">IF(O210&lt;80,"0",IF((P210-O210)&lt;=2,('DPI art.191'!$G$5-(('DPI art.191'!$F$5-'DPI art.191'!$G$5)/4)*(P210-O210-2)),('DPI art.191'!$G$5-(('DPI art.191'!$G$5-'DPI art.191'!$H$5)/8)*(P210-O210-2))))</f>
        <v/>
      </c>
      <c r="AY210" s="644">
        <f t="array" ref="AY210">I210-AX210</f>
        <v/>
      </c>
      <c r="AZ210" s="644">
        <f t="array" ref="AZ210">IF(N210&lt;135,N210,N210-'DPI art.191'!$I$5)</f>
        <v/>
      </c>
      <c r="BA210" s="644">
        <f t="array" ref="BA210">IF(O210&lt;80,"0",IF((P210-O210)&lt;=2,('DPI art.191'!$G$7-(('DPI art.191'!$F$7-'DPI art.191'!$G$7)/4)*(P210-O210-2)),('DPI art.191'!$G$7-(('DPI art.191'!$G$7-'DPI art.191'!$H$7)/8)*(P210-O210-2))))</f>
        <v/>
      </c>
      <c r="BB210" s="644">
        <f t="array" ref="BB210">R210-BA210</f>
        <v/>
      </c>
      <c r="BC210" s="644">
        <f t="array" ref="BC210">IF(N210&lt;135,N210,N210-'DPI art.191'!$I$5)</f>
        <v/>
      </c>
      <c r="BD210" s="137">
        <f t="array" ref="BD210">IF(O210&lt;80,"0",IF((P210-O210)&lt;=2,('DPI art.191'!$G$7-(('DPI art.191'!$F$7-'DPI art.191'!$G$7)/4)*(O210-P210-2)),('DPI art.191'!$G$7-(('DPI art.191'!$G$7-'DPI art.191'!$H$7)/8)*(P210-O210-2))))</f>
        <v/>
      </c>
      <c r="BE210" s="644">
        <f t="array" ref="BE210">O210-BD210</f>
        <v/>
      </c>
      <c r="BF210" s="644">
        <f t="array" ref="BF210">IF(N210&lt;135,N210,N210-'DPI art.191'!$I$7)</f>
        <v/>
      </c>
      <c r="BG210" s="137">
        <f t="array" ref="BG210">IF(AA210&lt;80,"0",IF((AB210-AA210)&lt;=2,('DPI art.191'!$G$3-(('DPI art.191'!$F$3-'DPI art.191'!$G$3)/4)*(AB210-AA210-2)),('DPI art.191'!$G$3-(('DPI art.191'!$G$3-'DPI art.191'!$H$3)/8)*(AB210-AA210-2))))</f>
        <v/>
      </c>
      <c r="BH210" s="644">
        <f t="array" ref="BH210">AA210-BG210</f>
        <v/>
      </c>
      <c r="BI210" s="644">
        <f t="array" ref="BI210">IF(Z210&lt;135,Z210,Z210-'DPI art.191'!$I$3)</f>
        <v/>
      </c>
      <c r="BJ210" s="137">
        <f t="array" ref="BJ210">IF(U210&lt;80,"0",IF((V210-U210)&lt;=2,('DPI art.191'!$G$7-(('DPI art.191'!$F$7-'DPI art.191'!$G$7)/4)*(U210-V210-2)),('DPI art.191'!$G$7-(('DPI art.191'!$G$7-'DPI art.191'!$H$7)/8)*(V210-U210-2))))</f>
        <v/>
      </c>
      <c r="BK210" s="644">
        <f t="array" ref="BK210">U210-BJ210</f>
        <v/>
      </c>
      <c r="BL210" s="644">
        <f t="array" ref="BL210">IF(T210&lt;135,T210,T210-'DPI art.191'!$I$7)</f>
        <v/>
      </c>
      <c r="BM210" s="137">
        <f t="array" ref="BM210">IF(AA210&lt;80,"0",IF((AB210-AA210)&lt;=2,('DPI art.191'!$G$5-(('DPI art.191'!$F$5-'DPI art.191'!$G$5)/4)*(AB210-AA210-2)),('DPI art.191'!$G$5-(('DPI art.191'!$G$5-'DPI art.191'!$H$5)/8)*(AB210-AA210-2))))</f>
        <v/>
      </c>
      <c r="BN210" s="644">
        <f t="array" ref="BN210">AD210-BM210</f>
        <v/>
      </c>
      <c r="BO210" s="644">
        <f t="array" ref="BO210">IF(Z210&lt;135,Z210,Z210-'DPI art.191'!$I$5)</f>
        <v/>
      </c>
      <c r="BP210" s="645">
        <f t="array" ref="BP210">10^(0.1*R210)</f>
        <v/>
      </c>
      <c r="BQ210" s="645">
        <f t="array" ref="BQ210">10^(0.1*X210)</f>
        <v/>
      </c>
      <c r="BR210" s="645">
        <f t="array" ref="BR210">10^(0.1*AB210)</f>
        <v/>
      </c>
      <c r="BS210" s="645">
        <f t="array" ref="BS210">10^(0.1*AF210)</f>
        <v/>
      </c>
      <c r="BT210" s="645">
        <f t="array" ref="BT210">10^(0.1*AJ210)</f>
        <v/>
      </c>
      <c r="BU210" s="645">
        <f t="array" ref="BU210">10^(0.1*AN210)</f>
        <v/>
      </c>
      <c r="BV210" s="134">
        <f t="array" ref="BV210">IF(R210&gt;0,(O210-R210),"")</f>
        <v/>
      </c>
      <c r="BW210" s="134">
        <f t="array" ref="BW210">IF(X210&gt;0,(O210-X210),"")</f>
        <v/>
      </c>
      <c r="BX210" s="134">
        <f t="array" ref="BX210">IF(AB210&gt;0,(O210-AB210),"")</f>
        <v/>
      </c>
      <c r="BY210" s="134">
        <f t="array" ref="BY210">IF(AF210&gt;0,(O210-AF210),"")</f>
        <v/>
      </c>
      <c r="BZ210" s="134">
        <f t="array" ref="BZ210">IF(AJ210&gt;0,(O210-AJ210),"")</f>
        <v/>
      </c>
      <c r="CA210" s="134">
        <f t="array" ref="CA210">IF(AN210&gt;0,(O210-AN210),"")</f>
        <v/>
      </c>
      <c r="CB210" s="645">
        <f t="array" ref="CB210">COUNT(BV210:CA210)</f>
        <v/>
      </c>
      <c r="CC210" s="646">
        <f t="array" ref="CC210">IF(CB210=0,0,IF(CB210=1,0,1/(CB210*(CB210-1))))</f>
        <v/>
      </c>
      <c r="CD210" s="135">
        <f t="array" ref="CD210">IF(R210&gt;0,(BV210^2),"")</f>
        <v/>
      </c>
      <c r="CE210" s="135">
        <f t="array" ref="CE210">IF(X210&gt;0,(BW210^2),"")</f>
        <v/>
      </c>
      <c r="CF210" s="135">
        <f t="array" ref="CF210">IF(AB210&gt;0,(BX210^2),"")</f>
        <v/>
      </c>
      <c r="CG210" s="135">
        <f t="array" ref="CG210">IF(AF210&gt;0,(BY210^2),"")</f>
        <v/>
      </c>
      <c r="CH210" s="135">
        <f t="array" ref="CH210">IF(AJ210&gt;0,(BZ210^2),"")</f>
        <v/>
      </c>
      <c r="CI210" s="135">
        <f t="array" ref="CI210">IF(AN210&gt;0,(CA210^2),"")</f>
        <v/>
      </c>
      <c r="CJ210" s="121" t="n"/>
    </row>
    <row r="211" hidden="1" ht="18.5" customHeight="1" s="621">
      <c r="A211" s="123" t="n"/>
      <c r="B211" s="47" t="inlineStr">
        <is>
          <t>E8_3</t>
        </is>
      </c>
      <c r="C211" s="101" t="n"/>
      <c r="D211" s="101" t="n"/>
      <c r="E211" s="101" t="n"/>
      <c r="F211" s="101" t="n"/>
      <c r="G211" s="100" t="n">
        <v>46163</v>
      </c>
      <c r="H211" s="99" t="inlineStr">
        <is>
          <t>Compito</t>
        </is>
      </c>
      <c r="I211" s="101" t="n"/>
      <c r="J211" s="101" t="n"/>
      <c r="K211" s="100" t="n"/>
      <c r="L211" s="100" t="n"/>
      <c r="M211" s="635">
        <f t="array" ref="M211">IF(R211&gt;0,(SQRT(CC211*(SUM(CD211:CI211)))),"")</f>
        <v/>
      </c>
      <c r="N211" s="636">
        <f t="array" ref="N211">IF(T211&gt;0,(MAX(T211,Z211,AD211,AH211,AL211,AP211))+SQRT(1.2^2+1^2),"")</f>
        <v/>
      </c>
      <c r="O211" s="637">
        <f t="array" ref="O211">IF(R211="",0,10*LOG10(SUM(BP211:BU211)/(COUNT(R211,X211,AB211,AF211,AJ211,AN211))))</f>
        <v/>
      </c>
      <c r="P211" s="638">
        <f t="array" ref="P211">IF(AND(Y211="",AC211="",AG211="",AK211="",AO211=""),S211,AVERAGE(S211,Y211,AC211,AG211,AK211,AO211)+STDEV(S211,Y211,AC211,AG211,AK211,AO211))</f>
        <v/>
      </c>
      <c r="Q211" s="106" t="n">
        <v>300</v>
      </c>
      <c r="R211" s="639" t="n">
        <v>66.59999999999999</v>
      </c>
      <c r="S211" s="640" t="n">
        <v>78.8</v>
      </c>
      <c r="T211" s="641" t="n">
        <v>101.7</v>
      </c>
      <c r="U211" s="642" t="n"/>
      <c r="V211" s="642" t="n"/>
      <c r="W211" s="106" t="n">
        <v>300</v>
      </c>
      <c r="X211" s="639" t="n">
        <v>62.9</v>
      </c>
      <c r="Y211" s="640" t="n">
        <v>74.09999999999999</v>
      </c>
      <c r="Z211" s="641" t="n">
        <v>95.40000000000001</v>
      </c>
      <c r="AA211" s="106" t="n">
        <v>300</v>
      </c>
      <c r="AB211" s="639" t="n">
        <v>60.5</v>
      </c>
      <c r="AC211" s="640" t="n">
        <v>71.59999999999999</v>
      </c>
      <c r="AD211" s="641" t="n">
        <v>93.8</v>
      </c>
      <c r="AE211" s="106" t="n">
        <v>300</v>
      </c>
      <c r="AF211" s="639" t="n">
        <v>61.8</v>
      </c>
      <c r="AG211" s="640" t="n">
        <v>74.7</v>
      </c>
      <c r="AH211" s="641" t="n">
        <v>96.09999999999999</v>
      </c>
      <c r="AI211" s="106" t="n">
        <v>300</v>
      </c>
      <c r="AJ211" s="639" t="n">
        <v>59.5</v>
      </c>
      <c r="AK211" s="640" t="n">
        <v>73.2</v>
      </c>
      <c r="AL211" s="641" t="n">
        <v>92.8</v>
      </c>
      <c r="AM211" s="106" t="n">
        <v>300</v>
      </c>
      <c r="AN211" s="639" t="n">
        <v>61.3</v>
      </c>
      <c r="AO211" s="640" t="n">
        <v>75.40000000000001</v>
      </c>
      <c r="AP211" s="641" t="n">
        <v>95.90000000000001</v>
      </c>
      <c r="AQ211" s="111">
        <f t="array" ref="AQ211">IF(AND((O211)&lt;85,N211&lt;137),"NO","SI")</f>
        <v/>
      </c>
      <c r="AR211" s="112">
        <f t="array" ref="AR211">IF((480*(10^(7.95-(O211/10))))&lt;480,480*(10^(7.95-(O211/10))),480)</f>
        <v/>
      </c>
      <c r="AS211" s="113">
        <f t="array" ref="AS211">IF((480*(10^(8.45-(O211/10))))&lt;480,480*(10^(8.45-(O211/10))),480)</f>
        <v/>
      </c>
      <c r="AT211" s="114">
        <f t="array" ref="AT211">IF((480*(10^(8.65-(O211/10))))&lt;480,480*(10^(8.65-(O211/10))),480)</f>
        <v/>
      </c>
      <c r="AU211" s="137">
        <f t="array" ref="AU211">IF(O211&lt;80,"0",IF((P211-O211)&lt;=2,('DPI art.191'!$G$3-(('DPI art.191'!$F$3-'DPI art.191'!$G$3)/4)*(P211-O211-2)),('DPI art.191'!$G$3-(('DPI art.191'!$G$3-'DPI art.191'!$H$3)/8)*(P211-O211-2))))</f>
        <v/>
      </c>
      <c r="AV211" s="644">
        <f t="array" ref="AV211">O211-AU211</f>
        <v/>
      </c>
      <c r="AW211" s="644">
        <f t="array" ref="AW211">IF(N211&lt;135,N211,N211-'DPI art.191'!$I$3)</f>
        <v/>
      </c>
      <c r="AX211" s="137">
        <f t="array" ref="AX211">IF(O211&lt;80,"0",IF((P211-O211)&lt;=2,('DPI art.191'!$G$5-(('DPI art.191'!$F$5-'DPI art.191'!$G$5)/4)*(P211-O211-2)),('DPI art.191'!$G$5-(('DPI art.191'!$G$5-'DPI art.191'!$H$5)/8)*(P211-O211-2))))</f>
        <v/>
      </c>
      <c r="AY211" s="644">
        <f t="array" ref="AY211">I211-AX211</f>
        <v/>
      </c>
      <c r="AZ211" s="644">
        <f t="array" ref="AZ211">IF(N211&lt;135,N211,N211-'DPI art.191'!$I$5)</f>
        <v/>
      </c>
      <c r="BA211" s="137">
        <f t="array" ref="BA211">IF(O211&lt;80,"0",IF((P211-O211)&lt;=2,('DPI art.191'!$G$7-(('DPI art.191'!$F$7-'DPI art.191'!$G$7)/4)*(P211-O211-2)),('DPI art.191'!$G$7-(('DPI art.191'!$G$7-'DPI art.191'!$H$7)/8)*(P211-O211-2))))</f>
        <v/>
      </c>
      <c r="BB211" s="644">
        <f t="array" ref="BB211">R211-BA211</f>
        <v/>
      </c>
      <c r="BC211" s="644">
        <f t="array" ref="BC211">IF(N211&lt;135,N211,N211-'DPI art.191'!$I$5)</f>
        <v/>
      </c>
      <c r="BD211" s="137">
        <f t="array" ref="BD211">IF(O211&lt;80,"0",IF((P211-O211)&lt;=2,('DPI art.191'!$G$7-(('DPI art.191'!$F$7-'DPI art.191'!$G$7)/4)*(O211-P211-2)),('DPI art.191'!$G$7-(('DPI art.191'!$G$7-'DPI art.191'!$H$7)/8)*(P211-O211-2))))</f>
        <v/>
      </c>
      <c r="BE211" s="644">
        <f t="array" ref="BE211">O211-BD211</f>
        <v/>
      </c>
      <c r="BF211" s="644">
        <f t="array" ref="BF211">IF(N211&lt;135,N211,N211-'DPI art.191'!$I$7)</f>
        <v/>
      </c>
      <c r="BG211" s="137">
        <f t="array" ref="BG211">IF(AA211&lt;80,"0",IF((AB211-AA211)&lt;=2,('DPI art.191'!$G$3-(('DPI art.191'!$F$3-'DPI art.191'!$G$3)/4)*(AB211-AA211-2)),('DPI art.191'!$G$3-(('DPI art.191'!$G$3-'DPI art.191'!$H$3)/8)*(AB211-AA211-2))))</f>
        <v/>
      </c>
      <c r="BH211" s="644">
        <f t="array" ref="BH211">AA211-BG211</f>
        <v/>
      </c>
      <c r="BI211" s="644">
        <f t="array" ref="BI211">IF(Z211&lt;135,Z211,Z211-'DPI art.191'!$I$3)</f>
        <v/>
      </c>
      <c r="BJ211" s="137">
        <f t="array" ref="BJ211">IF(U211&lt;80,"0",IF((V211-U211)&lt;=2,('DPI art.191'!$G$7-(('DPI art.191'!$F$7-'DPI art.191'!$G$7)/4)*(U211-V211-2)),('DPI art.191'!$G$7-(('DPI art.191'!$G$7-'DPI art.191'!$H$7)/8)*(V211-U211-2))))</f>
        <v/>
      </c>
      <c r="BK211" s="644">
        <f t="array" ref="BK211">U211-BJ211</f>
        <v/>
      </c>
      <c r="BL211" s="644">
        <f t="array" ref="BL211">IF(T211&lt;135,T211,T211-'DPI art.191'!$I$7)</f>
        <v/>
      </c>
      <c r="BM211" s="137">
        <f t="array" ref="BM211">IF(AA211&lt;80,"0",IF((AB211-AA211)&lt;=2,('DPI art.191'!$G$5-(('DPI art.191'!$F$5-'DPI art.191'!$G$5)/4)*(AB211-AA211-2)),('DPI art.191'!$G$5-(('DPI art.191'!$G$5-'DPI art.191'!$H$5)/8)*(AB211-AA211-2))))</f>
        <v/>
      </c>
      <c r="BN211" s="644">
        <f t="array" ref="BN211">AD211-BM211</f>
        <v/>
      </c>
      <c r="BO211" s="644">
        <f t="array" ref="BO211">IF(Z211&lt;135,Z211,Z211-'DPI art.191'!$I$5)</f>
        <v/>
      </c>
      <c r="BP211" s="645">
        <f t="array" ref="BP211">10^(0.1*R211)</f>
        <v/>
      </c>
      <c r="BQ211" s="645">
        <f t="array" ref="BQ211">10^(0.1*X211)</f>
        <v/>
      </c>
      <c r="BR211" s="645">
        <f t="array" ref="BR211">10^(0.1*AB211)</f>
        <v/>
      </c>
      <c r="BS211" s="645">
        <f t="array" ref="BS211">10^(0.1*AF211)</f>
        <v/>
      </c>
      <c r="BT211" s="645">
        <f t="array" ref="BT211">10^(0.1*AJ211)</f>
        <v/>
      </c>
      <c r="BU211" s="645">
        <f t="array" ref="BU211">10^(0.1*AN211)</f>
        <v/>
      </c>
      <c r="BV211" s="134">
        <f t="array" ref="BV211">IF(R211&gt;0,(O211-R211),"")</f>
        <v/>
      </c>
      <c r="BW211" s="134">
        <f t="array" ref="BW211">IF(X211&gt;0,(O211-X211),"")</f>
        <v/>
      </c>
      <c r="BX211" s="134">
        <f t="array" ref="BX211">IF(AB211&gt;0,(O211-AB211),"")</f>
        <v/>
      </c>
      <c r="BY211" s="134">
        <f t="array" ref="BY211">IF(AF211&gt;0,(O211-AF211),"")</f>
        <v/>
      </c>
      <c r="BZ211" s="134">
        <f t="array" ref="BZ211">IF(AJ211&gt;0,(O211-AJ211),"")</f>
        <v/>
      </c>
      <c r="CA211" s="134">
        <f t="array" ref="CA211">IF(AN211&gt;0,(O211-AN211),"")</f>
        <v/>
      </c>
      <c r="CB211" s="645">
        <f t="array" ref="CB211">COUNT(BV211:CA211)</f>
        <v/>
      </c>
      <c r="CC211" s="646">
        <f t="array" ref="CC211">IF(CB211=0,0,IF(CB211=1,0,1/(CB211*(CB211-1))))</f>
        <v/>
      </c>
      <c r="CD211" s="135">
        <f t="array" ref="CD211">IF(R211&gt;0,(BV211^2),"")</f>
        <v/>
      </c>
      <c r="CE211" s="135">
        <f t="array" ref="CE211">IF(X211&gt;0,(BW211^2),"")</f>
        <v/>
      </c>
      <c r="CF211" s="135">
        <f t="array" ref="CF211">IF(AB211&gt;0,(BX211^2),"")</f>
        <v/>
      </c>
      <c r="CG211" s="135">
        <f t="array" ref="CG211">IF(AF211&gt;0,(BY211^2),"")</f>
        <v/>
      </c>
      <c r="CH211" s="135">
        <f t="array" ref="CH211">IF(AJ211&gt;0,(BZ211^2),"")</f>
        <v/>
      </c>
      <c r="CI211" s="135">
        <f t="array" ref="CI211">IF(AN211&gt;0,(CA211^2),"")</f>
        <v/>
      </c>
      <c r="CJ211" s="121" t="n"/>
    </row>
    <row r="212" hidden="1" ht="18.5" customHeight="1" s="621">
      <c r="A212" s="123" t="n"/>
      <c r="B212" s="47" t="inlineStr">
        <is>
          <t>E9_3</t>
        </is>
      </c>
      <c r="C212" s="101" t="n"/>
      <c r="D212" s="101" t="n"/>
      <c r="E212" s="101" t="n"/>
      <c r="F212" s="101" t="n"/>
      <c r="G212" s="100" t="n">
        <v>46163</v>
      </c>
      <c r="H212" s="99" t="inlineStr">
        <is>
          <t>Compito</t>
        </is>
      </c>
      <c r="I212" s="101" t="n"/>
      <c r="J212" s="101" t="n"/>
      <c r="K212" s="100" t="n"/>
      <c r="L212" s="100" t="n"/>
      <c r="M212" s="635">
        <f t="array" ref="M212">IF(R212&gt;0,(SQRT(CC212*(SUM(CD212:CI212)))),"")</f>
        <v/>
      </c>
      <c r="N212" s="636">
        <f t="array" ref="N212">IF(T212&gt;0,(MAX(T212,Z212,AD212,AH212,AL212,AP212))+SQRT(1.2^2+1^2),"")</f>
        <v/>
      </c>
      <c r="O212" s="637">
        <f t="array" ref="O212">IF(R212="",0,10*LOG10(SUM(BP212:BU212)/(COUNT(R212,X212,AB212,AF212,AJ212,AN212))))</f>
        <v/>
      </c>
      <c r="P212" s="638">
        <f t="array" ref="P212">IF(AND(Y212="",AC212="",AG212="",AK212="",AO212=""),S212,AVERAGE(S212,Y212,AC212,AG212,AK212,AO212)+STDEV(S212,Y212,AC212,AG212,AK212,AO212))</f>
        <v/>
      </c>
      <c r="Q212" s="106" t="n">
        <v>300</v>
      </c>
      <c r="R212" s="639" t="n">
        <v>61.3</v>
      </c>
      <c r="S212" s="640" t="n">
        <v>65.59999999999999</v>
      </c>
      <c r="T212" s="641" t="n">
        <v>95</v>
      </c>
      <c r="U212" s="642" t="n"/>
      <c r="V212" s="642" t="n"/>
      <c r="W212" s="106" t="n">
        <v>300</v>
      </c>
      <c r="X212" s="639" t="n">
        <v>53</v>
      </c>
      <c r="Y212" s="640" t="n">
        <v>62</v>
      </c>
      <c r="Z212" s="641" t="n">
        <v>90.5</v>
      </c>
      <c r="AA212" s="106" t="n">
        <v>300</v>
      </c>
      <c r="AB212" s="639" t="n">
        <v>46.2</v>
      </c>
      <c r="AC212" s="640" t="n">
        <v>58.2</v>
      </c>
      <c r="AD212" s="641" t="n">
        <v>81.90000000000001</v>
      </c>
      <c r="AE212" s="106" t="n">
        <v>300</v>
      </c>
      <c r="AF212" s="639" t="n">
        <v>50.1</v>
      </c>
      <c r="AG212" s="640" t="n">
        <v>57.5</v>
      </c>
      <c r="AH212" s="641" t="n">
        <v>85.90000000000001</v>
      </c>
      <c r="AI212" s="106" t="n">
        <v>300</v>
      </c>
      <c r="AJ212" s="639" t="n">
        <v>53</v>
      </c>
      <c r="AK212" s="640" t="n">
        <v>59.8</v>
      </c>
      <c r="AL212" s="641" t="n">
        <v>88.40000000000001</v>
      </c>
      <c r="AM212" s="106" t="n">
        <v>300</v>
      </c>
      <c r="AN212" s="639" t="n">
        <v>53.2</v>
      </c>
      <c r="AO212" s="640" t="n">
        <v>63.2</v>
      </c>
      <c r="AP212" s="641" t="n">
        <v>93.5</v>
      </c>
      <c r="AQ212" s="111">
        <f t="array" ref="AQ212">IF(AND((O212)&lt;85,N212&lt;137),"NO","SI")</f>
        <v/>
      </c>
      <c r="AR212" s="112">
        <f t="array" ref="AR212">IF((480*(10^(7.95-(O212/10))))&lt;480,480*(10^(7.95-(O212/10))),480)</f>
        <v/>
      </c>
      <c r="AS212" s="113">
        <f t="array" ref="AS212">IF((480*(10^(8.45-(O212/10))))&lt;480,480*(10^(8.45-(O212/10))),480)</f>
        <v/>
      </c>
      <c r="AT212" s="114">
        <f t="array" ref="AT212">IF((480*(10^(8.65-(O212/10))))&lt;480,480*(10^(8.65-(O212/10))),480)</f>
        <v/>
      </c>
      <c r="AU212" s="137">
        <f t="array" ref="AU212">IF(O212&lt;80,"0",IF((P212-O212)&lt;=2,('DPI art.191'!$G$3-(('DPI art.191'!$F$3-'DPI art.191'!$G$3)/4)*(P212-O212-2)),('DPI art.191'!$G$3-(('DPI art.191'!$G$3-'DPI art.191'!$H$3)/8)*(P212-O212-2))))</f>
        <v/>
      </c>
      <c r="AV212" s="644">
        <f t="array" ref="AV212">O212-AU212</f>
        <v/>
      </c>
      <c r="AW212" s="644">
        <f t="array" ref="AW212">IF(N212&lt;135,N212,N212-'DPI art.191'!$I$3)</f>
        <v/>
      </c>
      <c r="AX212" s="137">
        <f t="array" ref="AX212">IF(O212&lt;80,"0",IF((P212-O212)&lt;=2,('DPI art.191'!$G$5-(('DPI art.191'!$F$5-'DPI art.191'!$G$5)/4)*(P212-O212-2)),('DPI art.191'!$G$5-(('DPI art.191'!$G$5-'DPI art.191'!$H$5)/8)*(P212-O212-2))))</f>
        <v/>
      </c>
      <c r="AY212" s="644">
        <f t="array" ref="AY212">I212-AX212</f>
        <v/>
      </c>
      <c r="AZ212" s="644">
        <f t="array" ref="AZ212">IF(N212&lt;135,N212,N212-'DPI art.191'!$I$5)</f>
        <v/>
      </c>
      <c r="BA212" s="137">
        <f t="array" ref="BA212">IF(O212&lt;80,"0",IF((P212-O212)&lt;=2,('DPI art.191'!$G$7-(('DPI art.191'!$F$7-'DPI art.191'!$G$7)/4)*(P212-O212-2)),('DPI art.191'!$G$7-(('DPI art.191'!$G$7-'DPI art.191'!$H$7)/8)*(P212-O212-2))))</f>
        <v/>
      </c>
      <c r="BB212" s="644">
        <f t="array" ref="BB212">R212-BA212</f>
        <v/>
      </c>
      <c r="BC212" s="644">
        <f t="array" ref="BC212">IF(N212&lt;135,N212,N212-'DPI art.191'!$I$5)</f>
        <v/>
      </c>
      <c r="BD212" s="137">
        <f t="array" ref="BD212">IF(O212&lt;80,"0",IF((P212-O212)&lt;=2,('DPI art.191'!$G$7-(('DPI art.191'!$F$7-'DPI art.191'!$G$7)/4)*(O212-P212-2)),('DPI art.191'!$G$7-(('DPI art.191'!$G$7-'DPI art.191'!$H$7)/8)*(P212-O212-2))))</f>
        <v/>
      </c>
      <c r="BE212" s="644">
        <f t="array" ref="BE212">O212-BD212</f>
        <v/>
      </c>
      <c r="BF212" s="644">
        <f t="array" ref="BF212">IF(N212&lt;135,N212,N212-'DPI art.191'!$I$7)</f>
        <v/>
      </c>
      <c r="BG212" s="137">
        <f t="array" ref="BG212">IF(AA212&lt;80,"0",IF((AB212-AA212)&lt;=2,('DPI art.191'!$G$3-(('DPI art.191'!$F$3-'DPI art.191'!$G$3)/4)*(AB212-AA212-2)),('DPI art.191'!$G$3-(('DPI art.191'!$G$3-'DPI art.191'!$H$3)/8)*(AB212-AA212-2))))</f>
        <v/>
      </c>
      <c r="BH212" s="644">
        <f t="array" ref="BH212">AA212-BG212</f>
        <v/>
      </c>
      <c r="BI212" s="644">
        <f t="array" ref="BI212">IF(Z212&lt;135,Z212,Z212-'DPI art.191'!$I$3)</f>
        <v/>
      </c>
      <c r="BJ212" s="137">
        <f t="array" ref="BJ212">IF(U212&lt;80,"0",IF((V212-U212)&lt;=2,('DPI art.191'!$G$7-(('DPI art.191'!$F$7-'DPI art.191'!$G$7)/4)*(U212-V212-2)),('DPI art.191'!$G$7-(('DPI art.191'!$G$7-'DPI art.191'!$H$7)/8)*(V212-U212-2))))</f>
        <v/>
      </c>
      <c r="BK212" s="644">
        <f t="array" ref="BK212">U212-BJ212</f>
        <v/>
      </c>
      <c r="BL212" s="644">
        <f t="array" ref="BL212">IF(T212&lt;135,T212,T212-'DPI art.191'!$I$7)</f>
        <v/>
      </c>
      <c r="BM212" s="137">
        <f t="array" ref="BM212">IF(AA212&lt;80,"0",IF((AB212-AA212)&lt;=2,('DPI art.191'!$G$5-(('DPI art.191'!$F$5-'DPI art.191'!$G$5)/4)*(AB212-AA212-2)),('DPI art.191'!$G$5-(('DPI art.191'!$G$5-'DPI art.191'!$H$5)/8)*(AB212-AA212-2))))</f>
        <v/>
      </c>
      <c r="BN212" s="644">
        <f t="array" ref="BN212">AD212-BM212</f>
        <v/>
      </c>
      <c r="BO212" s="644">
        <f t="array" ref="BO212">IF(Z212&lt;135,Z212,Z212-'DPI art.191'!$I$5)</f>
        <v/>
      </c>
      <c r="BP212" s="645">
        <f t="array" ref="BP212">10^(0.1*R212)</f>
        <v/>
      </c>
      <c r="BQ212" s="645">
        <f t="array" ref="BQ212">10^(0.1*X212)</f>
        <v/>
      </c>
      <c r="BR212" s="645">
        <f t="array" ref="BR212">10^(0.1*AB212)</f>
        <v/>
      </c>
      <c r="BS212" s="645">
        <f t="array" ref="BS212">10^(0.1*AF212)</f>
        <v/>
      </c>
      <c r="BT212" s="645">
        <f t="array" ref="BT212">10^(0.1*AJ212)</f>
        <v/>
      </c>
      <c r="BU212" s="645">
        <f t="array" ref="BU212">10^(0.1*AN212)</f>
        <v/>
      </c>
      <c r="BV212" s="134">
        <f t="array" ref="BV212">IF(R212&gt;0,(O212-R212),"")</f>
        <v/>
      </c>
      <c r="BW212" s="134">
        <f t="array" ref="BW212">IF(X212&gt;0,(O212-X212),"")</f>
        <v/>
      </c>
      <c r="BX212" s="134">
        <f t="array" ref="BX212">IF(AB212&gt;0,(O212-AB212),"")</f>
        <v/>
      </c>
      <c r="BY212" s="134">
        <f t="array" ref="BY212">IF(AF212&gt;0,(O212-AF212),"")</f>
        <v/>
      </c>
      <c r="BZ212" s="134">
        <f t="array" ref="BZ212">IF(AJ212&gt;0,(O212-AJ212),"")</f>
        <v/>
      </c>
      <c r="CA212" s="134">
        <f t="array" ref="CA212">IF(AN212&gt;0,(O212-AN212),"")</f>
        <v/>
      </c>
      <c r="CB212" s="645">
        <f t="array" ref="CB212">COUNT(BV212:CA212)</f>
        <v/>
      </c>
      <c r="CC212" s="646">
        <f t="array" ref="CC212">IF(CB212=0,0,IF(CB212=1,0,1/(CB212*(CB212-1))))</f>
        <v/>
      </c>
      <c r="CD212" s="135">
        <f t="array" ref="CD212">IF(R212&gt;0,(BV212^2),"")</f>
        <v/>
      </c>
      <c r="CE212" s="135">
        <f t="array" ref="CE212">IF(X212&gt;0,(BW212^2),"")</f>
        <v/>
      </c>
      <c r="CF212" s="135">
        <f t="array" ref="CF212">IF(AB212&gt;0,(BX212^2),"")</f>
        <v/>
      </c>
      <c r="CG212" s="135">
        <f t="array" ref="CG212">IF(AF212&gt;0,(BY212^2),"")</f>
        <v/>
      </c>
      <c r="CH212" s="135">
        <f t="array" ref="CH212">IF(AJ212&gt;0,(BZ212^2),"")</f>
        <v/>
      </c>
      <c r="CI212" s="135">
        <f t="array" ref="CI212">IF(AN212&gt;0,(CA212^2),"")</f>
        <v/>
      </c>
      <c r="CJ212" s="121" t="n"/>
    </row>
    <row r="213" ht="18.5" customHeight="1" s="621">
      <c r="A213" s="123" t="n"/>
      <c r="B213" s="47" t="inlineStr">
        <is>
          <t>E10_3</t>
        </is>
      </c>
      <c r="C213" s="101" t="n"/>
      <c r="D213" s="101" t="n"/>
      <c r="E213" s="101" t="n"/>
      <c r="F213" s="101" t="n"/>
      <c r="G213" s="100" t="n">
        <v>46163</v>
      </c>
      <c r="H213" s="99" t="inlineStr">
        <is>
          <t>Compito</t>
        </is>
      </c>
      <c r="I213" s="101" t="n"/>
      <c r="J213" s="101" t="n"/>
      <c r="K213" s="100" t="n"/>
      <c r="L213" s="100" t="n"/>
      <c r="M213" s="635">
        <f t="array" ref="M213">IF(R213&gt;0,(SQRT(CC213*(SUM(CD213:CI213)))),"")</f>
        <v/>
      </c>
      <c r="N213" s="636">
        <f t="array" ref="N213">IF(T213&gt;0,(MAX(T213,Z213,AD213,AH213,AL213,AP213))+SQRT(1.2^2+1^2),"")</f>
        <v/>
      </c>
      <c r="O213" s="637">
        <f t="array" ref="O213">IF(R213="",0,10*LOG10(SUM(BP213:BU213)/(COUNT(R213,X213,AB213,AF213,AJ213,AN213))))</f>
        <v/>
      </c>
      <c r="P213" s="638">
        <f t="array" ref="P213">IF(AND(Y213="",AC213="",AG213="",AK213="",AO213=""),S213,AVERAGE(S213,Y213,AC213,AG213,AK213,AO213)+STDEV(S213,Y213,AC213,AG213,AK213,AO213))</f>
        <v/>
      </c>
      <c r="Q213" s="106" t="n">
        <v>300</v>
      </c>
      <c r="R213" s="639" t="n">
        <v>74.90000000000001</v>
      </c>
      <c r="S213" s="640" t="n">
        <v>79.40000000000001</v>
      </c>
      <c r="T213" s="641" t="n">
        <v>94.8</v>
      </c>
      <c r="U213" s="642" t="n"/>
      <c r="V213" s="642" t="n"/>
      <c r="W213" s="106" t="n">
        <v>300</v>
      </c>
      <c r="X213" s="639" t="n">
        <v>74.8</v>
      </c>
      <c r="Y213" s="640" t="n">
        <v>79.3</v>
      </c>
      <c r="Z213" s="641" t="n">
        <v>93.5</v>
      </c>
      <c r="AA213" s="106" t="n">
        <v>300</v>
      </c>
      <c r="AB213" s="639" t="n">
        <v>76.2</v>
      </c>
      <c r="AC213" s="640" t="n">
        <v>79.8</v>
      </c>
      <c r="AD213" s="641" t="n">
        <v>95.5</v>
      </c>
      <c r="AE213" s="106" t="n">
        <v>300</v>
      </c>
      <c r="AF213" s="639" t="n">
        <v>75.5</v>
      </c>
      <c r="AG213" s="640" t="n">
        <v>79.8</v>
      </c>
      <c r="AH213" s="641" t="n">
        <v>98.59999999999999</v>
      </c>
      <c r="AI213" s="106" t="n">
        <v>300</v>
      </c>
      <c r="AJ213" s="639" t="n">
        <v>75</v>
      </c>
      <c r="AK213" s="640" t="n">
        <v>79.7</v>
      </c>
      <c r="AL213" s="641" t="n">
        <v>94.5</v>
      </c>
      <c r="AM213" s="106" t="n">
        <v>300</v>
      </c>
      <c r="AN213" s="639" t="n">
        <v>75.2</v>
      </c>
      <c r="AO213" s="640" t="n">
        <v>79.5</v>
      </c>
      <c r="AP213" s="641" t="n">
        <v>95.2</v>
      </c>
      <c r="AQ213" s="111">
        <f t="array" ref="AQ213">IF(AND((O213)&lt;85,N213&lt;137),"NO","SI")</f>
        <v/>
      </c>
      <c r="AR213" s="112">
        <f t="array" ref="AR213">IF((480*(10^(7.95-(O213/10))))&lt;480,480*(10^(7.95-(O213/10))),480)</f>
        <v/>
      </c>
      <c r="AS213" s="113">
        <f t="array" ref="AS213">IF((480*(10^(8.45-(O213/10))))&lt;480,480*(10^(8.45-(O213/10))),480)</f>
        <v/>
      </c>
      <c r="AT213" s="114">
        <f t="array" ref="AT213">IF((480*(10^(8.65-(O213/10))))&lt;480,480*(10^(8.65-(O213/10))),480)</f>
        <v/>
      </c>
      <c r="AU213" s="137">
        <f t="array" ref="AU213">IF(O213&lt;80,"0",IF((P213-O213)&lt;=2,('DPI art.191'!$G$3-(('DPI art.191'!$F$3-'DPI art.191'!$G$3)/4)*(P213-O213-2)),('DPI art.191'!$G$3-(('DPI art.191'!$G$3-'DPI art.191'!$H$3)/8)*(P213-O213-2))))</f>
        <v/>
      </c>
      <c r="AV213" s="644">
        <f t="array" ref="AV213">O213-AU213</f>
        <v/>
      </c>
      <c r="AW213" s="644">
        <f t="array" ref="AW213">IF(N213&lt;135,N213,N213-'DPI art.191'!$I$3)</f>
        <v/>
      </c>
      <c r="AX213" s="137">
        <f t="array" ref="AX213">IF(O213&lt;80,"0",IF((P213-O213)&lt;=2,('DPI art.191'!$G$5-(('DPI art.191'!$F$5-'DPI art.191'!$G$5)/4)*(P213-O213-2)),('DPI art.191'!$G$5-(('DPI art.191'!$G$5-'DPI art.191'!$H$5)/8)*(P213-O213-2))))</f>
        <v/>
      </c>
      <c r="AY213" s="644">
        <f t="array" ref="AY213">I213-AX213</f>
        <v/>
      </c>
      <c r="AZ213" s="644">
        <f t="array" ref="AZ213">IF(N213&lt;135,N213,N213-'DPI art.191'!$I$5)</f>
        <v/>
      </c>
      <c r="BA213" s="137">
        <f t="array" ref="BA213">IF(O213&lt;80,"0",IF((P213-O213)&lt;=2,('DPI art.191'!$G$7-(('DPI art.191'!$F$7-'DPI art.191'!$G$7)/4)*(P213-O213-2)),('DPI art.191'!$G$7-(('DPI art.191'!$G$7-'DPI art.191'!$H$7)/8)*(P213-O213-2))))</f>
        <v/>
      </c>
      <c r="BB213" s="644">
        <f t="array" ref="BB213">R213-BA213</f>
        <v/>
      </c>
      <c r="BC213" s="644">
        <f t="array" ref="BC213">IF(N213&lt;135,N213,N213-'DPI art.191'!$I$5)</f>
        <v/>
      </c>
      <c r="BD213" s="137">
        <f t="array" ref="BD213">IF(O213&lt;80,"0",IF((P213-O213)&lt;=2,('DPI art.191'!$G$7-(('DPI art.191'!$F$7-'DPI art.191'!$G$7)/4)*(O213-P213-2)),('DPI art.191'!$G$7-(('DPI art.191'!$G$7-'DPI art.191'!$H$7)/8)*(P213-O213-2))))</f>
        <v/>
      </c>
      <c r="BE213" s="644">
        <f t="array" ref="BE213">O213-BD213</f>
        <v/>
      </c>
      <c r="BF213" s="644">
        <f t="array" ref="BF213">IF(N213&lt;135,N213,N213-'DPI art.191'!$I$7)</f>
        <v/>
      </c>
      <c r="BG213" s="137">
        <f t="array" ref="BG213">IF(AA213&lt;80,"0",IF((AB213-AA213)&lt;=2,('DPI art.191'!$G$3-(('DPI art.191'!$F$3-'DPI art.191'!$G$3)/4)*(AB213-AA213-2)),('DPI art.191'!$G$3-(('DPI art.191'!$G$3-'DPI art.191'!$H$3)/8)*(AB213-AA213-2))))</f>
        <v/>
      </c>
      <c r="BH213" s="644">
        <f t="array" ref="BH213">AA213-BG213</f>
        <v/>
      </c>
      <c r="BI213" s="644">
        <f t="array" ref="BI213">IF(Z213&lt;135,Z213,Z213-'DPI art.191'!$I$3)</f>
        <v/>
      </c>
      <c r="BJ213" s="137">
        <f t="array" ref="BJ213">IF(U213&lt;80,"0",IF((V213-U213)&lt;=2,('DPI art.191'!$G$7-(('DPI art.191'!$F$7-'DPI art.191'!$G$7)/4)*(U213-V213-2)),('DPI art.191'!$G$7-(('DPI art.191'!$G$7-'DPI art.191'!$H$7)/8)*(V213-U213-2))))</f>
        <v/>
      </c>
      <c r="BK213" s="644">
        <f t="array" ref="BK213">U213-BJ213</f>
        <v/>
      </c>
      <c r="BL213" s="644">
        <f t="array" ref="BL213">IF(T213&lt;135,T213,T213-'DPI art.191'!$I$7)</f>
        <v/>
      </c>
      <c r="BM213" s="137">
        <f t="array" ref="BM213">IF(AA213&lt;80,"0",IF((AB213-AA213)&lt;=2,('DPI art.191'!$G$5-(('DPI art.191'!$F$5-'DPI art.191'!$G$5)/4)*(AB213-AA213-2)),('DPI art.191'!$G$5-(('DPI art.191'!$G$5-'DPI art.191'!$H$5)/8)*(AB213-AA213-2))))</f>
        <v/>
      </c>
      <c r="BN213" s="644">
        <f t="array" ref="BN213">AD213-BM213</f>
        <v/>
      </c>
      <c r="BO213" s="644">
        <f t="array" ref="BO213">IF(Z213&lt;135,Z213,Z213-'DPI art.191'!$I$5)</f>
        <v/>
      </c>
      <c r="BP213" s="645">
        <f t="array" ref="BP213">10^(0.1*R213)</f>
        <v/>
      </c>
      <c r="BQ213" s="645">
        <f t="array" ref="BQ213">10^(0.1*X213)</f>
        <v/>
      </c>
      <c r="BR213" s="645">
        <f t="array" ref="BR213">10^(0.1*AB213)</f>
        <v/>
      </c>
      <c r="BS213" s="645">
        <f t="array" ref="BS213">10^(0.1*AF213)</f>
        <v/>
      </c>
      <c r="BT213" s="645">
        <f t="array" ref="BT213">10^(0.1*AJ213)</f>
        <v/>
      </c>
      <c r="BU213" s="645">
        <f t="array" ref="BU213">10^(0.1*AN213)</f>
        <v/>
      </c>
      <c r="BV213" s="134">
        <f t="array" ref="BV213">IF(R213&gt;0,(O213-R213),"")</f>
        <v/>
      </c>
      <c r="BW213" s="134">
        <f t="array" ref="BW213">IF(X213&gt;0,(O213-X213),"")</f>
        <v/>
      </c>
      <c r="BX213" s="134">
        <f t="array" ref="BX213">IF(AB213&gt;0,(O213-AB213),"")</f>
        <v/>
      </c>
      <c r="BY213" s="134">
        <f t="array" ref="BY213">IF(AF213&gt;0,(O213-AF213),"")</f>
        <v/>
      </c>
      <c r="BZ213" s="134">
        <f t="array" ref="BZ213">IF(AJ213&gt;0,(O213-AJ213),"")</f>
        <v/>
      </c>
      <c r="CA213" s="134">
        <f t="array" ref="CA213">IF(AN213&gt;0,(O213-AN213),"")</f>
        <v/>
      </c>
      <c r="CB213" s="645">
        <f t="array" ref="CB213">COUNT(BV213:CA213)</f>
        <v/>
      </c>
      <c r="CC213" s="646">
        <f t="array" ref="CC213">IF(CB213=0,0,IF(CB213=1,0,1/(CB213*(CB213-1))))</f>
        <v/>
      </c>
      <c r="CD213" s="135">
        <f t="array" ref="CD213">IF(R213&gt;0,(BV213^2),"")</f>
        <v/>
      </c>
      <c r="CE213" s="135">
        <f t="array" ref="CE213">IF(X213&gt;0,(BW213^2),"")</f>
        <v/>
      </c>
      <c r="CF213" s="135">
        <f t="array" ref="CF213">IF(AB213&gt;0,(BX213^2),"")</f>
        <v/>
      </c>
      <c r="CG213" s="135">
        <f t="array" ref="CG213">IF(AF213&gt;0,(BY213^2),"")</f>
        <v/>
      </c>
      <c r="CH213" s="135">
        <f t="array" ref="CH213">IF(AJ213&gt;0,(BZ213^2),"")</f>
        <v/>
      </c>
      <c r="CI213" s="135">
        <f t="array" ref="CI213">IF(AN213&gt;0,(CA213^2),"")</f>
        <v/>
      </c>
      <c r="CJ213" s="121" t="n"/>
    </row>
    <row r="214" hidden="1" ht="18.5" customHeight="1" s="621">
      <c r="A214" s="123" t="n"/>
      <c r="B214" s="47" t="inlineStr">
        <is>
          <t>E11_3</t>
        </is>
      </c>
      <c r="C214" s="101" t="n"/>
      <c r="D214" s="101" t="n"/>
      <c r="E214" s="101" t="n"/>
      <c r="F214" s="101" t="n"/>
      <c r="G214" s="100" t="n">
        <v>46163</v>
      </c>
      <c r="H214" s="99" t="inlineStr">
        <is>
          <t>Compito</t>
        </is>
      </c>
      <c r="I214" s="101" t="n"/>
      <c r="J214" s="101" t="n"/>
      <c r="K214" s="100" t="n"/>
      <c r="L214" s="100" t="n"/>
      <c r="M214" s="635">
        <f t="array" ref="M214">IF(R214&gt;0,(SQRT(CC214*(SUM(CD214:CI214)))),"")</f>
        <v/>
      </c>
      <c r="N214" s="636">
        <f t="array" ref="N214">IF(T214&gt;0,(MAX(T214,Z214,AD214,AH214,AL214,AP214))+SQRT(1.2^2+1^2),"")</f>
        <v/>
      </c>
      <c r="O214" s="637">
        <f t="array" ref="O214">IF(R214="",0,10*LOG10(SUM(BP214:BU214)/(COUNT(R214,X214,AB214,AF214,AJ214,AN214))))</f>
        <v/>
      </c>
      <c r="P214" s="638">
        <f t="array" ref="P214">IF(AND(Y214="",AC214="",AG214="",AK214="",AO214=""),S214,AVERAGE(S214,Y214,AC214,AG214,AK214,AO214)+STDEV(S214,Y214,AC214,AG214,AK214,AO214))</f>
        <v/>
      </c>
      <c r="Q214" s="106" t="n">
        <v>300</v>
      </c>
      <c r="R214" s="639" t="n">
        <v>80</v>
      </c>
      <c r="S214" s="640" t="n">
        <v>78.8</v>
      </c>
      <c r="T214" s="641" t="n">
        <v>102.8</v>
      </c>
      <c r="U214" s="642" t="n"/>
      <c r="V214" s="642" t="n"/>
      <c r="W214" s="106" t="n">
        <v>300</v>
      </c>
      <c r="X214" s="639" t="n">
        <v>80.3</v>
      </c>
      <c r="Y214" s="640" t="n">
        <v>79</v>
      </c>
      <c r="Z214" s="641" t="n">
        <v>101.5</v>
      </c>
      <c r="AA214" s="106" t="n">
        <v>300</v>
      </c>
      <c r="AB214" s="639" t="n">
        <v>79.40000000000001</v>
      </c>
      <c r="AC214" s="640" t="n">
        <v>78</v>
      </c>
      <c r="AD214" s="641" t="n">
        <v>101.2</v>
      </c>
      <c r="AE214" s="106" t="n">
        <v>300</v>
      </c>
      <c r="AF214" s="639" t="n">
        <v>76.5</v>
      </c>
      <c r="AG214" s="640" t="n">
        <v>75.2</v>
      </c>
      <c r="AH214" s="641" t="n">
        <v>101.8</v>
      </c>
      <c r="AI214" s="106" t="n">
        <v>300</v>
      </c>
      <c r="AJ214" s="639" t="n">
        <v>77</v>
      </c>
      <c r="AK214" s="640" t="n">
        <v>75.59999999999999</v>
      </c>
      <c r="AL214" s="641" t="n">
        <v>98.3</v>
      </c>
      <c r="AM214" s="106" t="n">
        <v>300</v>
      </c>
      <c r="AN214" s="639" t="n">
        <v>65.8</v>
      </c>
      <c r="AO214" s="640" t="n">
        <v>66.2</v>
      </c>
      <c r="AP214" s="641" t="n">
        <v>97.09999999999999</v>
      </c>
      <c r="AQ214" s="111">
        <f t="array" ref="AQ214">IF(AND((O214)&lt;85,N214&lt;137),"NO","SI")</f>
        <v/>
      </c>
      <c r="AR214" s="112">
        <f t="array" ref="AR214">IF((480*(10^(7.95-(O214/10))))&lt;480,480*(10^(7.95-(O214/10))),480)</f>
        <v/>
      </c>
      <c r="AS214" s="113">
        <f t="array" ref="AS214">IF((480*(10^(8.45-(O214/10))))&lt;480,480*(10^(8.45-(O214/10))),480)</f>
        <v/>
      </c>
      <c r="AT214" s="114">
        <f t="array" ref="AT214">IF((480*(10^(8.65-(O214/10))))&lt;480,480*(10^(8.65-(O214/10))),480)</f>
        <v/>
      </c>
      <c r="AU214" s="137">
        <f t="array" ref="AU214">IF(O214&lt;80,"0",IF((P214-O214)&lt;=2,('DPI art.191'!$G$3-(('DPI art.191'!$F$3-'DPI art.191'!$G$3)/4)*(P214-O214-2)),('DPI art.191'!$G$3-(('DPI art.191'!$G$3-'DPI art.191'!$H$3)/8)*(P214-O214-2))))</f>
        <v/>
      </c>
      <c r="AV214" s="644">
        <f t="array" ref="AV214">O214-AU214</f>
        <v/>
      </c>
      <c r="AW214" s="644">
        <f t="array" ref="AW214">IF(N214&lt;135,N214,N214-'DPI art.191'!$I$3)</f>
        <v/>
      </c>
      <c r="AX214" s="137">
        <f t="array" ref="AX214">IF(O214&lt;80,"0",IF((P214-O214)&lt;=2,('DPI art.191'!$G$5-(('DPI art.191'!$F$5-'DPI art.191'!$G$5)/4)*(P214-O214-2)),('DPI art.191'!$G$5-(('DPI art.191'!$G$5-'DPI art.191'!$H$5)/8)*(P214-O214-2))))</f>
        <v/>
      </c>
      <c r="AY214" s="644">
        <f t="array" ref="AY214">I214-AX214</f>
        <v/>
      </c>
      <c r="AZ214" s="644">
        <f t="array" ref="AZ214">IF(N214&lt;135,N214,N214-'DPI art.191'!$I$5)</f>
        <v/>
      </c>
      <c r="BA214" s="137">
        <f t="array" ref="BA214">IF(O214&lt;80,"0",IF((P214-O214)&lt;=2,('DPI art.191'!$G$7-(('DPI art.191'!$F$7-'DPI art.191'!$G$7)/4)*(P214-O214-2)),('DPI art.191'!$G$7-(('DPI art.191'!$G$7-'DPI art.191'!$H$7)/8)*(P214-O214-2))))</f>
        <v/>
      </c>
      <c r="BB214" s="644">
        <f t="array" ref="BB214">R214-BA214</f>
        <v/>
      </c>
      <c r="BC214" s="644">
        <f t="array" ref="BC214">IF(N214&lt;135,N214,N214-'DPI art.191'!$I$5)</f>
        <v/>
      </c>
      <c r="BD214" s="137">
        <f t="array" ref="BD214">IF(O214&lt;80,"0",IF((P214-O214)&lt;=2,('DPI art.191'!$G$7-(('DPI art.191'!$F$7-'DPI art.191'!$G$7)/4)*(O214-P214-2)),('DPI art.191'!$G$7-(('DPI art.191'!$G$7-'DPI art.191'!$H$7)/8)*(P214-O214-2))))</f>
        <v/>
      </c>
      <c r="BE214" s="644">
        <f t="array" ref="BE214">O214-BD214</f>
        <v/>
      </c>
      <c r="BF214" s="644">
        <f t="array" ref="BF214">IF(N214&lt;135,N214,N214-'DPI art.191'!$I$7)</f>
        <v/>
      </c>
      <c r="BG214" s="137">
        <f t="array" ref="BG214">IF(AA214&lt;80,"0",IF((AB214-AA214)&lt;=2,('DPI art.191'!$G$3-(('DPI art.191'!$F$3-'DPI art.191'!$G$3)/4)*(AB214-AA214-2)),('DPI art.191'!$G$3-(('DPI art.191'!$G$3-'DPI art.191'!$H$3)/8)*(AB214-AA214-2))))</f>
        <v/>
      </c>
      <c r="BH214" s="644">
        <f t="array" ref="BH214">AA214-BG214</f>
        <v/>
      </c>
      <c r="BI214" s="644">
        <f t="array" ref="BI214">IF(Z214&lt;135,Z214,Z214-'DPI art.191'!$I$3)</f>
        <v/>
      </c>
      <c r="BJ214" s="137">
        <f t="array" ref="BJ214">IF(U214&lt;80,"0",IF((V214-U214)&lt;=2,('DPI art.191'!$G$7-(('DPI art.191'!$F$7-'DPI art.191'!$G$7)/4)*(U214-V214-2)),('DPI art.191'!$G$7-(('DPI art.191'!$G$7-'DPI art.191'!$H$7)/8)*(V214-U214-2))))</f>
        <v/>
      </c>
      <c r="BK214" s="644">
        <f t="array" ref="BK214">U214-BJ214</f>
        <v/>
      </c>
      <c r="BL214" s="644">
        <f t="array" ref="BL214">IF(T214&lt;135,T214,T214-'DPI art.191'!$I$7)</f>
        <v/>
      </c>
      <c r="BM214" s="137">
        <f t="array" ref="BM214">IF(AA214&lt;80,"0",IF((AB214-AA214)&lt;=2,('DPI art.191'!$G$5-(('DPI art.191'!$F$5-'DPI art.191'!$G$5)/4)*(AB214-AA214-2)),('DPI art.191'!$G$5-(('DPI art.191'!$G$5-'DPI art.191'!$H$5)/8)*(AB214-AA214-2))))</f>
        <v/>
      </c>
      <c r="BN214" s="644">
        <f t="array" ref="BN214">AD214-BM214</f>
        <v/>
      </c>
      <c r="BO214" s="644">
        <f t="array" ref="BO214">IF(Z214&lt;135,Z214,Z214-'DPI art.191'!$I$5)</f>
        <v/>
      </c>
      <c r="BP214" s="645">
        <f t="array" ref="BP214">10^(0.1*R214)</f>
        <v/>
      </c>
      <c r="BQ214" s="645">
        <f t="array" ref="BQ214">10^(0.1*X214)</f>
        <v/>
      </c>
      <c r="BR214" s="645">
        <f t="array" ref="BR214">10^(0.1*AB214)</f>
        <v/>
      </c>
      <c r="BS214" s="645">
        <f t="array" ref="BS214">10^(0.1*AF214)</f>
        <v/>
      </c>
      <c r="BT214" s="645">
        <f t="array" ref="BT214">10^(0.1*AJ214)</f>
        <v/>
      </c>
      <c r="BU214" s="645">
        <f t="array" ref="BU214">10^(0.1*AN214)</f>
        <v/>
      </c>
      <c r="BV214" s="134">
        <f t="array" ref="BV214">IF(R214&gt;0,(O214-R214),"")</f>
        <v/>
      </c>
      <c r="BW214" s="134">
        <f t="array" ref="BW214">IF(X214&gt;0,(O214-X214),"")</f>
        <v/>
      </c>
      <c r="BX214" s="134">
        <f t="array" ref="BX214">IF(AB214&gt;0,(O214-AB214),"")</f>
        <v/>
      </c>
      <c r="BY214" s="134">
        <f t="array" ref="BY214">IF(AF214&gt;0,(O214-AF214),"")</f>
        <v/>
      </c>
      <c r="BZ214" s="134">
        <f t="array" ref="BZ214">IF(AJ214&gt;0,(O214-AJ214),"")</f>
        <v/>
      </c>
      <c r="CA214" s="134">
        <f t="array" ref="CA214">IF(AN214&gt;0,(O214-AN214),"")</f>
        <v/>
      </c>
      <c r="CB214" s="645">
        <f t="array" ref="CB214">COUNT(BV214:CA214)</f>
        <v/>
      </c>
      <c r="CC214" s="646">
        <f t="array" ref="CC214">IF(CB214=0,0,IF(CB214=1,0,1/(CB214*(CB214-1))))</f>
        <v/>
      </c>
      <c r="CD214" s="135">
        <f t="array" ref="CD214">IF(R214&gt;0,(BV214^2),"")</f>
        <v/>
      </c>
      <c r="CE214" s="135">
        <f t="array" ref="CE214">IF(X214&gt;0,(BW214^2),"")</f>
        <v/>
      </c>
      <c r="CF214" s="135">
        <f t="array" ref="CF214">IF(AB214&gt;0,(BX214^2),"")</f>
        <v/>
      </c>
      <c r="CG214" s="135">
        <f t="array" ref="CG214">IF(AF214&gt;0,(BY214^2),"")</f>
        <v/>
      </c>
      <c r="CH214" s="135">
        <f t="array" ref="CH214">IF(AJ214&gt;0,(BZ214^2),"")</f>
        <v/>
      </c>
      <c r="CI214" s="135">
        <f t="array" ref="CI214">IF(AN214&gt;0,(CA214^2),"")</f>
        <v/>
      </c>
      <c r="CJ214" s="121" t="n"/>
    </row>
    <row r="215" hidden="1" ht="18.5" customHeight="1" s="621">
      <c r="A215" s="123" t="n"/>
      <c r="B215" s="47" t="inlineStr">
        <is>
          <t>E12_3</t>
        </is>
      </c>
      <c r="C215" s="101" t="n"/>
      <c r="D215" s="101" t="n"/>
      <c r="E215" s="101" t="n"/>
      <c r="F215" s="101" t="n"/>
      <c r="G215" s="100" t="n">
        <v>46163</v>
      </c>
      <c r="H215" s="99" t="inlineStr">
        <is>
          <t>Compito</t>
        </is>
      </c>
      <c r="I215" s="101" t="n"/>
      <c r="J215" s="101" t="n"/>
      <c r="K215" s="100" t="n"/>
      <c r="L215" s="100" t="n"/>
      <c r="M215" s="635">
        <f t="array" ref="M215">IF(R215&gt;0,(SQRT(CC215*(SUM(CD215:CI215)))),"")</f>
        <v/>
      </c>
      <c r="N215" s="636">
        <f t="array" ref="N215">IF(T215&gt;0,(MAX(T215,Z215,AD215,AH215,AL215,AP215))+SQRT(1.2^2+1^2),"")</f>
        <v/>
      </c>
      <c r="O215" s="637">
        <f t="array" ref="O215">IF(R215="",0,10*LOG10(SUM(BP215:BU215)/(COUNT(R215,X215,AB215,AF215,AJ215,AN215))))</f>
        <v/>
      </c>
      <c r="P215" s="638">
        <f t="array" ref="P215">IF(AND(Y215="",AC215="",AG215="",AK215="",AO215=""),S215,AVERAGE(S215,Y215,AC215,AG215,AK215,AO215)+STDEV(S215,Y215,AC215,AG215,AK215,AO215))</f>
        <v/>
      </c>
      <c r="Q215" s="106" t="n">
        <v>300</v>
      </c>
      <c r="R215" s="639" t="n">
        <v>67.40000000000001</v>
      </c>
      <c r="S215" s="640" t="n">
        <v>75.7</v>
      </c>
      <c r="T215" s="641" t="n">
        <v>96.3</v>
      </c>
      <c r="U215" s="642" t="n"/>
      <c r="V215" s="642" t="n"/>
      <c r="W215" s="106" t="n">
        <v>300</v>
      </c>
      <c r="X215" s="639" t="n">
        <v>66.59999999999999</v>
      </c>
      <c r="Y215" s="640" t="n">
        <v>69.7</v>
      </c>
      <c r="Z215" s="641" t="n">
        <v>95.09999999999999</v>
      </c>
      <c r="AA215" s="106" t="n">
        <v>300</v>
      </c>
      <c r="AB215" s="639" t="n">
        <v>73</v>
      </c>
      <c r="AC215" s="640" t="n">
        <v>73.40000000000001</v>
      </c>
      <c r="AD215" s="641" t="n">
        <v>99.59999999999999</v>
      </c>
      <c r="AE215" s="106" t="n">
        <v>300</v>
      </c>
      <c r="AF215" s="639" t="n">
        <v>68.59999999999999</v>
      </c>
      <c r="AG215" s="640" t="n">
        <v>77.7</v>
      </c>
      <c r="AH215" s="641" t="n">
        <v>92.8</v>
      </c>
      <c r="AI215" s="106" t="n">
        <v>300</v>
      </c>
      <c r="AJ215" s="639" t="n">
        <v>68.59999999999999</v>
      </c>
      <c r="AK215" s="640" t="n">
        <v>74.7</v>
      </c>
      <c r="AL215" s="641" t="n">
        <v>99.2</v>
      </c>
      <c r="AM215" s="106" t="n">
        <v>300</v>
      </c>
      <c r="AN215" s="639" t="n">
        <v>68.7</v>
      </c>
      <c r="AO215" s="640" t="n">
        <v>68.09999999999999</v>
      </c>
      <c r="AP215" s="641" t="n">
        <v>113.7</v>
      </c>
      <c r="AQ215" s="111">
        <f t="array" ref="AQ215">IF(AND((O215)&lt;85,N215&lt;137),"NO","SI")</f>
        <v/>
      </c>
      <c r="AR215" s="112">
        <f t="array" ref="AR215">IF((480*(10^(7.95-(O215/10))))&lt;480,480*(10^(7.95-(O215/10))),480)</f>
        <v/>
      </c>
      <c r="AS215" s="113">
        <f t="array" ref="AS215">IF((480*(10^(8.45-(O215/10))))&lt;480,480*(10^(8.45-(O215/10))),480)</f>
        <v/>
      </c>
      <c r="AT215" s="114">
        <f t="array" ref="AT215">IF((480*(10^(8.65-(O215/10))))&lt;480,480*(10^(8.65-(O215/10))),480)</f>
        <v/>
      </c>
      <c r="AU215" s="137">
        <f t="array" ref="AU215">IF(O215&lt;80,"0",IF((P215-O215)&lt;=2,('DPI art.191'!$G$3-(('DPI art.191'!$F$3-'DPI art.191'!$G$3)/4)*(P215-O215-2)),('DPI art.191'!$G$3-(('DPI art.191'!$G$3-'DPI art.191'!$H$3)/8)*(P215-O215-2))))</f>
        <v/>
      </c>
      <c r="AV215" s="644">
        <f t="array" ref="AV215">O215-AU215</f>
        <v/>
      </c>
      <c r="AW215" s="644">
        <f t="array" ref="AW215">IF(N215&lt;135,N215,N215-'DPI art.191'!$I$3)</f>
        <v/>
      </c>
      <c r="AX215" s="137">
        <f t="array" ref="AX215">IF(O215&lt;80,"0",IF((P215-O215)&lt;=2,('DPI art.191'!$G$5-(('DPI art.191'!$F$5-'DPI art.191'!$G$5)/4)*(P215-O215-2)),('DPI art.191'!$G$5-(('DPI art.191'!$G$5-'DPI art.191'!$H$5)/8)*(P215-O215-2))))</f>
        <v/>
      </c>
      <c r="AY215" s="644">
        <f t="array" ref="AY215">I215-AX215</f>
        <v/>
      </c>
      <c r="AZ215" s="644">
        <f t="array" ref="AZ215">IF(N215&lt;135,N215,N215-'DPI art.191'!$I$5)</f>
        <v/>
      </c>
      <c r="BA215" s="137">
        <f t="array" ref="BA215">IF(O215&lt;80,"0",IF((P215-O215)&lt;=2,('DPI art.191'!$G$7-(('DPI art.191'!$F$7-'DPI art.191'!$G$7)/4)*(P215-O215-2)),('DPI art.191'!$G$7-(('DPI art.191'!$G$7-'DPI art.191'!$H$7)/8)*(P215-O215-2))))</f>
        <v/>
      </c>
      <c r="BB215" s="644">
        <f t="array" ref="BB215">R215-BA215</f>
        <v/>
      </c>
      <c r="BC215" s="644">
        <f t="array" ref="BC215">IF(N215&lt;135,N215,N215-'DPI art.191'!$I$5)</f>
        <v/>
      </c>
      <c r="BD215" s="137">
        <f t="array" ref="BD215">IF(O215&lt;80,"0",IF((P215-O215)&lt;=2,('DPI art.191'!$G$7-(('DPI art.191'!$F$7-'DPI art.191'!$G$7)/4)*(O215-P215-2)),('DPI art.191'!$G$7-(('DPI art.191'!$G$7-'DPI art.191'!$H$7)/8)*(P215-O215-2))))</f>
        <v/>
      </c>
      <c r="BE215" s="644">
        <f t="array" ref="BE215">O215-BD215</f>
        <v/>
      </c>
      <c r="BF215" s="644">
        <f t="array" ref="BF215">IF(N215&lt;135,N215,N215-'DPI art.191'!$I$7)</f>
        <v/>
      </c>
      <c r="BG215" s="137">
        <f t="array" ref="BG215">IF(AA215&lt;80,"0",IF((AB215-AA215)&lt;=2,('DPI art.191'!$G$3-(('DPI art.191'!$F$3-'DPI art.191'!$G$3)/4)*(AB215-AA215-2)),('DPI art.191'!$G$3-(('DPI art.191'!$G$3-'DPI art.191'!$H$3)/8)*(AB215-AA215-2))))</f>
        <v/>
      </c>
      <c r="BH215" s="644">
        <f t="array" ref="BH215">AA215-BG215</f>
        <v/>
      </c>
      <c r="BI215" s="644">
        <f t="array" ref="BI215">IF(Z215&lt;135,Z215,Z215-'DPI art.191'!$I$3)</f>
        <v/>
      </c>
      <c r="BJ215" s="137">
        <f t="array" ref="BJ215">IF(U215&lt;80,"0",IF((V215-U215)&lt;=2,('DPI art.191'!$G$7-(('DPI art.191'!$F$7-'DPI art.191'!$G$7)/4)*(U215-V215-2)),('DPI art.191'!$G$7-(('DPI art.191'!$G$7-'DPI art.191'!$H$7)/8)*(V215-U215-2))))</f>
        <v/>
      </c>
      <c r="BK215" s="644">
        <f t="array" ref="BK215">U215-BJ215</f>
        <v/>
      </c>
      <c r="BL215" s="644">
        <f t="array" ref="BL215">IF(T215&lt;135,T215,T215-'DPI art.191'!$I$7)</f>
        <v/>
      </c>
      <c r="BM215" s="137">
        <f t="array" ref="BM215">IF(AA215&lt;80,"0",IF((AB215-AA215)&lt;=2,('DPI art.191'!$G$5-(('DPI art.191'!$F$5-'DPI art.191'!$G$5)/4)*(AB215-AA215-2)),('DPI art.191'!$G$5-(('DPI art.191'!$G$5-'DPI art.191'!$H$5)/8)*(AB215-AA215-2))))</f>
        <v/>
      </c>
      <c r="BN215" s="644">
        <f t="array" ref="BN215">AD215-BM215</f>
        <v/>
      </c>
      <c r="BO215" s="644">
        <f t="array" ref="BO215">IF(Z215&lt;135,Z215,Z215-'DPI art.191'!$I$5)</f>
        <v/>
      </c>
      <c r="BP215" s="645">
        <f t="array" ref="BP215">10^(0.1*R215)</f>
        <v/>
      </c>
      <c r="BQ215" s="645">
        <f t="array" ref="BQ215">10^(0.1*X215)</f>
        <v/>
      </c>
      <c r="BR215" s="645">
        <f t="array" ref="BR215">10^(0.1*AB215)</f>
        <v/>
      </c>
      <c r="BS215" s="645">
        <f t="array" ref="BS215">10^(0.1*AF215)</f>
        <v/>
      </c>
      <c r="BT215" s="645">
        <f t="array" ref="BT215">10^(0.1*AJ215)</f>
        <v/>
      </c>
      <c r="BU215" s="645">
        <f t="array" ref="BU215">10^(0.1*AN215)</f>
        <v/>
      </c>
      <c r="BV215" s="134">
        <f t="array" ref="BV215">IF(R215&gt;0,(O215-R215),"")</f>
        <v/>
      </c>
      <c r="BW215" s="134">
        <f t="array" ref="BW215">IF(X215&gt;0,(O215-X215),"")</f>
        <v/>
      </c>
      <c r="BX215" s="134">
        <f t="array" ref="BX215">IF(AB215&gt;0,(O215-AB215),"")</f>
        <v/>
      </c>
      <c r="BY215" s="134">
        <f t="array" ref="BY215">IF(AF215&gt;0,(O215-AF215),"")</f>
        <v/>
      </c>
      <c r="BZ215" s="134">
        <f t="array" ref="BZ215">IF(AJ215&gt;0,(O215-AJ215),"")</f>
        <v/>
      </c>
      <c r="CA215" s="134">
        <f t="array" ref="CA215">IF(AN215&gt;0,(O215-AN215),"")</f>
        <v/>
      </c>
      <c r="CB215" s="645">
        <f t="array" ref="CB215">COUNT(BV215:CA215)</f>
        <v/>
      </c>
      <c r="CC215" s="646">
        <f t="array" ref="CC215">IF(CB215=0,0,IF(CB215=1,0,1/(CB215*(CB215-1))))</f>
        <v/>
      </c>
      <c r="CD215" s="135">
        <f t="array" ref="CD215">IF(R215&gt;0,(BV215^2),"")</f>
        <v/>
      </c>
      <c r="CE215" s="135">
        <f t="array" ref="CE215">IF(X215&gt;0,(BW215^2),"")</f>
        <v/>
      </c>
      <c r="CF215" s="135">
        <f t="array" ref="CF215">IF(AB215&gt;0,(BX215^2),"")</f>
        <v/>
      </c>
      <c r="CG215" s="135">
        <f t="array" ref="CG215">IF(AF215&gt;0,(BY215^2),"")</f>
        <v/>
      </c>
      <c r="CH215" s="135">
        <f t="array" ref="CH215">IF(AJ215&gt;0,(BZ215^2),"")</f>
        <v/>
      </c>
      <c r="CI215" s="135">
        <f t="array" ref="CI215">IF(AN215&gt;0,(CA215^2),"")</f>
        <v/>
      </c>
      <c r="CJ215" s="121" t="n"/>
    </row>
    <row r="216" hidden="1" ht="18.5" customHeight="1" s="621">
      <c r="A216" s="123" t="n"/>
      <c r="B216" s="47" t="inlineStr">
        <is>
          <t>E13_3</t>
        </is>
      </c>
      <c r="C216" s="101" t="n"/>
      <c r="D216" s="101" t="n"/>
      <c r="E216" s="101" t="n"/>
      <c r="F216" s="101" t="n"/>
      <c r="G216" s="100" t="n">
        <v>46163</v>
      </c>
      <c r="H216" s="99" t="inlineStr">
        <is>
          <t>Compito</t>
        </is>
      </c>
      <c r="I216" s="101" t="n"/>
      <c r="J216" s="101" t="n"/>
      <c r="K216" s="100" t="n"/>
      <c r="L216" s="100" t="n"/>
      <c r="M216" s="635">
        <f t="array" ref="M216">IF(R216&gt;0,(SQRT(CC216*(SUM(CD216:CI216)))),"")</f>
        <v/>
      </c>
      <c r="N216" s="636">
        <f t="array" ref="N216">IF(T216&gt;0,(MAX(T216,Z216,AD216,AH216,AL216,AP216))+SQRT(1.2^2+1^2),"")</f>
        <v/>
      </c>
      <c r="O216" s="637">
        <f t="array" ref="O216">IF(R216="",0,10*LOG10(SUM(BP216:BU216)/(COUNT(R216,X216,AB216,AF216,AJ216,AN216))))</f>
        <v/>
      </c>
      <c r="P216" s="638">
        <f t="array" ref="P216">IF(AND(Y216="",AC216="",AG216="",AK216="",AO216=""),S216,AVERAGE(S216,Y216,AC216,AG216,AK216,AO216)+STDEV(S216,Y216,AC216,AG216,AK216,AO216))</f>
        <v/>
      </c>
      <c r="Q216" s="106" t="n">
        <v>300</v>
      </c>
      <c r="R216" s="639" t="n">
        <v>56.2</v>
      </c>
      <c r="S216" s="640" t="n">
        <v>61.5</v>
      </c>
      <c r="T216" s="641" t="n">
        <v>86.8</v>
      </c>
      <c r="U216" s="642" t="n"/>
      <c r="V216" s="642" t="n"/>
      <c r="W216" s="106" t="n">
        <v>300</v>
      </c>
      <c r="X216" s="639" t="n">
        <v>57.7</v>
      </c>
      <c r="Y216" s="640" t="n">
        <v>62.6</v>
      </c>
      <c r="Z216" s="641" t="n">
        <v>91.8</v>
      </c>
      <c r="AA216" s="106" t="n">
        <v>300</v>
      </c>
      <c r="AB216" s="639" t="n">
        <v>56.3</v>
      </c>
      <c r="AC216" s="640" t="n">
        <v>61.8</v>
      </c>
      <c r="AD216" s="641" t="n">
        <v>82.3</v>
      </c>
      <c r="AE216" s="106" t="n">
        <v>300</v>
      </c>
      <c r="AF216" s="639" t="n">
        <v>58.8</v>
      </c>
      <c r="AG216" s="640" t="n">
        <v>62.6</v>
      </c>
      <c r="AH216" s="641" t="n">
        <v>88.7</v>
      </c>
      <c r="AI216" s="106" t="n">
        <v>300</v>
      </c>
      <c r="AJ216" s="639" t="n">
        <v>53.7</v>
      </c>
      <c r="AK216" s="640" t="n">
        <v>60.6</v>
      </c>
      <c r="AL216" s="641" t="n">
        <v>77</v>
      </c>
      <c r="AM216" s="106" t="n">
        <v>300</v>
      </c>
      <c r="AN216" s="639" t="n">
        <v>64.40000000000001</v>
      </c>
      <c r="AO216" s="640" t="n">
        <v>64.5</v>
      </c>
      <c r="AP216" s="641" t="n">
        <v>90.8</v>
      </c>
      <c r="AQ216" s="111">
        <f t="array" ref="AQ216">IF(AND((O216)&lt;85,N216&lt;137),"NO","SI")</f>
        <v/>
      </c>
      <c r="AR216" s="112">
        <f t="array" ref="AR216">IF((480*(10^(7.95-(O216/10))))&lt;480,480*(10^(7.95-(O216/10))),480)</f>
        <v/>
      </c>
      <c r="AS216" s="113">
        <f t="array" ref="AS216">IF((480*(10^(8.45-(O216/10))))&lt;480,480*(10^(8.45-(O216/10))),480)</f>
        <v/>
      </c>
      <c r="AT216" s="114">
        <f t="array" ref="AT216">IF((480*(10^(8.65-(O216/10))))&lt;480,480*(10^(8.65-(O216/10))),480)</f>
        <v/>
      </c>
      <c r="AU216" s="137">
        <f t="array" ref="AU216">IF(O216&lt;80,"0",IF((P216-O216)&lt;=2,('DPI art.191'!$G$3-(('DPI art.191'!$F$3-'DPI art.191'!$G$3)/4)*(P216-O216-2)),('DPI art.191'!$G$3-(('DPI art.191'!$G$3-'DPI art.191'!$H$3)/8)*(P216-O216-2))))</f>
        <v/>
      </c>
      <c r="AV216" s="644">
        <f t="array" ref="AV216">O216-AU216</f>
        <v/>
      </c>
      <c r="AW216" s="644">
        <f t="array" ref="AW216">IF(N216&lt;135,N216,N216-'DPI art.191'!$I$3)</f>
        <v/>
      </c>
      <c r="AX216" s="137">
        <f t="array" ref="AX216">IF(O216&lt;80,"0",IF((P216-O216)&lt;=2,('DPI art.191'!$G$5-(('DPI art.191'!$F$5-'DPI art.191'!$G$5)/4)*(P216-O216-2)),('DPI art.191'!$G$5-(('DPI art.191'!$G$5-'DPI art.191'!$H$5)/8)*(P216-O216-2))))</f>
        <v/>
      </c>
      <c r="AY216" s="644">
        <f t="array" ref="AY216">I216-AX216</f>
        <v/>
      </c>
      <c r="AZ216" s="644">
        <f t="array" ref="AZ216">IF(N216&lt;135,N216,N216-'DPI art.191'!$I$5)</f>
        <v/>
      </c>
      <c r="BA216" s="137">
        <f t="array" ref="BA216">IF(O216&lt;80,"0",IF((P216-O216)&lt;=2,('DPI art.191'!$G$7-(('DPI art.191'!$F$7-'DPI art.191'!$G$7)/4)*(P216-O216-2)),('DPI art.191'!$G$7-(('DPI art.191'!$G$7-'DPI art.191'!$H$7)/8)*(P216-O216-2))))</f>
        <v/>
      </c>
      <c r="BB216" s="644">
        <f t="array" ref="BB216">R216-BA216</f>
        <v/>
      </c>
      <c r="BC216" s="644">
        <f t="array" ref="BC216">IF(N216&lt;135,N216,N216-'DPI art.191'!$I$5)</f>
        <v/>
      </c>
      <c r="BD216" s="137">
        <f t="array" ref="BD216">IF(O216&lt;80,"0",IF((P216-O216)&lt;=2,('DPI art.191'!$G$7-(('DPI art.191'!$F$7-'DPI art.191'!$G$7)/4)*(O216-P216-2)),('DPI art.191'!$G$7-(('DPI art.191'!$G$7-'DPI art.191'!$H$7)/8)*(P216-O216-2))))</f>
        <v/>
      </c>
      <c r="BE216" s="644">
        <f t="array" ref="BE216">O216-BD216</f>
        <v/>
      </c>
      <c r="BF216" s="644">
        <f t="array" ref="BF216">IF(N216&lt;135,N216,N216-'DPI art.191'!$I$7)</f>
        <v/>
      </c>
      <c r="BG216" s="137">
        <f t="array" ref="BG216">IF(AA216&lt;80,"0",IF((AB216-AA216)&lt;=2,('DPI art.191'!$G$3-(('DPI art.191'!$F$3-'DPI art.191'!$G$3)/4)*(AB216-AA216-2)),('DPI art.191'!$G$3-(('DPI art.191'!$G$3-'DPI art.191'!$H$3)/8)*(AB216-AA216-2))))</f>
        <v/>
      </c>
      <c r="BH216" s="644">
        <f t="array" ref="BH216">AA216-BG216</f>
        <v/>
      </c>
      <c r="BI216" s="644">
        <f t="array" ref="BI216">IF(Z216&lt;135,Z216,Z216-'DPI art.191'!$I$3)</f>
        <v/>
      </c>
      <c r="BJ216" s="137">
        <f t="array" ref="BJ216">IF(U216&lt;80,"0",IF((V216-U216)&lt;=2,('DPI art.191'!$G$7-(('DPI art.191'!$F$7-'DPI art.191'!$G$7)/4)*(U216-V216-2)),('DPI art.191'!$G$7-(('DPI art.191'!$G$7-'DPI art.191'!$H$7)/8)*(V216-U216-2))))</f>
        <v/>
      </c>
      <c r="BK216" s="644">
        <f t="array" ref="BK216">U216-BJ216</f>
        <v/>
      </c>
      <c r="BL216" s="644">
        <f t="array" ref="BL216">IF(T216&lt;135,T216,T216-'DPI art.191'!$I$7)</f>
        <v/>
      </c>
      <c r="BM216" s="137">
        <f t="array" ref="BM216">IF(AA216&lt;80,"0",IF((AB216-AA216)&lt;=2,('DPI art.191'!$G$5-(('DPI art.191'!$F$5-'DPI art.191'!$G$5)/4)*(AB216-AA216-2)),('DPI art.191'!$G$5-(('DPI art.191'!$G$5-'DPI art.191'!$H$5)/8)*(AB216-AA216-2))))</f>
        <v/>
      </c>
      <c r="BN216" s="644">
        <f t="array" ref="BN216">AD216-BM216</f>
        <v/>
      </c>
      <c r="BO216" s="644">
        <f t="array" ref="BO216">IF(Z216&lt;135,Z216,Z216-'DPI art.191'!$I$5)</f>
        <v/>
      </c>
      <c r="BP216" s="645">
        <f t="array" ref="BP216">10^(0.1*R216)</f>
        <v/>
      </c>
      <c r="BQ216" s="645">
        <f t="array" ref="BQ216">10^(0.1*X216)</f>
        <v/>
      </c>
      <c r="BR216" s="645">
        <f t="array" ref="BR216">10^(0.1*AB216)</f>
        <v/>
      </c>
      <c r="BS216" s="645">
        <f t="array" ref="BS216">10^(0.1*AF216)</f>
        <v/>
      </c>
      <c r="BT216" s="645">
        <f t="array" ref="BT216">10^(0.1*AJ216)</f>
        <v/>
      </c>
      <c r="BU216" s="645">
        <f t="array" ref="BU216">10^(0.1*AN216)</f>
        <v/>
      </c>
      <c r="BV216" s="134">
        <f t="array" ref="BV216">IF(R216&gt;0,(O216-R216),"")</f>
        <v/>
      </c>
      <c r="BW216" s="134">
        <f t="array" ref="BW216">IF(X216&gt;0,(O216-X216),"")</f>
        <v/>
      </c>
      <c r="BX216" s="134">
        <f t="array" ref="BX216">IF(AB216&gt;0,(O216-AB216),"")</f>
        <v/>
      </c>
      <c r="BY216" s="134">
        <f t="array" ref="BY216">IF(AF216&gt;0,(O216-AF216),"")</f>
        <v/>
      </c>
      <c r="BZ216" s="134">
        <f t="array" ref="BZ216">IF(AJ216&gt;0,(O216-AJ216),"")</f>
        <v/>
      </c>
      <c r="CA216" s="134">
        <f t="array" ref="CA216">IF(AN216&gt;0,(O216-AN216),"")</f>
        <v/>
      </c>
      <c r="CB216" s="645">
        <f t="array" ref="CB216">COUNT(BV216:CA216)</f>
        <v/>
      </c>
      <c r="CC216" s="646">
        <f t="array" ref="CC216">IF(CB216=0,0,IF(CB216=1,0,1/(CB216*(CB216-1))))</f>
        <v/>
      </c>
      <c r="CD216" s="135">
        <f t="array" ref="CD216">IF(R216&gt;0,(BV216^2),"")</f>
        <v/>
      </c>
      <c r="CE216" s="135">
        <f t="array" ref="CE216">IF(X216&gt;0,(BW216^2),"")</f>
        <v/>
      </c>
      <c r="CF216" s="135">
        <f t="array" ref="CF216">IF(AB216&gt;0,(BX216^2),"")</f>
        <v/>
      </c>
      <c r="CG216" s="135">
        <f t="array" ref="CG216">IF(AF216&gt;0,(BY216^2),"")</f>
        <v/>
      </c>
      <c r="CH216" s="135">
        <f t="array" ref="CH216">IF(AJ216&gt;0,(BZ216^2),"")</f>
        <v/>
      </c>
      <c r="CI216" s="135">
        <f t="array" ref="CI216">IF(AN216&gt;0,(CA216^2),"")</f>
        <v/>
      </c>
      <c r="CJ216" s="121" t="n"/>
    </row>
    <row r="217" hidden="1" ht="18.5" customHeight="1" s="621">
      <c r="A217" s="123" t="n"/>
      <c r="B217" s="47" t="inlineStr">
        <is>
          <t>E14_3</t>
        </is>
      </c>
      <c r="C217" s="101" t="n"/>
      <c r="D217" s="101" t="n"/>
      <c r="E217" s="101" t="n"/>
      <c r="F217" s="101" t="n"/>
      <c r="G217" s="100" t="n">
        <v>46163</v>
      </c>
      <c r="H217" s="99" t="inlineStr">
        <is>
          <t>Compito</t>
        </is>
      </c>
      <c r="I217" s="101" t="n"/>
      <c r="J217" s="101" t="n"/>
      <c r="K217" s="100" t="n"/>
      <c r="L217" s="100" t="n"/>
      <c r="M217" s="635">
        <f t="array" ref="M217">IF(R217&gt;0,(SQRT(CC217*(SUM(CD217:CI217)))),"")</f>
        <v/>
      </c>
      <c r="N217" s="636">
        <f t="array" ref="N217">IF(T217&gt;0,(MAX(T217,Z217,AD217,AH217,AL217,AP217))+SQRT(1.2^2+1^2),"")</f>
        <v/>
      </c>
      <c r="O217" s="637">
        <f t="array" ref="O217">IF(R217="",0,10*LOG10(SUM(BP217:BU217)/(COUNT(R217,X217,AB217,AF217,AJ217,AN217))))</f>
        <v/>
      </c>
      <c r="P217" s="638">
        <f t="array" ref="P217">IF(AND(Y217="",AC217="",AG217="",AK217="",AO217=""),S217,AVERAGE(S217,Y217,AC217,AG217,AK217,AO217)+STDEV(S217,Y217,AC217,AG217,AK217,AO217))</f>
        <v/>
      </c>
      <c r="Q217" s="106" t="n">
        <v>300</v>
      </c>
      <c r="R217" s="639" t="n">
        <v>76.90000000000001</v>
      </c>
      <c r="S217" s="640" t="n">
        <v>79.8</v>
      </c>
      <c r="T217" s="641" t="n">
        <v>101.9</v>
      </c>
      <c r="U217" s="642" t="n"/>
      <c r="V217" s="642" t="n"/>
      <c r="W217" s="106" t="n">
        <v>300</v>
      </c>
      <c r="X217" s="639" t="n">
        <v>78.7</v>
      </c>
      <c r="Y217" s="640" t="n">
        <v>80.59999999999999</v>
      </c>
      <c r="Z217" s="641" t="n">
        <v>107.3</v>
      </c>
      <c r="AA217" s="106" t="n">
        <v>300</v>
      </c>
      <c r="AB217" s="639" t="n">
        <v>75.7</v>
      </c>
      <c r="AC217" s="640" t="n">
        <v>77.2</v>
      </c>
      <c r="AD217" s="641" t="n">
        <v>104.6</v>
      </c>
      <c r="AE217" s="106" t="n">
        <v>300</v>
      </c>
      <c r="AF217" s="639" t="n">
        <v>85.2</v>
      </c>
      <c r="AG217" s="640" t="n">
        <v>85.5</v>
      </c>
      <c r="AH217" s="641" t="n">
        <v>116.6</v>
      </c>
      <c r="AI217" s="106" t="n">
        <v>300</v>
      </c>
      <c r="AJ217" s="639" t="n">
        <v>86.8</v>
      </c>
      <c r="AK217" s="640" t="n">
        <v>86.2</v>
      </c>
      <c r="AL217" s="641" t="n">
        <v>121.3</v>
      </c>
      <c r="AM217" s="106" t="n">
        <v>300</v>
      </c>
      <c r="AN217" s="639" t="n">
        <v>85.5</v>
      </c>
      <c r="AO217" s="640" t="n">
        <v>84.8</v>
      </c>
      <c r="AP217" s="641" t="n">
        <v>109</v>
      </c>
      <c r="AQ217" s="111">
        <f t="array" ref="AQ217">IF(AND((O217)&lt;85,N217&lt;137),"NO","SI")</f>
        <v/>
      </c>
      <c r="AR217" s="112">
        <f t="array" ref="AR217">IF((480*(10^(7.95-(O217/10))))&lt;480,480*(10^(7.95-(O217/10))),480)</f>
        <v/>
      </c>
      <c r="AS217" s="113">
        <f t="array" ref="AS217">IF((480*(10^(8.45-(O217/10))))&lt;480,480*(10^(8.45-(O217/10))),480)</f>
        <v/>
      </c>
      <c r="AT217" s="114">
        <f t="array" ref="AT217">IF((480*(10^(8.65-(O217/10))))&lt;480,480*(10^(8.65-(O217/10))),480)</f>
        <v/>
      </c>
      <c r="AU217" s="644">
        <f t="array" ref="AU217">IF(O217&lt;80,"0",IF((P217-O217)&lt;=2,('DPI art.191'!$G$3-(('DPI art.191'!$F$3-'DPI art.191'!$G$3)/4)*(P217-O217-2)),('DPI art.191'!$G$3-(('DPI art.191'!$G$3-'DPI art.191'!$H$3)/8)*(P217-O217-2))))</f>
        <v/>
      </c>
      <c r="AV217" s="644">
        <f t="array" ref="AV217">O217-AU217</f>
        <v/>
      </c>
      <c r="AW217" s="644">
        <f t="array" ref="AW217">IF(N217&lt;135,N217,N217-'DPI art.191'!$I$3)</f>
        <v/>
      </c>
      <c r="AX217" s="644">
        <f t="array" ref="AX217">IF(O217&lt;80,"0",IF((P217-O217)&lt;=2,('DPI art.191'!$G$5-(('DPI art.191'!$F$5-'DPI art.191'!$G$5)/4)*(P217-O217-2)),('DPI art.191'!$G$5-(('DPI art.191'!$G$5-'DPI art.191'!$H$5)/8)*(P217-O217-2))))</f>
        <v/>
      </c>
      <c r="AY217" s="644">
        <f t="array" ref="AY217">I217-AX217</f>
        <v/>
      </c>
      <c r="AZ217" s="644">
        <f t="array" ref="AZ217">IF(N217&lt;135,N217,N217-'DPI art.191'!$I$5)</f>
        <v/>
      </c>
      <c r="BA217" s="644">
        <f t="array" ref="BA217">IF(O217&lt;80,"0",IF((P217-O217)&lt;=2,('DPI art.191'!$G$7-(('DPI art.191'!$F$7-'DPI art.191'!$G$7)/4)*(P217-O217-2)),('DPI art.191'!$G$7-(('DPI art.191'!$G$7-'DPI art.191'!$H$7)/8)*(P217-O217-2))))</f>
        <v/>
      </c>
      <c r="BB217" s="644">
        <f t="array" ref="BB217">R217-BA217</f>
        <v/>
      </c>
      <c r="BC217" s="644">
        <f t="array" ref="BC217">IF(N217&lt;135,N217,N217-'DPI art.191'!$I$5)</f>
        <v/>
      </c>
      <c r="BD217" s="137">
        <f t="array" ref="BD217">IF(O217&lt;80,"0",IF((P217-O217)&lt;=2,('DPI art.191'!$G$7-(('DPI art.191'!$F$7-'DPI art.191'!$G$7)/4)*(O217-P217-2)),('DPI art.191'!$G$7-(('DPI art.191'!$G$7-'DPI art.191'!$H$7)/8)*(P217-O217-2))))</f>
        <v/>
      </c>
      <c r="BE217" s="644">
        <f t="array" ref="BE217">O217-BD217</f>
        <v/>
      </c>
      <c r="BF217" s="644">
        <f t="array" ref="BF217">IF(N217&lt;135,N217,N217-'DPI art.191'!$I$7)</f>
        <v/>
      </c>
      <c r="BG217" s="137">
        <f t="array" ref="BG217">IF(AA217&lt;80,"0",IF((AB217-AA217)&lt;=2,('DPI art.191'!$G$3-(('DPI art.191'!$F$3-'DPI art.191'!$G$3)/4)*(AB217-AA217-2)),('DPI art.191'!$G$3-(('DPI art.191'!$G$3-'DPI art.191'!$H$3)/8)*(AB217-AA217-2))))</f>
        <v/>
      </c>
      <c r="BH217" s="644">
        <f t="array" ref="BH217">AA217-BG217</f>
        <v/>
      </c>
      <c r="BI217" s="644">
        <f t="array" ref="BI217">IF(Z217&lt;135,Z217,Z217-'DPI art.191'!$I$3)</f>
        <v/>
      </c>
      <c r="BJ217" s="137">
        <f t="array" ref="BJ217">IF(U217&lt;80,"0",IF((V217-U217)&lt;=2,('DPI art.191'!$G$7-(('DPI art.191'!$F$7-'DPI art.191'!$G$7)/4)*(U217-V217-2)),('DPI art.191'!$G$7-(('DPI art.191'!$G$7-'DPI art.191'!$H$7)/8)*(V217-U217-2))))</f>
        <v/>
      </c>
      <c r="BK217" s="644">
        <f t="array" ref="BK217">U217-BJ217</f>
        <v/>
      </c>
      <c r="BL217" s="644">
        <f t="array" ref="BL217">IF(T217&lt;135,T217,T217-'DPI art.191'!$I$7)</f>
        <v/>
      </c>
      <c r="BM217" s="137">
        <f t="array" ref="BM217">IF(AA217&lt;80,"0",IF((AB217-AA217)&lt;=2,('DPI art.191'!$G$5-(('DPI art.191'!$F$5-'DPI art.191'!$G$5)/4)*(AB217-AA217-2)),('DPI art.191'!$G$5-(('DPI art.191'!$G$5-'DPI art.191'!$H$5)/8)*(AB217-AA217-2))))</f>
        <v/>
      </c>
      <c r="BN217" s="644">
        <f t="array" ref="BN217">AD217-BM217</f>
        <v/>
      </c>
      <c r="BO217" s="644">
        <f t="array" ref="BO217">IF(Z217&lt;135,Z217,Z217-'DPI art.191'!$I$5)</f>
        <v/>
      </c>
      <c r="BP217" s="645">
        <f t="array" ref="BP217">10^(0.1*R217)</f>
        <v/>
      </c>
      <c r="BQ217" s="645">
        <f t="array" ref="BQ217">10^(0.1*X217)</f>
        <v/>
      </c>
      <c r="BR217" s="645">
        <f t="array" ref="BR217">10^(0.1*AB217)</f>
        <v/>
      </c>
      <c r="BS217" s="645">
        <f t="array" ref="BS217">10^(0.1*AF217)</f>
        <v/>
      </c>
      <c r="BT217" s="645">
        <f t="array" ref="BT217">10^(0.1*AJ217)</f>
        <v/>
      </c>
      <c r="BU217" s="645">
        <f t="array" ref="BU217">10^(0.1*AN217)</f>
        <v/>
      </c>
      <c r="BV217" s="134">
        <f t="array" ref="BV217">IF(R217&gt;0,(O217-R217),"")</f>
        <v/>
      </c>
      <c r="BW217" s="134">
        <f t="array" ref="BW217">IF(X217&gt;0,(O217-X217),"")</f>
        <v/>
      </c>
      <c r="BX217" s="134">
        <f t="array" ref="BX217">IF(AB217&gt;0,(O217-AB217),"")</f>
        <v/>
      </c>
      <c r="BY217" s="134">
        <f t="array" ref="BY217">IF(AF217&gt;0,(O217-AF217),"")</f>
        <v/>
      </c>
      <c r="BZ217" s="134">
        <f t="array" ref="BZ217">IF(AJ217&gt;0,(O217-AJ217),"")</f>
        <v/>
      </c>
      <c r="CA217" s="134">
        <f t="array" ref="CA217">IF(AN217&gt;0,(O217-AN217),"")</f>
        <v/>
      </c>
      <c r="CB217" s="645">
        <f t="array" ref="CB217">COUNT(BV217:CA217)</f>
        <v/>
      </c>
      <c r="CC217" s="646">
        <f t="array" ref="CC217">IF(CB217=0,0,IF(CB217=1,0,1/(CB217*(CB217-1))))</f>
        <v/>
      </c>
      <c r="CD217" s="135">
        <f t="array" ref="CD217">IF(R217&gt;0,(BV217^2),"")</f>
        <v/>
      </c>
      <c r="CE217" s="135">
        <f t="array" ref="CE217">IF(X217&gt;0,(BW217^2),"")</f>
        <v/>
      </c>
      <c r="CF217" s="135">
        <f t="array" ref="CF217">IF(AB217&gt;0,(BX217^2),"")</f>
        <v/>
      </c>
      <c r="CG217" s="135">
        <f t="array" ref="CG217">IF(AF217&gt;0,(BY217^2),"")</f>
        <v/>
      </c>
      <c r="CH217" s="135">
        <f t="array" ref="CH217">IF(AJ217&gt;0,(BZ217^2),"")</f>
        <v/>
      </c>
      <c r="CI217" s="135">
        <f t="array" ref="CI217">IF(AN217&gt;0,(CA217^2),"")</f>
        <v/>
      </c>
      <c r="CJ217" s="121" t="n"/>
    </row>
    <row r="218" hidden="1" ht="18.5" customHeight="1" s="621">
      <c r="A218" s="123" t="n"/>
      <c r="B218" s="47" t="inlineStr">
        <is>
          <t>E15_3</t>
        </is>
      </c>
      <c r="C218" s="101" t="n"/>
      <c r="D218" s="101" t="n"/>
      <c r="E218" s="101" t="n"/>
      <c r="F218" s="101" t="n"/>
      <c r="G218" s="100" t="n">
        <v>46163</v>
      </c>
      <c r="H218" s="99" t="inlineStr">
        <is>
          <t>Compito</t>
        </is>
      </c>
      <c r="I218" s="101" t="n"/>
      <c r="J218" s="101" t="n"/>
      <c r="K218" s="100" t="n"/>
      <c r="L218" s="100" t="n"/>
      <c r="M218" s="635">
        <f t="array" ref="M218">IF(R218&gt;0,(SQRT(CC218*(SUM(CD218:CI218)))),"")</f>
        <v/>
      </c>
      <c r="N218" s="636">
        <f t="array" ref="N218">IF(T218&gt;0,(MAX(T218,Z218,AD218,AH218,AL218,AP218))+SQRT(1.2^2+1^2),"")</f>
        <v/>
      </c>
      <c r="O218" s="637">
        <f t="array" ref="O218">IF(R218="",0,10*LOG10(SUM(BP218:BU218)/(COUNT(R218,X218,AB218,AF218,AJ218,AN218))))</f>
        <v/>
      </c>
      <c r="P218" s="638">
        <f t="array" ref="P218">IF(AND(Y218="",AC218="",AG218="",AK218="",AO218=""),S218,AVERAGE(S218,Y218,AC218,AG218,AK218,AO218)+STDEV(S218,Y218,AC218,AG218,AK218,AO218))</f>
        <v/>
      </c>
      <c r="Q218" s="106" t="n">
        <v>300</v>
      </c>
      <c r="R218" s="639" t="n">
        <v>94</v>
      </c>
      <c r="S218" s="640" t="n">
        <v>92.90000000000001</v>
      </c>
      <c r="T218" s="641" t="n">
        <v>126.6</v>
      </c>
      <c r="U218" s="642" t="n"/>
      <c r="V218" s="642" t="n"/>
      <c r="W218" s="106" t="n">
        <v>300</v>
      </c>
      <c r="X218" s="639" t="n">
        <v>92.3</v>
      </c>
      <c r="Y218" s="640" t="n">
        <v>91.09999999999999</v>
      </c>
      <c r="Z218" s="641" t="n">
        <v>121.4</v>
      </c>
      <c r="AA218" s="106" t="n">
        <v>300</v>
      </c>
      <c r="AB218" s="639" t="n">
        <v>89.5</v>
      </c>
      <c r="AC218" s="640" t="n">
        <v>88.40000000000001</v>
      </c>
      <c r="AD218" s="641" t="n">
        <v>119.8</v>
      </c>
      <c r="AE218" s="106" t="n">
        <v>300</v>
      </c>
      <c r="AF218" s="639" t="n">
        <v>94.3</v>
      </c>
      <c r="AG218" s="640" t="n">
        <v>93.3</v>
      </c>
      <c r="AH218" s="641" t="n">
        <v>127.2</v>
      </c>
      <c r="AI218" s="106" t="n">
        <v>300</v>
      </c>
      <c r="AJ218" s="639" t="n">
        <v>92.5</v>
      </c>
      <c r="AK218" s="640" t="n">
        <v>91.40000000000001</v>
      </c>
      <c r="AL218" s="641" t="n">
        <v>122.1</v>
      </c>
      <c r="AM218" s="106" t="n">
        <v>300</v>
      </c>
      <c r="AN218" s="639" t="n">
        <v>93.40000000000001</v>
      </c>
      <c r="AO218" s="640" t="n">
        <v>92.5</v>
      </c>
      <c r="AP218" s="641" t="n">
        <v>132.5</v>
      </c>
      <c r="AQ218" s="111">
        <f t="array" ref="AQ218">IF(AND((O218)&lt;85,N218&lt;137),"NO","SI")</f>
        <v/>
      </c>
      <c r="AR218" s="112">
        <f t="array" ref="AR218">IF((480*(10^(7.95-(O218/10))))&lt;480,480*(10^(7.95-(O218/10))),480)</f>
        <v/>
      </c>
      <c r="AS218" s="113">
        <f t="array" ref="AS218">IF((480*(10^(8.45-(O218/10))))&lt;480,480*(10^(8.45-(O218/10))),480)</f>
        <v/>
      </c>
      <c r="AT218" s="114">
        <f t="array" ref="AT218">IF((480*(10^(8.65-(O218/10))))&lt;480,480*(10^(8.65-(O218/10))),480)</f>
        <v/>
      </c>
      <c r="AU218" s="644">
        <f t="array" ref="AU218">IF(O218&lt;80,"0",IF((P218-O218)&lt;=2,('DPI art.191'!$G$3-(('DPI art.191'!$F$3-'DPI art.191'!$G$3)/4)*(P218-O218-2)),('DPI art.191'!$G$3-(('DPI art.191'!$G$3-'DPI art.191'!$H$3)/8)*(P218-O218-2))))</f>
        <v/>
      </c>
      <c r="AV218" s="644">
        <f t="array" ref="AV218">O218-AU218</f>
        <v/>
      </c>
      <c r="AW218" s="644">
        <f t="array" ref="AW218">IF(N218&lt;135,N218,N218-'DPI art.191'!$I$3)</f>
        <v/>
      </c>
      <c r="AX218" s="644">
        <f t="array" ref="AX218">IF(O218&lt;80,"0",IF((P218-O218)&lt;=2,('DPI art.191'!$G$5-(('DPI art.191'!$F$5-'DPI art.191'!$G$5)/4)*(P218-O218-2)),('DPI art.191'!$G$5-(('DPI art.191'!$G$5-'DPI art.191'!$H$5)/8)*(P218-O218-2))))</f>
        <v/>
      </c>
      <c r="AY218" s="644">
        <f t="array" ref="AY218">I218-AX218</f>
        <v/>
      </c>
      <c r="AZ218" s="644">
        <f t="array" ref="AZ218">IF(N218&lt;135,N218,N218-'DPI art.191'!$I$5)</f>
        <v/>
      </c>
      <c r="BA218" s="644">
        <f t="array" ref="BA218">IF(O218&lt;80,"0",IF((P218-O218)&lt;=2,('DPI art.191'!$G$7-(('DPI art.191'!$F$7-'DPI art.191'!$G$7)/4)*(P218-O218-2)),('DPI art.191'!$G$7-(('DPI art.191'!$G$7-'DPI art.191'!$H$7)/8)*(P218-O218-2))))</f>
        <v/>
      </c>
      <c r="BB218" s="644">
        <f t="array" ref="BB218">R218-BA218</f>
        <v/>
      </c>
      <c r="BC218" s="644">
        <f t="array" ref="BC218">IF(N218&lt;135,N218,N218-'DPI art.191'!$I$5)</f>
        <v/>
      </c>
      <c r="BD218" s="137">
        <f t="array" ref="BD218">IF(O218&lt;80,"0",IF((P218-O218)&lt;=2,('DPI art.191'!$G$7-(('DPI art.191'!$F$7-'DPI art.191'!$G$7)/4)*(O218-P218-2)),('DPI art.191'!$G$7-(('DPI art.191'!$G$7-'DPI art.191'!$H$7)/8)*(P218-O218-2))))</f>
        <v/>
      </c>
      <c r="BE218" s="644">
        <f t="array" ref="BE218">O218-BD218</f>
        <v/>
      </c>
      <c r="BF218" s="644">
        <f t="array" ref="BF218">IF(N218&lt;135,N218,N218-'DPI art.191'!$I$7)</f>
        <v/>
      </c>
      <c r="BG218" s="137">
        <f t="array" ref="BG218">IF(AA218&lt;80,"0",IF((AB218-AA218)&lt;=2,('DPI art.191'!$G$3-(('DPI art.191'!$F$3-'DPI art.191'!$G$3)/4)*(AB218-AA218-2)),('DPI art.191'!$G$3-(('DPI art.191'!$G$3-'DPI art.191'!$H$3)/8)*(AB218-AA218-2))))</f>
        <v/>
      </c>
      <c r="BH218" s="644">
        <f t="array" ref="BH218">AA218-BG218</f>
        <v/>
      </c>
      <c r="BI218" s="644">
        <f t="array" ref="BI218">IF(Z218&lt;135,Z218,Z218-'DPI art.191'!$I$3)</f>
        <v/>
      </c>
      <c r="BJ218" s="137">
        <f t="array" ref="BJ218">IF(U218&lt;80,"0",IF((V218-U218)&lt;=2,('DPI art.191'!$G$7-(('DPI art.191'!$F$7-'DPI art.191'!$G$7)/4)*(U218-V218-2)),('DPI art.191'!$G$7-(('DPI art.191'!$G$7-'DPI art.191'!$H$7)/8)*(V218-U218-2))))</f>
        <v/>
      </c>
      <c r="BK218" s="644">
        <f t="array" ref="BK218">U218-BJ218</f>
        <v/>
      </c>
      <c r="BL218" s="644">
        <f t="array" ref="BL218">IF(T218&lt;135,T218,T218-'DPI art.191'!$I$7)</f>
        <v/>
      </c>
      <c r="BM218" s="137">
        <f t="array" ref="BM218">IF(AA218&lt;80,"0",IF((AB218-AA218)&lt;=2,('DPI art.191'!$G$5-(('DPI art.191'!$F$5-'DPI art.191'!$G$5)/4)*(AB218-AA218-2)),('DPI art.191'!$G$5-(('DPI art.191'!$G$5-'DPI art.191'!$H$5)/8)*(AB218-AA218-2))))</f>
        <v/>
      </c>
      <c r="BN218" s="644">
        <f t="array" ref="BN218">AD218-BM218</f>
        <v/>
      </c>
      <c r="BO218" s="644">
        <f t="array" ref="BO218">IF(Z218&lt;135,Z218,Z218-'DPI art.191'!$I$5)</f>
        <v/>
      </c>
      <c r="BP218" s="645">
        <f t="array" ref="BP218">10^(0.1*R218)</f>
        <v/>
      </c>
      <c r="BQ218" s="645">
        <f t="array" ref="BQ218">10^(0.1*X218)</f>
        <v/>
      </c>
      <c r="BR218" s="645">
        <f t="array" ref="BR218">10^(0.1*AB218)</f>
        <v/>
      </c>
      <c r="BS218" s="645">
        <f t="array" ref="BS218">10^(0.1*AF218)</f>
        <v/>
      </c>
      <c r="BT218" s="645">
        <f t="array" ref="BT218">10^(0.1*AJ218)</f>
        <v/>
      </c>
      <c r="BU218" s="645">
        <f t="array" ref="BU218">10^(0.1*AN218)</f>
        <v/>
      </c>
      <c r="BV218" s="134">
        <f t="array" ref="BV218">IF(R218&gt;0,(O218-R218),"")</f>
        <v/>
      </c>
      <c r="BW218" s="134">
        <f t="array" ref="BW218">IF(X218&gt;0,(O218-X218),"")</f>
        <v/>
      </c>
      <c r="BX218" s="134">
        <f t="array" ref="BX218">IF(AB218&gt;0,(O218-AB218),"")</f>
        <v/>
      </c>
      <c r="BY218" s="134">
        <f t="array" ref="BY218">IF(AF218&gt;0,(O218-AF218),"")</f>
        <v/>
      </c>
      <c r="BZ218" s="134">
        <f t="array" ref="BZ218">IF(AJ218&gt;0,(O218-AJ218),"")</f>
        <v/>
      </c>
      <c r="CA218" s="134">
        <f t="array" ref="CA218">IF(AN218&gt;0,(O218-AN218),"")</f>
        <v/>
      </c>
      <c r="CB218" s="645">
        <f t="array" ref="CB218">COUNT(BV218:CA218)</f>
        <v/>
      </c>
      <c r="CC218" s="646">
        <f t="array" ref="CC218">IF(CB218=0,0,IF(CB218=1,0,1/(CB218*(CB218-1))))</f>
        <v/>
      </c>
      <c r="CD218" s="135">
        <f t="array" ref="CD218">IF(R218&gt;0,(BV218^2),"")</f>
        <v/>
      </c>
      <c r="CE218" s="135">
        <f t="array" ref="CE218">IF(X218&gt;0,(BW218^2),"")</f>
        <v/>
      </c>
      <c r="CF218" s="135">
        <f t="array" ref="CF218">IF(AB218&gt;0,(BX218^2),"")</f>
        <v/>
      </c>
      <c r="CG218" s="135">
        <f t="array" ref="CG218">IF(AF218&gt;0,(BY218^2),"")</f>
        <v/>
      </c>
      <c r="CH218" s="135">
        <f t="array" ref="CH218">IF(AJ218&gt;0,(BZ218^2),"")</f>
        <v/>
      </c>
      <c r="CI218" s="135">
        <f t="array" ref="CI218">IF(AN218&gt;0,(CA218^2),"")</f>
        <v/>
      </c>
      <c r="CJ218" s="121" t="n"/>
    </row>
    <row r="219" hidden="1" ht="18.5" customHeight="1" s="621">
      <c r="A219" s="123" t="n"/>
      <c r="B219" s="47" t="inlineStr">
        <is>
          <t>E16_3</t>
        </is>
      </c>
      <c r="C219" s="101" t="n"/>
      <c r="D219" s="101" t="n"/>
      <c r="E219" s="101" t="n"/>
      <c r="F219" s="101" t="n"/>
      <c r="G219" s="100" t="n">
        <v>46163</v>
      </c>
      <c r="H219" s="99" t="inlineStr">
        <is>
          <t>Compito</t>
        </is>
      </c>
      <c r="I219" s="101" t="n"/>
      <c r="J219" s="101" t="n"/>
      <c r="K219" s="100" t="n"/>
      <c r="L219" s="100" t="n"/>
      <c r="M219" s="635">
        <f t="array" ref="M219">IF(R219&gt;0,(SQRT(CC219*(SUM(CD219:CI219)))),"")</f>
        <v/>
      </c>
      <c r="N219" s="636">
        <f t="array" ref="N219">IF(T219&gt;0,(MAX(T219,Z219,AD219,AH219,AL219,AP219))+SQRT(1.2^2+1^2),"")</f>
        <v/>
      </c>
      <c r="O219" s="637">
        <f t="array" ref="O219">IF(R219="",0,10*LOG10(SUM(BP219:BU219)/(COUNT(R219,X219,AB219,AF219,AJ219,AN219))))</f>
        <v/>
      </c>
      <c r="P219" s="638">
        <f t="array" ref="P219">IF(AND(Y219="",AC219="",AG219="",AK219="",AO219=""),S219,AVERAGE(S219,Y219,AC219,AG219,AK219,AO219)+STDEV(S219,Y219,AC219,AG219,AK219,AO219))</f>
        <v/>
      </c>
      <c r="Q219" s="106" t="n">
        <v>300</v>
      </c>
      <c r="R219" s="639" t="n">
        <v>97.40000000000001</v>
      </c>
      <c r="S219" s="640" t="n">
        <v>95.8</v>
      </c>
      <c r="T219" s="641" t="n">
        <v>121.1</v>
      </c>
      <c r="U219" s="642" t="n"/>
      <c r="V219" s="642" t="n"/>
      <c r="W219" s="106" t="n">
        <v>300</v>
      </c>
      <c r="X219" s="639" t="n">
        <v>94.59999999999999</v>
      </c>
      <c r="Y219" s="640" t="n">
        <v>93.09999999999999</v>
      </c>
      <c r="Z219" s="641" t="n">
        <v>121.4</v>
      </c>
      <c r="AA219" s="106" t="n">
        <v>300</v>
      </c>
      <c r="AB219" s="639" t="n">
        <v>78.5</v>
      </c>
      <c r="AC219" s="640" t="n">
        <v>80.5</v>
      </c>
      <c r="AD219" s="641" t="n">
        <v>112.8</v>
      </c>
      <c r="AE219" s="106" t="n">
        <v>300</v>
      </c>
      <c r="AF219" s="639" t="n">
        <v>93.40000000000001</v>
      </c>
      <c r="AG219" s="640" t="n">
        <v>91.90000000000001</v>
      </c>
      <c r="AH219" s="641" t="n">
        <v>116.9</v>
      </c>
      <c r="AI219" s="106" t="n">
        <v>300</v>
      </c>
      <c r="AJ219" s="639" t="n">
        <v>90.90000000000001</v>
      </c>
      <c r="AK219" s="640" t="n">
        <v>89.7</v>
      </c>
      <c r="AL219" s="641" t="n">
        <v>113</v>
      </c>
      <c r="AM219" s="106" t="n">
        <v>300</v>
      </c>
      <c r="AN219" s="639" t="n">
        <v>85.3</v>
      </c>
      <c r="AO219" s="640" t="n">
        <v>85.09999999999999</v>
      </c>
      <c r="AP219" s="641" t="n">
        <v>118.2</v>
      </c>
      <c r="AQ219" s="111">
        <f t="array" ref="AQ219">IF(AND((O219)&lt;85,N219&lt;137),"NO","SI")</f>
        <v/>
      </c>
      <c r="AR219" s="112">
        <f t="array" ref="AR219">IF((480*(10^(7.95-(O219/10))))&lt;480,480*(10^(7.95-(O219/10))),480)</f>
        <v/>
      </c>
      <c r="AS219" s="113">
        <f t="array" ref="AS219">IF((480*(10^(8.45-(O219/10))))&lt;480,480*(10^(8.45-(O219/10))),480)</f>
        <v/>
      </c>
      <c r="AT219" s="114">
        <f t="array" ref="AT219">IF((480*(10^(8.65-(O219/10))))&lt;480,480*(10^(8.65-(O219/10))),480)</f>
        <v/>
      </c>
      <c r="AU219" s="644">
        <f t="array" ref="AU219">IF(O219&lt;80,"0",IF((P219-O219)&lt;=2,('DPI art.191'!$G$3-(('DPI art.191'!$F$3-'DPI art.191'!$G$3)/4)*(P219-O219-2)),('DPI art.191'!$G$3-(('DPI art.191'!$G$3-'DPI art.191'!$H$3)/8)*(P219-O219-2))))</f>
        <v/>
      </c>
      <c r="AV219" s="644">
        <f t="array" ref="AV219">O219-AU219</f>
        <v/>
      </c>
      <c r="AW219" s="644">
        <f t="array" ref="AW219">IF(N219&lt;135,N219,N219-'DPI art.191'!$I$3)</f>
        <v/>
      </c>
      <c r="AX219" s="644">
        <f t="array" ref="AX219">IF(O219&lt;80,"0",IF((P219-O219)&lt;=2,('DPI art.191'!$G$5-(('DPI art.191'!$F$5-'DPI art.191'!$G$5)/4)*(P219-O219-2)),('DPI art.191'!$G$5-(('DPI art.191'!$G$5-'DPI art.191'!$H$5)/8)*(P219-O219-2))))</f>
        <v/>
      </c>
      <c r="AY219" s="644">
        <f t="array" ref="AY219">I219-AX219</f>
        <v/>
      </c>
      <c r="AZ219" s="644">
        <f t="array" ref="AZ219">IF(N219&lt;135,N219,N219-'DPI art.191'!$I$5)</f>
        <v/>
      </c>
      <c r="BA219" s="644">
        <f t="array" ref="BA219">IF(O219&lt;80,"0",IF((P219-O219)&lt;=2,('DPI art.191'!$G$7-(('DPI art.191'!$F$7-'DPI art.191'!$G$7)/4)*(P219-O219-2)),('DPI art.191'!$G$7-(('DPI art.191'!$G$7-'DPI art.191'!$H$7)/8)*(P219-O219-2))))</f>
        <v/>
      </c>
      <c r="BB219" s="644">
        <f t="array" ref="BB219">R219-BA219</f>
        <v/>
      </c>
      <c r="BC219" s="644">
        <f t="array" ref="BC219">IF(N219&lt;135,N219,N219-'DPI art.191'!$I$5)</f>
        <v/>
      </c>
      <c r="BD219" s="137">
        <f t="array" ref="BD219">IF(O219&lt;80,"0",IF((P219-O219)&lt;=2,('DPI art.191'!$G$7-(('DPI art.191'!$F$7-'DPI art.191'!$G$7)/4)*(O219-P219-2)),('DPI art.191'!$G$7-(('DPI art.191'!$G$7-'DPI art.191'!$H$7)/8)*(P219-O219-2))))</f>
        <v/>
      </c>
      <c r="BE219" s="644">
        <f t="array" ref="BE219">O219-BD219</f>
        <v/>
      </c>
      <c r="BF219" s="644">
        <f t="array" ref="BF219">IF(N219&lt;135,N219,N219-'DPI art.191'!$I$7)</f>
        <v/>
      </c>
      <c r="BG219" s="137">
        <f t="array" ref="BG219">IF(AA219&lt;80,"0",IF((AB219-AA219)&lt;=2,('DPI art.191'!$G$3-(('DPI art.191'!$F$3-'DPI art.191'!$G$3)/4)*(AB219-AA219-2)),('DPI art.191'!$G$3-(('DPI art.191'!$G$3-'DPI art.191'!$H$3)/8)*(AB219-AA219-2))))</f>
        <v/>
      </c>
      <c r="BH219" s="644">
        <f t="array" ref="BH219">AA219-BG219</f>
        <v/>
      </c>
      <c r="BI219" s="644">
        <f t="array" ref="BI219">IF(Z219&lt;135,Z219,Z219-'DPI art.191'!$I$3)</f>
        <v/>
      </c>
      <c r="BJ219" s="137">
        <f t="array" ref="BJ219">IF(U219&lt;80,"0",IF((V219-U219)&lt;=2,('DPI art.191'!$G$7-(('DPI art.191'!$F$7-'DPI art.191'!$G$7)/4)*(U219-V219-2)),('DPI art.191'!$G$7-(('DPI art.191'!$G$7-'DPI art.191'!$H$7)/8)*(V219-U219-2))))</f>
        <v/>
      </c>
      <c r="BK219" s="644">
        <f t="array" ref="BK219">U219-BJ219</f>
        <v/>
      </c>
      <c r="BL219" s="644">
        <f t="array" ref="BL219">IF(T219&lt;135,T219,T219-'DPI art.191'!$I$7)</f>
        <v/>
      </c>
      <c r="BM219" s="137">
        <f t="array" ref="BM219">IF(AA219&lt;80,"0",IF((AB219-AA219)&lt;=2,('DPI art.191'!$G$5-(('DPI art.191'!$F$5-'DPI art.191'!$G$5)/4)*(AB219-AA219-2)),('DPI art.191'!$G$5-(('DPI art.191'!$G$5-'DPI art.191'!$H$5)/8)*(AB219-AA219-2))))</f>
        <v/>
      </c>
      <c r="BN219" s="644">
        <f t="array" ref="BN219">AD219-BM219</f>
        <v/>
      </c>
      <c r="BO219" s="644">
        <f t="array" ref="BO219">IF(Z219&lt;135,Z219,Z219-'DPI art.191'!$I$5)</f>
        <v/>
      </c>
      <c r="BP219" s="645">
        <f t="array" ref="BP219">10^(0.1*R219)</f>
        <v/>
      </c>
      <c r="BQ219" s="645">
        <f t="array" ref="BQ219">10^(0.1*X219)</f>
        <v/>
      </c>
      <c r="BR219" s="645">
        <f t="array" ref="BR219">10^(0.1*AB219)</f>
        <v/>
      </c>
      <c r="BS219" s="645">
        <f t="array" ref="BS219">10^(0.1*AF219)</f>
        <v/>
      </c>
      <c r="BT219" s="645">
        <f t="array" ref="BT219">10^(0.1*AJ219)</f>
        <v/>
      </c>
      <c r="BU219" s="645">
        <f t="array" ref="BU219">10^(0.1*AN219)</f>
        <v/>
      </c>
      <c r="BV219" s="134">
        <f t="array" ref="BV219">IF(R219&gt;0,(O219-R219),"")</f>
        <v/>
      </c>
      <c r="BW219" s="134">
        <f t="array" ref="BW219">IF(X219&gt;0,(O219-X219),"")</f>
        <v/>
      </c>
      <c r="BX219" s="134">
        <f t="array" ref="BX219">IF(AB219&gt;0,(O219-AB219),"")</f>
        <v/>
      </c>
      <c r="BY219" s="134">
        <f t="array" ref="BY219">IF(AF219&gt;0,(O219-AF219),"")</f>
        <v/>
      </c>
      <c r="BZ219" s="134">
        <f t="array" ref="BZ219">IF(AJ219&gt;0,(O219-AJ219),"")</f>
        <v/>
      </c>
      <c r="CA219" s="134">
        <f t="array" ref="CA219">IF(AN219&gt;0,(O219-AN219),"")</f>
        <v/>
      </c>
      <c r="CB219" s="645">
        <f t="array" ref="CB219">COUNT(BV219:CA219)</f>
        <v/>
      </c>
      <c r="CC219" s="646">
        <f t="array" ref="CC219">IF(CB219=0,0,IF(CB219=1,0,1/(CB219*(CB219-1))))</f>
        <v/>
      </c>
      <c r="CD219" s="135">
        <f t="array" ref="CD219">IF(R219&gt;0,(BV219^2),"")</f>
        <v/>
      </c>
      <c r="CE219" s="135">
        <f t="array" ref="CE219">IF(X219&gt;0,(BW219^2),"")</f>
        <v/>
      </c>
      <c r="CF219" s="135">
        <f t="array" ref="CF219">IF(AB219&gt;0,(BX219^2),"")</f>
        <v/>
      </c>
      <c r="CG219" s="135">
        <f t="array" ref="CG219">IF(AF219&gt;0,(BY219^2),"")</f>
        <v/>
      </c>
      <c r="CH219" s="135">
        <f t="array" ref="CH219">IF(AJ219&gt;0,(BZ219^2),"")</f>
        <v/>
      </c>
      <c r="CI219" s="135">
        <f t="array" ref="CI219">IF(AN219&gt;0,(CA219^2),"")</f>
        <v/>
      </c>
      <c r="CJ219" s="121" t="n"/>
    </row>
    <row r="220" hidden="1" ht="18.5" customHeight="1" s="621">
      <c r="A220" s="123" t="n"/>
      <c r="B220" s="47" t="inlineStr">
        <is>
          <t>E17_3</t>
        </is>
      </c>
      <c r="C220" s="101" t="n"/>
      <c r="D220" s="101" t="n"/>
      <c r="E220" s="101" t="n"/>
      <c r="F220" s="101" t="n"/>
      <c r="G220" s="100" t="n">
        <v>46163</v>
      </c>
      <c r="H220" s="99" t="inlineStr">
        <is>
          <t>Compito</t>
        </is>
      </c>
      <c r="I220" s="101" t="n"/>
      <c r="J220" s="101" t="n"/>
      <c r="K220" s="100" t="n"/>
      <c r="L220" s="100" t="n"/>
      <c r="M220" s="635">
        <f t="array" ref="M220">IF(R220&gt;0,(SQRT(CC220*(SUM(CD220:CI220)))),"")</f>
        <v/>
      </c>
      <c r="N220" s="636">
        <f t="array" ref="N220">IF(T220&gt;0,(MAX(T220,Z220,AD220,AH220,AL220,AP220))+SQRT(1.2^2+1^2),"")</f>
        <v/>
      </c>
      <c r="O220" s="637">
        <f t="array" ref="O220">IF(R220="",0,10*LOG10(SUM(BP220:BU220)/(COUNT(R220,X220,AB220,AF220,AJ220,AN220))))</f>
        <v/>
      </c>
      <c r="P220" s="638">
        <f t="array" ref="P220">IF(AND(Y220="",AC220="",AG220="",AK220="",AO220=""),S220,AVERAGE(S220,Y220,AC220,AG220,AK220,AO220)+STDEV(S220,Y220,AC220,AG220,AK220,AO220))</f>
        <v/>
      </c>
      <c r="Q220" s="106" t="n">
        <v>300</v>
      </c>
      <c r="R220" s="639" t="n">
        <v>77.3</v>
      </c>
      <c r="S220" s="640" t="n">
        <v>77.59999999999999</v>
      </c>
      <c r="T220" s="641" t="n">
        <v>96.09999999999999</v>
      </c>
      <c r="U220" s="642" t="n"/>
      <c r="V220" s="642" t="n"/>
      <c r="W220" s="106" t="n">
        <v>300</v>
      </c>
      <c r="X220" s="639" t="n">
        <v>79.7</v>
      </c>
      <c r="Y220" s="640" t="n">
        <v>79.7</v>
      </c>
      <c r="Z220" s="641" t="n">
        <v>97.3</v>
      </c>
      <c r="AA220" s="106" t="n">
        <v>300</v>
      </c>
      <c r="AB220" s="639" t="n">
        <v>80.3</v>
      </c>
      <c r="AC220" s="640" t="n">
        <v>80.09999999999999</v>
      </c>
      <c r="AD220" s="641" t="n">
        <v>97.2</v>
      </c>
      <c r="AE220" s="106" t="n">
        <v>300</v>
      </c>
      <c r="AF220" s="639" t="n">
        <v>77.09999999999999</v>
      </c>
      <c r="AG220" s="640" t="n">
        <v>78.5</v>
      </c>
      <c r="AH220" s="641" t="n">
        <v>105.5</v>
      </c>
      <c r="AI220" s="106" t="n">
        <v>300</v>
      </c>
      <c r="AJ220" s="639" t="n">
        <v>72.7</v>
      </c>
      <c r="AK220" s="640" t="n">
        <v>74.90000000000001</v>
      </c>
      <c r="AL220" s="641" t="n">
        <v>92.2</v>
      </c>
      <c r="AM220" s="106" t="n">
        <v>300</v>
      </c>
      <c r="AN220" s="639" t="n">
        <v>78</v>
      </c>
      <c r="AO220" s="640" t="n">
        <v>80</v>
      </c>
      <c r="AP220" s="641" t="n">
        <v>98.8</v>
      </c>
      <c r="AQ220" s="111">
        <f t="array" ref="AQ220">IF(AND((O220)&lt;85,N220&lt;137),"NO","SI")</f>
        <v/>
      </c>
      <c r="AR220" s="112">
        <f t="array" ref="AR220">IF((480*(10^(7.95-(O220/10))))&lt;480,480*(10^(7.95-(O220/10))),480)</f>
        <v/>
      </c>
      <c r="AS220" s="113">
        <f t="array" ref="AS220">IF((480*(10^(8.45-(O220/10))))&lt;480,480*(10^(8.45-(O220/10))),480)</f>
        <v/>
      </c>
      <c r="AT220" s="114">
        <f t="array" ref="AT220">IF((480*(10^(8.65-(O220/10))))&lt;480,480*(10^(8.65-(O220/10))),480)</f>
        <v/>
      </c>
      <c r="AU220" s="137">
        <f t="array" ref="AU220">IF(O220&lt;80,"0",IF((P220-O220)&lt;=2,('DPI art.191'!$G$3-(('DPI art.191'!$F$3-'DPI art.191'!$G$3)/4)*(P220-O220-2)),('DPI art.191'!$G$3-(('DPI art.191'!$G$3-'DPI art.191'!$H$3)/8)*(P220-O220-2))))</f>
        <v/>
      </c>
      <c r="AV220" s="644">
        <f t="array" ref="AV220">O220-AU220</f>
        <v/>
      </c>
      <c r="AW220" s="644">
        <f t="array" ref="AW220">IF(N220&lt;135,N220,N220-'DPI art.191'!$I$3)</f>
        <v/>
      </c>
      <c r="AX220" s="137">
        <f t="array" ref="AX220">IF(O220&lt;80,"0",IF((P220-O220)&lt;=2,('DPI art.191'!$G$5-(('DPI art.191'!$F$5-'DPI art.191'!$G$5)/4)*(P220-O220-2)),('DPI art.191'!$G$5-(('DPI art.191'!$G$5-'DPI art.191'!$H$5)/8)*(P220-O220-2))))</f>
        <v/>
      </c>
      <c r="AY220" s="644">
        <f t="array" ref="AY220">I220-AX220</f>
        <v/>
      </c>
      <c r="AZ220" s="644">
        <f t="array" ref="AZ220">IF(N220&lt;135,N220,N220-'DPI art.191'!$I$5)</f>
        <v/>
      </c>
      <c r="BA220" s="137">
        <f t="array" ref="BA220">IF(O220&lt;80,"0",IF((P220-O220)&lt;=2,('DPI art.191'!$G$7-(('DPI art.191'!$F$7-'DPI art.191'!$G$7)/4)*(P220-O220-2)),('DPI art.191'!$G$7-(('DPI art.191'!$G$7-'DPI art.191'!$H$7)/8)*(P220-O220-2))))</f>
        <v/>
      </c>
      <c r="BB220" s="644">
        <f t="array" ref="BB220">R220-BA220</f>
        <v/>
      </c>
      <c r="BC220" s="644">
        <f t="array" ref="BC220">IF(N220&lt;135,N220,N220-'DPI art.191'!$I$5)</f>
        <v/>
      </c>
      <c r="BD220" s="137">
        <f t="array" ref="BD220">IF(O220&lt;80,"0",IF((P220-O220)&lt;=2,('DPI art.191'!$G$7-(('DPI art.191'!$F$7-'DPI art.191'!$G$7)/4)*(O220-P220-2)),('DPI art.191'!$G$7-(('DPI art.191'!$G$7-'DPI art.191'!$H$7)/8)*(P220-O220-2))))</f>
        <v/>
      </c>
      <c r="BE220" s="644">
        <f t="array" ref="BE220">O220-BD220</f>
        <v/>
      </c>
      <c r="BF220" s="644">
        <f t="array" ref="BF220">IF(N220&lt;135,N220,N220-'DPI art.191'!$I$7)</f>
        <v/>
      </c>
      <c r="BG220" s="137">
        <f t="array" ref="BG220">IF(AA220&lt;80,"0",IF((AB220-AA220)&lt;=2,('DPI art.191'!$G$3-(('DPI art.191'!$F$3-'DPI art.191'!$G$3)/4)*(AB220-AA220-2)),('DPI art.191'!$G$3-(('DPI art.191'!$G$3-'DPI art.191'!$H$3)/8)*(AB220-AA220-2))))</f>
        <v/>
      </c>
      <c r="BH220" s="644">
        <f t="array" ref="BH220">AA220-BG220</f>
        <v/>
      </c>
      <c r="BI220" s="644">
        <f t="array" ref="BI220">IF(Z220&lt;135,Z220,Z220-'DPI art.191'!$I$3)</f>
        <v/>
      </c>
      <c r="BJ220" s="137">
        <f t="array" ref="BJ220">IF(U220&lt;80,"0",IF((V220-U220)&lt;=2,('DPI art.191'!$G$7-(('DPI art.191'!$F$7-'DPI art.191'!$G$7)/4)*(U220-V220-2)),('DPI art.191'!$G$7-(('DPI art.191'!$G$7-'DPI art.191'!$H$7)/8)*(V220-U220-2))))</f>
        <v/>
      </c>
      <c r="BK220" s="644">
        <f t="array" ref="BK220">U220-BJ220</f>
        <v/>
      </c>
      <c r="BL220" s="644">
        <f t="array" ref="BL220">IF(T220&lt;135,T220,T220-'DPI art.191'!$I$7)</f>
        <v/>
      </c>
      <c r="BM220" s="137">
        <f t="array" ref="BM220">IF(AA220&lt;80,"0",IF((AB220-AA220)&lt;=2,('DPI art.191'!$G$5-(('DPI art.191'!$F$5-'DPI art.191'!$G$5)/4)*(AB220-AA220-2)),('DPI art.191'!$G$5-(('DPI art.191'!$G$5-'DPI art.191'!$H$5)/8)*(AB220-AA220-2))))</f>
        <v/>
      </c>
      <c r="BN220" s="644">
        <f t="array" ref="BN220">AD220-BM220</f>
        <v/>
      </c>
      <c r="BO220" s="644">
        <f t="array" ref="BO220">IF(Z220&lt;135,Z220,Z220-'DPI art.191'!$I$5)</f>
        <v/>
      </c>
      <c r="BP220" s="645">
        <f t="array" ref="BP220">10^(0.1*R220)</f>
        <v/>
      </c>
      <c r="BQ220" s="645">
        <f t="array" ref="BQ220">10^(0.1*X220)</f>
        <v/>
      </c>
      <c r="BR220" s="645">
        <f t="array" ref="BR220">10^(0.1*AB220)</f>
        <v/>
      </c>
      <c r="BS220" s="645">
        <f t="array" ref="BS220">10^(0.1*AF220)</f>
        <v/>
      </c>
      <c r="BT220" s="645">
        <f t="array" ref="BT220">10^(0.1*AJ220)</f>
        <v/>
      </c>
      <c r="BU220" s="645">
        <f t="array" ref="BU220">10^(0.1*AN220)</f>
        <v/>
      </c>
      <c r="BV220" s="134">
        <f t="array" ref="BV220">IF(R220&gt;0,(O220-R220),"")</f>
        <v/>
      </c>
      <c r="BW220" s="134">
        <f t="array" ref="BW220">IF(X220&gt;0,(O220-X220),"")</f>
        <v/>
      </c>
      <c r="BX220" s="134">
        <f t="array" ref="BX220">IF(AB220&gt;0,(O220-AB220),"")</f>
        <v/>
      </c>
      <c r="BY220" s="134">
        <f t="array" ref="BY220">IF(AF220&gt;0,(O220-AF220),"")</f>
        <v/>
      </c>
      <c r="BZ220" s="134">
        <f t="array" ref="BZ220">IF(AJ220&gt;0,(O220-AJ220),"")</f>
        <v/>
      </c>
      <c r="CA220" s="134">
        <f t="array" ref="CA220">IF(AN220&gt;0,(O220-AN220),"")</f>
        <v/>
      </c>
      <c r="CB220" s="645">
        <f t="array" ref="CB220">COUNT(BV220:CA220)</f>
        <v/>
      </c>
      <c r="CC220" s="646">
        <f t="array" ref="CC220">IF(CB220=0,0,IF(CB220=1,0,1/(CB220*(CB220-1))))</f>
        <v/>
      </c>
      <c r="CD220" s="135">
        <f t="array" ref="CD220">IF(R220&gt;0,(BV220^2),"")</f>
        <v/>
      </c>
      <c r="CE220" s="135">
        <f t="array" ref="CE220">IF(X220&gt;0,(BW220^2),"")</f>
        <v/>
      </c>
      <c r="CF220" s="135">
        <f t="array" ref="CF220">IF(AB220&gt;0,(BX220^2),"")</f>
        <v/>
      </c>
      <c r="CG220" s="135">
        <f t="array" ref="CG220">IF(AF220&gt;0,(BY220^2),"")</f>
        <v/>
      </c>
      <c r="CH220" s="135">
        <f t="array" ref="CH220">IF(AJ220&gt;0,(BZ220^2),"")</f>
        <v/>
      </c>
      <c r="CI220" s="135">
        <f t="array" ref="CI220">IF(AN220&gt;0,(CA220^2),"")</f>
        <v/>
      </c>
      <c r="CJ220" s="121" t="n"/>
    </row>
    <row r="221" hidden="1" ht="18.5" customHeight="1" s="621">
      <c r="A221" s="123" t="n"/>
      <c r="B221" s="47" t="inlineStr">
        <is>
          <t>E18_3</t>
        </is>
      </c>
      <c r="C221" s="101" t="n"/>
      <c r="D221" s="101" t="n"/>
      <c r="E221" s="101" t="n"/>
      <c r="F221" s="101" t="n"/>
      <c r="G221" s="100" t="n">
        <v>46163</v>
      </c>
      <c r="H221" s="99" t="inlineStr">
        <is>
          <t>Compito</t>
        </is>
      </c>
      <c r="I221" s="101" t="n"/>
      <c r="J221" s="101" t="n"/>
      <c r="K221" s="100" t="n"/>
      <c r="L221" s="100" t="n"/>
      <c r="M221" s="635">
        <f t="array" ref="M221">IF(R221&gt;0,(SQRT(CC221*(SUM(CD221:CI221)))),"")</f>
        <v/>
      </c>
      <c r="N221" s="636">
        <f t="array" ref="N221">IF(T221&gt;0,(MAX(T221,Z221,AD221,AH221,AL221,AP221))+SQRT(1.2^2+1^2),"")</f>
        <v/>
      </c>
      <c r="O221" s="637">
        <f t="array" ref="O221">IF(R221="",0,10*LOG10(SUM(BP221:BU221)/(COUNT(R221,X221,AB221,AF221,AJ221,AN221))))</f>
        <v/>
      </c>
      <c r="P221" s="638">
        <f t="array" ref="P221">IF(AND(Y221="",AC221="",AG221="",AK221="",AO221=""),S221,AVERAGE(S221,Y221,AC221,AG221,AK221,AO221)+STDEV(S221,Y221,AC221,AG221,AK221,AO221))</f>
        <v/>
      </c>
      <c r="Q221" s="106" t="n">
        <v>300</v>
      </c>
      <c r="R221" s="639" t="n">
        <v>62</v>
      </c>
      <c r="S221" s="640" t="n">
        <v>72.2</v>
      </c>
      <c r="T221" s="641" t="n">
        <v>107.9</v>
      </c>
      <c r="U221" s="642" t="n"/>
      <c r="V221" s="642" t="n"/>
      <c r="W221" s="106" t="n">
        <v>300</v>
      </c>
      <c r="X221" s="639" t="n">
        <v>62.8</v>
      </c>
      <c r="Y221" s="640" t="n">
        <v>78.09999999999999</v>
      </c>
      <c r="Z221" s="641" t="n">
        <v>110.6</v>
      </c>
      <c r="AA221" s="106" t="n">
        <v>300</v>
      </c>
      <c r="AB221" s="639" t="n">
        <v>61.1</v>
      </c>
      <c r="AC221" s="640" t="n">
        <v>73.09999999999999</v>
      </c>
      <c r="AD221" s="641" t="n">
        <v>106.9</v>
      </c>
      <c r="AE221" s="106" t="n">
        <v>300</v>
      </c>
      <c r="AF221" s="639" t="n">
        <v>65.09999999999999</v>
      </c>
      <c r="AG221" s="640" t="n">
        <v>74.8</v>
      </c>
      <c r="AH221" s="641" t="n">
        <v>108.7</v>
      </c>
      <c r="AI221" s="106" t="n">
        <v>300</v>
      </c>
      <c r="AJ221" s="639" t="n">
        <v>59.6</v>
      </c>
      <c r="AK221" s="640" t="n">
        <v>72.7</v>
      </c>
      <c r="AL221" s="641" t="n">
        <v>108.6</v>
      </c>
      <c r="AM221" s="106" t="n">
        <v>300</v>
      </c>
      <c r="AN221" s="639" t="n">
        <v>57.8</v>
      </c>
      <c r="AO221" s="640" t="n">
        <v>73.2</v>
      </c>
      <c r="AP221" s="641" t="n">
        <v>103.3</v>
      </c>
      <c r="AQ221" s="111">
        <f t="array" ref="AQ221">IF(AND((O221)&lt;85,N221&lt;137),"NO","SI")</f>
        <v/>
      </c>
      <c r="AR221" s="112">
        <f t="array" ref="AR221">IF((480*(10^(7.95-(O221/10))))&lt;480,480*(10^(7.95-(O221/10))),480)</f>
        <v/>
      </c>
      <c r="AS221" s="113">
        <f t="array" ref="AS221">IF((480*(10^(8.45-(O221/10))))&lt;480,480*(10^(8.45-(O221/10))),480)</f>
        <v/>
      </c>
      <c r="AT221" s="114">
        <f t="array" ref="AT221">IF((480*(10^(8.65-(O221/10))))&lt;480,480*(10^(8.65-(O221/10))),480)</f>
        <v/>
      </c>
      <c r="AU221" s="137">
        <f t="array" ref="AU221">IF(O221&lt;80,"0",IF((P221-O221)&lt;=2,('DPI art.191'!$G$3-(('DPI art.191'!$F$3-'DPI art.191'!$G$3)/4)*(P221-O221-2)),('DPI art.191'!$G$3-(('DPI art.191'!$G$3-'DPI art.191'!$H$3)/8)*(P221-O221-2))))</f>
        <v/>
      </c>
      <c r="AV221" s="644">
        <f t="array" ref="AV221">O221-AU221</f>
        <v/>
      </c>
      <c r="AW221" s="644">
        <f t="array" ref="AW221">IF(N221&lt;135,N221,N221-'DPI art.191'!$I$3)</f>
        <v/>
      </c>
      <c r="AX221" s="137">
        <f t="array" ref="AX221">IF(O221&lt;80,"0",IF((P221-O221)&lt;=2,('DPI art.191'!$G$5-(('DPI art.191'!$F$5-'DPI art.191'!$G$5)/4)*(P221-O221-2)),('DPI art.191'!$G$5-(('DPI art.191'!$G$5-'DPI art.191'!$H$5)/8)*(P221-O221-2))))</f>
        <v/>
      </c>
      <c r="AY221" s="644">
        <f t="array" ref="AY221">I221-AX221</f>
        <v/>
      </c>
      <c r="AZ221" s="644">
        <f t="array" ref="AZ221">IF(N221&lt;135,N221,N221-'DPI art.191'!$I$5)</f>
        <v/>
      </c>
      <c r="BA221" s="137">
        <f t="array" ref="BA221">IF(O221&lt;80,"0",IF((P221-O221)&lt;=2,('DPI art.191'!$G$7-(('DPI art.191'!$F$7-'DPI art.191'!$G$7)/4)*(P221-O221-2)),('DPI art.191'!$G$7-(('DPI art.191'!$G$7-'DPI art.191'!$H$7)/8)*(P221-O221-2))))</f>
        <v/>
      </c>
      <c r="BB221" s="644">
        <f t="array" ref="BB221">R221-BA221</f>
        <v/>
      </c>
      <c r="BC221" s="644">
        <f t="array" ref="BC221">IF(N221&lt;135,N221,N221-'DPI art.191'!$I$5)</f>
        <v/>
      </c>
      <c r="BD221" s="137">
        <f t="array" ref="BD221">IF(O221&lt;80,"0",IF((P221-O221)&lt;=2,('DPI art.191'!$G$7-(('DPI art.191'!$F$7-'DPI art.191'!$G$7)/4)*(O221-P221-2)),('DPI art.191'!$G$7-(('DPI art.191'!$G$7-'DPI art.191'!$H$7)/8)*(P221-O221-2))))</f>
        <v/>
      </c>
      <c r="BE221" s="644">
        <f t="array" ref="BE221">O221-BD221</f>
        <v/>
      </c>
      <c r="BF221" s="644">
        <f t="array" ref="BF221">IF(N221&lt;135,N221,N221-'DPI art.191'!$I$7)</f>
        <v/>
      </c>
      <c r="BG221" s="137">
        <f t="array" ref="BG221">IF(AA221&lt;80,"0",IF((AB221-AA221)&lt;=2,('DPI art.191'!$G$3-(('DPI art.191'!$F$3-'DPI art.191'!$G$3)/4)*(AB221-AA221-2)),('DPI art.191'!$G$3-(('DPI art.191'!$G$3-'DPI art.191'!$H$3)/8)*(AB221-AA221-2))))</f>
        <v/>
      </c>
      <c r="BH221" s="644">
        <f t="array" ref="BH221">AA221-BG221</f>
        <v/>
      </c>
      <c r="BI221" s="644">
        <f t="array" ref="BI221">IF(Z221&lt;135,Z221,Z221-'DPI art.191'!$I$3)</f>
        <v/>
      </c>
      <c r="BJ221" s="137">
        <f t="array" ref="BJ221">IF(U221&lt;80,"0",IF((V221-U221)&lt;=2,('DPI art.191'!$G$7-(('DPI art.191'!$F$7-'DPI art.191'!$G$7)/4)*(U221-V221-2)),('DPI art.191'!$G$7-(('DPI art.191'!$G$7-'DPI art.191'!$H$7)/8)*(V221-U221-2))))</f>
        <v/>
      </c>
      <c r="BK221" s="644">
        <f t="array" ref="BK221">U221-BJ221</f>
        <v/>
      </c>
      <c r="BL221" s="644">
        <f t="array" ref="BL221">IF(T221&lt;135,T221,T221-'DPI art.191'!$I$7)</f>
        <v/>
      </c>
      <c r="BM221" s="137">
        <f t="array" ref="BM221">IF(AA221&lt;80,"0",IF((AB221-AA221)&lt;=2,('DPI art.191'!$G$5-(('DPI art.191'!$F$5-'DPI art.191'!$G$5)/4)*(AB221-AA221-2)),('DPI art.191'!$G$5-(('DPI art.191'!$G$5-'DPI art.191'!$H$5)/8)*(AB221-AA221-2))))</f>
        <v/>
      </c>
      <c r="BN221" s="644">
        <f t="array" ref="BN221">AD221-BM221</f>
        <v/>
      </c>
      <c r="BO221" s="644">
        <f t="array" ref="BO221">IF(Z221&lt;135,Z221,Z221-'DPI art.191'!$I$5)</f>
        <v/>
      </c>
      <c r="BP221" s="645">
        <f t="array" ref="BP221">10^(0.1*R221)</f>
        <v/>
      </c>
      <c r="BQ221" s="645">
        <f t="array" ref="BQ221">10^(0.1*X221)</f>
        <v/>
      </c>
      <c r="BR221" s="645">
        <f t="array" ref="BR221">10^(0.1*AB221)</f>
        <v/>
      </c>
      <c r="BS221" s="645">
        <f t="array" ref="BS221">10^(0.1*AF221)</f>
        <v/>
      </c>
      <c r="BT221" s="645">
        <f t="array" ref="BT221">10^(0.1*AJ221)</f>
        <v/>
      </c>
      <c r="BU221" s="645">
        <f t="array" ref="BU221">10^(0.1*AN221)</f>
        <v/>
      </c>
      <c r="BV221" s="134">
        <f t="array" ref="BV221">IF(R221&gt;0,(O221-R221),"")</f>
        <v/>
      </c>
      <c r="BW221" s="134">
        <f t="array" ref="BW221">IF(X221&gt;0,(O221-X221),"")</f>
        <v/>
      </c>
      <c r="BX221" s="134">
        <f t="array" ref="BX221">IF(AB221&gt;0,(O221-AB221),"")</f>
        <v/>
      </c>
      <c r="BY221" s="134">
        <f t="array" ref="BY221">IF(AF221&gt;0,(O221-AF221),"")</f>
        <v/>
      </c>
      <c r="BZ221" s="134">
        <f t="array" ref="BZ221">IF(AJ221&gt;0,(O221-AJ221),"")</f>
        <v/>
      </c>
      <c r="CA221" s="134">
        <f t="array" ref="CA221">IF(AN221&gt;0,(O221-AN221),"")</f>
        <v/>
      </c>
      <c r="CB221" s="645">
        <f t="array" ref="CB221">COUNT(BV221:CA221)</f>
        <v/>
      </c>
      <c r="CC221" s="646">
        <f t="array" ref="CC221">IF(CB221=0,0,IF(CB221=1,0,1/(CB221*(CB221-1))))</f>
        <v/>
      </c>
      <c r="CD221" s="135">
        <f t="array" ref="CD221">IF(R221&gt;0,(BV221^2),"")</f>
        <v/>
      </c>
      <c r="CE221" s="135">
        <f t="array" ref="CE221">IF(X221&gt;0,(BW221^2),"")</f>
        <v/>
      </c>
      <c r="CF221" s="135">
        <f t="array" ref="CF221">IF(AB221&gt;0,(BX221^2),"")</f>
        <v/>
      </c>
      <c r="CG221" s="135">
        <f t="array" ref="CG221">IF(AF221&gt;0,(BY221^2),"")</f>
        <v/>
      </c>
      <c r="CH221" s="135">
        <f t="array" ref="CH221">IF(AJ221&gt;0,(BZ221^2),"")</f>
        <v/>
      </c>
      <c r="CI221" s="135">
        <f t="array" ref="CI221">IF(AN221&gt;0,(CA221^2),"")</f>
        <v/>
      </c>
      <c r="CJ221" s="121" t="n"/>
    </row>
    <row r="222" hidden="1" ht="18.5" customHeight="1" s="621">
      <c r="A222" s="123" t="n"/>
      <c r="B222" s="47" t="inlineStr">
        <is>
          <t>F1_3</t>
        </is>
      </c>
      <c r="C222" s="101" t="n"/>
      <c r="D222" s="101" t="n"/>
      <c r="E222" s="101" t="n"/>
      <c r="F222" s="101" t="n"/>
      <c r="G222" s="100" t="n">
        <v>46163</v>
      </c>
      <c r="H222" s="99" t="inlineStr">
        <is>
          <t>Compito</t>
        </is>
      </c>
      <c r="I222" s="101" t="n"/>
      <c r="J222" s="101" t="n"/>
      <c r="K222" s="100" t="n"/>
      <c r="L222" s="100" t="n"/>
      <c r="M222" s="635">
        <f t="array" ref="M222">IF(R222&gt;0,(SQRT(CC222*(SUM(CD222:CI222)))),"")</f>
        <v/>
      </c>
      <c r="N222" s="636">
        <f t="array" ref="N222">IF(T222&gt;0,(MAX(T222,Z222,AD222,AH222,AL222,AP222))+SQRT(1.2^2+1^2),"")</f>
        <v/>
      </c>
      <c r="O222" s="637">
        <f t="array" ref="O222">IF(R222="",0,10*LOG10(SUM(BP222:BU222)/(COUNT(R222,X222,AB222,AF222,AJ222,AN222))))</f>
        <v/>
      </c>
      <c r="P222" s="638">
        <f t="array" ref="P222">IF(AND(Y222="",AC222="",AG222="",AK222="",AO222=""),S222,AVERAGE(S222,Y222,AC222,AG222,AK222,AO222)+STDEV(S222,Y222,AC222,AG222,AK222,AO222))</f>
        <v/>
      </c>
      <c r="Q222" s="106" t="n">
        <v>300</v>
      </c>
      <c r="R222" s="639" t="n">
        <v>86.59999999999999</v>
      </c>
      <c r="S222" s="640" t="n">
        <v>86.2</v>
      </c>
      <c r="T222" s="641" t="n">
        <v>103.7</v>
      </c>
      <c r="U222" s="642" t="n"/>
      <c r="V222" s="642" t="n"/>
      <c r="W222" s="106" t="n">
        <v>300</v>
      </c>
      <c r="X222" s="639" t="n">
        <v>87</v>
      </c>
      <c r="Y222" s="640" t="n">
        <v>86.5</v>
      </c>
      <c r="Z222" s="641" t="n">
        <v>103.1</v>
      </c>
      <c r="AA222" s="106" t="n">
        <v>300</v>
      </c>
      <c r="AB222" s="639" t="n">
        <v>86.8</v>
      </c>
      <c r="AC222" s="640" t="n">
        <v>86.2</v>
      </c>
      <c r="AD222" s="641" t="n">
        <v>111.1</v>
      </c>
      <c r="AE222" s="106" t="n">
        <v>300</v>
      </c>
      <c r="AF222" s="639" t="n">
        <v>74.09999999999999</v>
      </c>
      <c r="AG222" s="640" t="n">
        <v>77.2</v>
      </c>
      <c r="AH222" s="641" t="n">
        <v>98.59999999999999</v>
      </c>
      <c r="AI222" s="106" t="n">
        <v>300</v>
      </c>
      <c r="AJ222" s="639" t="n">
        <v>71.40000000000001</v>
      </c>
      <c r="AK222" s="640" t="n">
        <v>75.3</v>
      </c>
      <c r="AL222" s="641" t="n">
        <v>96.09999999999999</v>
      </c>
      <c r="AM222" s="106" t="n">
        <v>300</v>
      </c>
      <c r="AN222" s="639" t="n">
        <v>75.90000000000001</v>
      </c>
      <c r="AO222" s="640" t="n">
        <v>77.7</v>
      </c>
      <c r="AP222" s="641" t="n">
        <v>97.7</v>
      </c>
      <c r="AQ222" s="111">
        <f t="array" ref="AQ222">IF(AND((O222)&lt;85,N222&lt;137),"NO","SI")</f>
        <v/>
      </c>
      <c r="AR222" s="112">
        <f t="array" ref="AR222">IF((480*(10^(7.95-(O222/10))))&lt;480,480*(10^(7.95-(O222/10))),480)</f>
        <v/>
      </c>
      <c r="AS222" s="113">
        <f t="array" ref="AS222">IF((480*(10^(8.45-(O222/10))))&lt;480,480*(10^(8.45-(O222/10))),480)</f>
        <v/>
      </c>
      <c r="AT222" s="114">
        <f t="array" ref="AT222">IF((480*(10^(8.65-(O222/10))))&lt;480,480*(10^(8.65-(O222/10))),480)</f>
        <v/>
      </c>
      <c r="AU222" s="644">
        <f t="array" ref="AU222">IF(O222&lt;80,"0",IF((P222-O222)&lt;=2,('DPI art.191'!$G$3-(('DPI art.191'!$F$3-'DPI art.191'!$G$3)/4)*(P222-O222-2)),('DPI art.191'!$G$3-(('DPI art.191'!$G$3-'DPI art.191'!$H$3)/8)*(P222-O222-2))))</f>
        <v/>
      </c>
      <c r="AV222" s="644">
        <f t="array" ref="AV222">O222-AU222</f>
        <v/>
      </c>
      <c r="AW222" s="644">
        <f t="array" ref="AW222">IF(N222&lt;135,N222,N222-'DPI art.191'!$I$3)</f>
        <v/>
      </c>
      <c r="AX222" s="644">
        <f t="array" ref="AX222">IF(O222&lt;80,"0",IF((P222-O222)&lt;=2,('DPI art.191'!$G$5-(('DPI art.191'!$F$5-'DPI art.191'!$G$5)/4)*(P222-O222-2)),('DPI art.191'!$G$5-(('DPI art.191'!$G$5-'DPI art.191'!$H$5)/8)*(P222-O222-2))))</f>
        <v/>
      </c>
      <c r="AY222" s="644">
        <f t="array" ref="AY222">I222-AX222</f>
        <v/>
      </c>
      <c r="AZ222" s="644">
        <f t="array" ref="AZ222">IF(N222&lt;135,N222,N222-'DPI art.191'!$I$5)</f>
        <v/>
      </c>
      <c r="BA222" s="644">
        <f t="array" ref="BA222">IF(O222&lt;80,"0",IF((P222-O222)&lt;=2,('DPI art.191'!$G$7-(('DPI art.191'!$F$7-'DPI art.191'!$G$7)/4)*(P222-O222-2)),('DPI art.191'!$G$7-(('DPI art.191'!$G$7-'DPI art.191'!$H$7)/8)*(P222-O222-2))))</f>
        <v/>
      </c>
      <c r="BB222" s="644">
        <f t="array" ref="BB222">R222-BA222</f>
        <v/>
      </c>
      <c r="BC222" s="644">
        <f t="array" ref="BC222">IF(N222&lt;135,N222,N222-'DPI art.191'!$I$5)</f>
        <v/>
      </c>
      <c r="BD222" s="137">
        <f t="array" ref="BD222">IF(O222&lt;80,"0",IF((P222-O222)&lt;=2,('DPI art.191'!$G$7-(('DPI art.191'!$F$7-'DPI art.191'!$G$7)/4)*(O222-P222-2)),('DPI art.191'!$G$7-(('DPI art.191'!$G$7-'DPI art.191'!$H$7)/8)*(P222-O222-2))))</f>
        <v/>
      </c>
      <c r="BE222" s="644">
        <f t="array" ref="BE222">O222-BD222</f>
        <v/>
      </c>
      <c r="BF222" s="644">
        <f t="array" ref="BF222">IF(N222&lt;135,N222,N222-'DPI art.191'!$I$7)</f>
        <v/>
      </c>
      <c r="BG222" s="137">
        <f t="array" ref="BG222">IF(AA222&lt;80,"0",IF((AB222-AA222)&lt;=2,('DPI art.191'!$G$3-(('DPI art.191'!$F$3-'DPI art.191'!$G$3)/4)*(AB222-AA222-2)),('DPI art.191'!$G$3-(('DPI art.191'!$G$3-'DPI art.191'!$H$3)/8)*(AB222-AA222-2))))</f>
        <v/>
      </c>
      <c r="BH222" s="644">
        <f t="array" ref="BH222">AA222-BG222</f>
        <v/>
      </c>
      <c r="BI222" s="644">
        <f t="array" ref="BI222">IF(Z222&lt;135,Z222,Z222-'DPI art.191'!$I$3)</f>
        <v/>
      </c>
      <c r="BJ222" s="137">
        <f t="array" ref="BJ222">IF(U222&lt;80,"0",IF((V222-U222)&lt;=2,('DPI art.191'!$G$7-(('DPI art.191'!$F$7-'DPI art.191'!$G$7)/4)*(U222-V222-2)),('DPI art.191'!$G$7-(('DPI art.191'!$G$7-'DPI art.191'!$H$7)/8)*(V222-U222-2))))</f>
        <v/>
      </c>
      <c r="BK222" s="644">
        <f t="array" ref="BK222">U222-BJ222</f>
        <v/>
      </c>
      <c r="BL222" s="644">
        <f t="array" ref="BL222">IF(T222&lt;135,T222,T222-'DPI art.191'!$I$7)</f>
        <v/>
      </c>
      <c r="BM222" s="137">
        <f t="array" ref="BM222">IF(AA222&lt;80,"0",IF((AB222-AA222)&lt;=2,('DPI art.191'!$G$5-(('DPI art.191'!$F$5-'DPI art.191'!$G$5)/4)*(AB222-AA222-2)),('DPI art.191'!$G$5-(('DPI art.191'!$G$5-'DPI art.191'!$H$5)/8)*(AB222-AA222-2))))</f>
        <v/>
      </c>
      <c r="BN222" s="644">
        <f t="array" ref="BN222">AD222-BM222</f>
        <v/>
      </c>
      <c r="BO222" s="644">
        <f t="array" ref="BO222">IF(Z222&lt;135,Z222,Z222-'DPI art.191'!$I$5)</f>
        <v/>
      </c>
      <c r="BP222" s="645">
        <f t="array" ref="BP222">10^(0.1*R222)</f>
        <v/>
      </c>
      <c r="BQ222" s="645">
        <f t="array" ref="BQ222">10^(0.1*X222)</f>
        <v/>
      </c>
      <c r="BR222" s="645">
        <f t="array" ref="BR222">10^(0.1*AB222)</f>
        <v/>
      </c>
      <c r="BS222" s="645">
        <f t="array" ref="BS222">10^(0.1*AF222)</f>
        <v/>
      </c>
      <c r="BT222" s="645">
        <f t="array" ref="BT222">10^(0.1*AJ222)</f>
        <v/>
      </c>
      <c r="BU222" s="645">
        <f t="array" ref="BU222">10^(0.1*AN222)</f>
        <v/>
      </c>
      <c r="BV222" s="134">
        <f t="array" ref="BV222">IF(R222&gt;0,(O222-R222),"")</f>
        <v/>
      </c>
      <c r="BW222" s="134">
        <f t="array" ref="BW222">IF(X222&gt;0,(O222-X222),"")</f>
        <v/>
      </c>
      <c r="BX222" s="134">
        <f t="array" ref="BX222">IF(AB222&gt;0,(O222-AB222),"")</f>
        <v/>
      </c>
      <c r="BY222" s="134">
        <f t="array" ref="BY222">IF(AF222&gt;0,(O222-AF222),"")</f>
        <v/>
      </c>
      <c r="BZ222" s="134">
        <f t="array" ref="BZ222">IF(AJ222&gt;0,(O222-AJ222),"")</f>
        <v/>
      </c>
      <c r="CA222" s="134">
        <f t="array" ref="CA222">IF(AN222&gt;0,(O222-AN222),"")</f>
        <v/>
      </c>
      <c r="CB222" s="645">
        <f t="array" ref="CB222">COUNT(BV222:CA222)</f>
        <v/>
      </c>
      <c r="CC222" s="646">
        <f t="array" ref="CC222">IF(CB222=0,0,IF(CB222=1,0,1/(CB222*(CB222-1))))</f>
        <v/>
      </c>
      <c r="CD222" s="135">
        <f t="array" ref="CD222">IF(R222&gt;0,(BV222^2),"")</f>
        <v/>
      </c>
      <c r="CE222" s="135">
        <f t="array" ref="CE222">IF(X222&gt;0,(BW222^2),"")</f>
        <v/>
      </c>
      <c r="CF222" s="135">
        <f t="array" ref="CF222">IF(AB222&gt;0,(BX222^2),"")</f>
        <v/>
      </c>
      <c r="CG222" s="135">
        <f t="array" ref="CG222">IF(AF222&gt;0,(BY222^2),"")</f>
        <v/>
      </c>
      <c r="CH222" s="135">
        <f t="array" ref="CH222">IF(AJ222&gt;0,(BZ222^2),"")</f>
        <v/>
      </c>
      <c r="CI222" s="135">
        <f t="array" ref="CI222">IF(AN222&gt;0,(CA222^2),"")</f>
        <v/>
      </c>
      <c r="CJ222" s="121" t="n"/>
    </row>
    <row r="223" hidden="1" ht="18.5" customHeight="1" s="621">
      <c r="A223" s="123" t="n"/>
      <c r="B223" s="47" t="inlineStr">
        <is>
          <t>F2_3</t>
        </is>
      </c>
      <c r="C223" s="101" t="n"/>
      <c r="D223" s="101" t="n"/>
      <c r="E223" s="101" t="n"/>
      <c r="F223" s="101" t="n"/>
      <c r="G223" s="100" t="n">
        <v>46163</v>
      </c>
      <c r="H223" s="99" t="inlineStr">
        <is>
          <t>Compito</t>
        </is>
      </c>
      <c r="I223" s="101" t="n"/>
      <c r="J223" s="101" t="n"/>
      <c r="K223" s="100" t="n"/>
      <c r="L223" s="100" t="n"/>
      <c r="M223" s="635">
        <f t="array" ref="M223">IF(R223&gt;0,(SQRT(CC223*(SUM(CD223:CI223)))),"")</f>
        <v/>
      </c>
      <c r="N223" s="636">
        <f t="array" ref="N223">IF(T223&gt;0,(MAX(T223,Z223,AD223,AH223,AL223,AP223))+SQRT(1.2^2+1^2),"")</f>
        <v/>
      </c>
      <c r="O223" s="637">
        <f t="array" ref="O223">IF(R223="",0,10*LOG10(SUM(BP223:BU223)/(COUNT(R223,X223,AB223,AF223,AJ223,AN223))))</f>
        <v/>
      </c>
      <c r="P223" s="638">
        <f t="array" ref="P223">IF(AND(Y223="",AC223="",AG223="",AK223="",AO223=""),S223,AVERAGE(S223,Y223,AC223,AG223,AK223,AO223)+STDEV(S223,Y223,AC223,AG223,AK223,AO223))</f>
        <v/>
      </c>
      <c r="Q223" s="106" t="n">
        <v>300</v>
      </c>
      <c r="R223" s="639" t="n">
        <v>84.40000000000001</v>
      </c>
      <c r="S223" s="640" t="n">
        <v>83.7</v>
      </c>
      <c r="T223" s="641" t="n">
        <v>103.3</v>
      </c>
      <c r="U223" s="642" t="n"/>
      <c r="V223" s="642" t="n"/>
      <c r="W223" s="106" t="n">
        <v>300</v>
      </c>
      <c r="X223" s="639" t="n">
        <v>85.40000000000001</v>
      </c>
      <c r="Y223" s="640" t="n">
        <v>84.7</v>
      </c>
      <c r="Z223" s="641" t="n">
        <v>117.8</v>
      </c>
      <c r="AA223" s="106" t="n">
        <v>300</v>
      </c>
      <c r="AB223" s="639" t="n">
        <v>84.59999999999999</v>
      </c>
      <c r="AC223" s="640" t="n">
        <v>84</v>
      </c>
      <c r="AD223" s="641" t="n">
        <v>104.4</v>
      </c>
      <c r="AE223" s="106" t="n">
        <v>300</v>
      </c>
      <c r="AF223" s="639" t="n">
        <v>84.09999999999999</v>
      </c>
      <c r="AG223" s="640" t="n">
        <v>84.8</v>
      </c>
      <c r="AH223" s="641" t="n">
        <v>117.4</v>
      </c>
      <c r="AI223" s="106" t="n">
        <v>300</v>
      </c>
      <c r="AJ223" s="639" t="n">
        <v>80.3</v>
      </c>
      <c r="AK223" s="640" t="n">
        <v>79.90000000000001</v>
      </c>
      <c r="AL223" s="641" t="n">
        <v>103.2</v>
      </c>
      <c r="AM223" s="106" t="n">
        <v>300</v>
      </c>
      <c r="AN223" s="639" t="n">
        <v>78.8</v>
      </c>
      <c r="AO223" s="640" t="n">
        <v>78.2</v>
      </c>
      <c r="AP223" s="641" t="n">
        <v>103.8</v>
      </c>
      <c r="AQ223" s="111">
        <f t="array" ref="AQ223">IF(AND((O223)&lt;85,N223&lt;137),"NO","SI")</f>
        <v/>
      </c>
      <c r="AR223" s="112">
        <f t="array" ref="AR223">IF((480*(10^(7.95-(O223/10))))&lt;480,480*(10^(7.95-(O223/10))),480)</f>
        <v/>
      </c>
      <c r="AS223" s="113">
        <f t="array" ref="AS223">IF((480*(10^(8.45-(O223/10))))&lt;480,480*(10^(8.45-(O223/10))),480)</f>
        <v/>
      </c>
      <c r="AT223" s="114">
        <f t="array" ref="AT223">IF((480*(10^(8.65-(O223/10))))&lt;480,480*(10^(8.65-(O223/10))),480)</f>
        <v/>
      </c>
      <c r="AU223" s="644">
        <f t="array" ref="AU223">IF(O223&lt;80,"0",IF((P223-O223)&lt;=2,('DPI art.191'!$G$3-(('DPI art.191'!$F$3-'DPI art.191'!$G$3)/4)*(P223-O223-2)),('DPI art.191'!$G$3-(('DPI art.191'!$G$3-'DPI art.191'!$H$3)/8)*(P223-O223-2))))</f>
        <v/>
      </c>
      <c r="AV223" s="644">
        <f t="array" ref="AV223">O223-AU223</f>
        <v/>
      </c>
      <c r="AW223" s="644">
        <f t="array" ref="AW223">IF(N223&lt;135,N223,N223-'DPI art.191'!$I$3)</f>
        <v/>
      </c>
      <c r="AX223" s="644">
        <f t="array" ref="AX223">IF(O223&lt;80,"0",IF((P223-O223)&lt;=2,('DPI art.191'!$G$5-(('DPI art.191'!$F$5-'DPI art.191'!$G$5)/4)*(P223-O223-2)),('DPI art.191'!$G$5-(('DPI art.191'!$G$5-'DPI art.191'!$H$5)/8)*(P223-O223-2))))</f>
        <v/>
      </c>
      <c r="AY223" s="644">
        <f t="array" ref="AY223">I223-AX223</f>
        <v/>
      </c>
      <c r="AZ223" s="644">
        <f t="array" ref="AZ223">IF(N223&lt;135,N223,N223-'DPI art.191'!$I$5)</f>
        <v/>
      </c>
      <c r="BA223" s="644">
        <f t="array" ref="BA223">IF(O223&lt;80,"0",IF((P223-O223)&lt;=2,('DPI art.191'!$G$7-(('DPI art.191'!$F$7-'DPI art.191'!$G$7)/4)*(P223-O223-2)),('DPI art.191'!$G$7-(('DPI art.191'!$G$7-'DPI art.191'!$H$7)/8)*(P223-O223-2))))</f>
        <v/>
      </c>
      <c r="BB223" s="644">
        <f t="array" ref="BB223">R223-BA223</f>
        <v/>
      </c>
      <c r="BC223" s="644">
        <f t="array" ref="BC223">IF(N223&lt;135,N223,N223-'DPI art.191'!$I$5)</f>
        <v/>
      </c>
      <c r="BD223" s="137">
        <f t="array" ref="BD223">IF(O223&lt;80,"0",IF((P223-O223)&lt;=2,('DPI art.191'!$G$7-(('DPI art.191'!$F$7-'DPI art.191'!$G$7)/4)*(O223-P223-2)),('DPI art.191'!$G$7-(('DPI art.191'!$G$7-'DPI art.191'!$H$7)/8)*(P223-O223-2))))</f>
        <v/>
      </c>
      <c r="BE223" s="644">
        <f t="array" ref="BE223">O223-BD223</f>
        <v/>
      </c>
      <c r="BF223" s="644">
        <f t="array" ref="BF223">IF(N223&lt;135,N223,N223-'DPI art.191'!$I$7)</f>
        <v/>
      </c>
      <c r="BG223" s="137">
        <f t="array" ref="BG223">IF(AA223&lt;80,"0",IF((AB223-AA223)&lt;=2,('DPI art.191'!$G$3-(('DPI art.191'!$F$3-'DPI art.191'!$G$3)/4)*(AB223-AA223-2)),('DPI art.191'!$G$3-(('DPI art.191'!$G$3-'DPI art.191'!$H$3)/8)*(AB223-AA223-2))))</f>
        <v/>
      </c>
      <c r="BH223" s="644">
        <f t="array" ref="BH223">AA223-BG223</f>
        <v/>
      </c>
      <c r="BI223" s="644">
        <f t="array" ref="BI223">IF(Z223&lt;135,Z223,Z223-'DPI art.191'!$I$3)</f>
        <v/>
      </c>
      <c r="BJ223" s="137">
        <f t="array" ref="BJ223">IF(U223&lt;80,"0",IF((V223-U223)&lt;=2,('DPI art.191'!$G$7-(('DPI art.191'!$F$7-'DPI art.191'!$G$7)/4)*(U223-V223-2)),('DPI art.191'!$G$7-(('DPI art.191'!$G$7-'DPI art.191'!$H$7)/8)*(V223-U223-2))))</f>
        <v/>
      </c>
      <c r="BK223" s="644">
        <f t="array" ref="BK223">U223-BJ223</f>
        <v/>
      </c>
      <c r="BL223" s="644">
        <f t="array" ref="BL223">IF(T223&lt;135,T223,T223-'DPI art.191'!$I$7)</f>
        <v/>
      </c>
      <c r="BM223" s="137">
        <f t="array" ref="BM223">IF(AA223&lt;80,"0",IF((AB223-AA223)&lt;=2,('DPI art.191'!$G$5-(('DPI art.191'!$F$5-'DPI art.191'!$G$5)/4)*(AB223-AA223-2)),('DPI art.191'!$G$5-(('DPI art.191'!$G$5-'DPI art.191'!$H$5)/8)*(AB223-AA223-2))))</f>
        <v/>
      </c>
      <c r="BN223" s="644">
        <f t="array" ref="BN223">AD223-BM223</f>
        <v/>
      </c>
      <c r="BO223" s="644">
        <f t="array" ref="BO223">IF(Z223&lt;135,Z223,Z223-'DPI art.191'!$I$5)</f>
        <v/>
      </c>
      <c r="BP223" s="645">
        <f t="array" ref="BP223">10^(0.1*R223)</f>
        <v/>
      </c>
      <c r="BQ223" s="645">
        <f t="array" ref="BQ223">10^(0.1*X223)</f>
        <v/>
      </c>
      <c r="BR223" s="645">
        <f t="array" ref="BR223">10^(0.1*AB223)</f>
        <v/>
      </c>
      <c r="BS223" s="645">
        <f t="array" ref="BS223">10^(0.1*AF223)</f>
        <v/>
      </c>
      <c r="BT223" s="645">
        <f t="array" ref="BT223">10^(0.1*AJ223)</f>
        <v/>
      </c>
      <c r="BU223" s="645">
        <f t="array" ref="BU223">10^(0.1*AN223)</f>
        <v/>
      </c>
      <c r="BV223" s="134">
        <f t="array" ref="BV223">IF(R223&gt;0,(O223-R223),"")</f>
        <v/>
      </c>
      <c r="BW223" s="134">
        <f t="array" ref="BW223">IF(X223&gt;0,(O223-X223),"")</f>
        <v/>
      </c>
      <c r="BX223" s="134">
        <f t="array" ref="BX223">IF(AB223&gt;0,(O223-AB223),"")</f>
        <v/>
      </c>
      <c r="BY223" s="134">
        <f t="array" ref="BY223">IF(AF223&gt;0,(O223-AF223),"")</f>
        <v/>
      </c>
      <c r="BZ223" s="134">
        <f t="array" ref="BZ223">IF(AJ223&gt;0,(O223-AJ223),"")</f>
        <v/>
      </c>
      <c r="CA223" s="134">
        <f t="array" ref="CA223">IF(AN223&gt;0,(O223-AN223),"")</f>
        <v/>
      </c>
      <c r="CB223" s="645">
        <f t="array" ref="CB223">COUNT(BV223:CA223)</f>
        <v/>
      </c>
      <c r="CC223" s="646">
        <f t="array" ref="CC223">IF(CB223=0,0,IF(CB223=1,0,1/(CB223*(CB223-1))))</f>
        <v/>
      </c>
      <c r="CD223" s="135">
        <f t="array" ref="CD223">IF(R223&gt;0,(BV223^2),"")</f>
        <v/>
      </c>
      <c r="CE223" s="135">
        <f t="array" ref="CE223">IF(X223&gt;0,(BW223^2),"")</f>
        <v/>
      </c>
      <c r="CF223" s="135">
        <f t="array" ref="CF223">IF(AB223&gt;0,(BX223^2),"")</f>
        <v/>
      </c>
      <c r="CG223" s="135">
        <f t="array" ref="CG223">IF(AF223&gt;0,(BY223^2),"")</f>
        <v/>
      </c>
      <c r="CH223" s="135">
        <f t="array" ref="CH223">IF(AJ223&gt;0,(BZ223^2),"")</f>
        <v/>
      </c>
      <c r="CI223" s="135">
        <f t="array" ref="CI223">IF(AN223&gt;0,(CA223^2),"")</f>
        <v/>
      </c>
      <c r="CJ223" s="121" t="n"/>
    </row>
    <row r="224" hidden="1" ht="18.5" customHeight="1" s="621">
      <c r="A224" s="123" t="n"/>
      <c r="B224" s="47" t="inlineStr">
        <is>
          <t>F3_3</t>
        </is>
      </c>
      <c r="C224" s="101" t="n"/>
      <c r="D224" s="101" t="n"/>
      <c r="E224" s="101" t="n"/>
      <c r="F224" s="101" t="n"/>
      <c r="G224" s="100" t="n">
        <v>46163</v>
      </c>
      <c r="H224" s="99" t="inlineStr">
        <is>
          <t>Compito</t>
        </is>
      </c>
      <c r="I224" s="101" t="n"/>
      <c r="J224" s="101" t="n"/>
      <c r="K224" s="100" t="n"/>
      <c r="L224" s="100" t="n"/>
      <c r="M224" s="635">
        <f t="array" ref="M224">IF(R224&gt;0,(SQRT(CC224*(SUM(CD224:CI224)))),"")</f>
        <v/>
      </c>
      <c r="N224" s="636">
        <f t="array" ref="N224">IF(T224&gt;0,(MAX(T224,Z224,AD224,AH224,AL224,AP224))+SQRT(1.2^2+1^2),"")</f>
        <v/>
      </c>
      <c r="O224" s="637">
        <f t="array" ref="O224">IF(R224="",0,10*LOG10(SUM(BP224:BU224)/(COUNT(R224,X224,AB224,AF224,AJ224,AN224))))</f>
        <v/>
      </c>
      <c r="P224" s="638">
        <f t="array" ref="P224">IF(AND(Y224="",AC224="",AG224="",AK224="",AO224=""),S224,AVERAGE(S224,Y224,AC224,AG224,AK224,AO224)+STDEV(S224,Y224,AC224,AG224,AK224,AO224))</f>
        <v/>
      </c>
      <c r="Q224" s="106" t="n">
        <v>300</v>
      </c>
      <c r="R224" s="639" t="n">
        <v>81.09999999999999</v>
      </c>
      <c r="S224" s="640" t="n">
        <v>83.90000000000001</v>
      </c>
      <c r="T224" s="641" t="n">
        <v>109.9</v>
      </c>
      <c r="U224" s="642" t="n"/>
      <c r="V224" s="642" t="n"/>
      <c r="W224" s="106" t="n">
        <v>300</v>
      </c>
      <c r="X224" s="639" t="n">
        <v>80.09999999999999</v>
      </c>
      <c r="Y224" s="640" t="n">
        <v>81.2</v>
      </c>
      <c r="Z224" s="641" t="n">
        <v>103.1</v>
      </c>
      <c r="AA224" s="106" t="n">
        <v>300</v>
      </c>
      <c r="AB224" s="639" t="n">
        <v>83.09999999999999</v>
      </c>
      <c r="AC224" s="640" t="n">
        <v>84.2</v>
      </c>
      <c r="AD224" s="641" t="n">
        <v>107.9</v>
      </c>
      <c r="AE224" s="106" t="n">
        <v>300</v>
      </c>
      <c r="AF224" s="639" t="n">
        <v>83.40000000000001</v>
      </c>
      <c r="AG224" s="640" t="n">
        <v>84.5</v>
      </c>
      <c r="AH224" s="641" t="n">
        <v>109.1</v>
      </c>
      <c r="AI224" s="106" t="n">
        <v>300</v>
      </c>
      <c r="AJ224" s="639" t="n">
        <v>81.2</v>
      </c>
      <c r="AK224" s="640" t="n">
        <v>81.8</v>
      </c>
      <c r="AL224" s="641" t="n">
        <v>108.5</v>
      </c>
      <c r="AM224" s="106" t="n">
        <v>300</v>
      </c>
      <c r="AN224" s="639" t="n">
        <v>82.59999999999999</v>
      </c>
      <c r="AO224" s="640" t="n">
        <v>83.8</v>
      </c>
      <c r="AP224" s="641" t="n">
        <v>111.2</v>
      </c>
      <c r="AQ224" s="111">
        <f t="array" ref="AQ224">IF(AND((O224)&lt;85,N224&lt;137),"NO","SI")</f>
        <v/>
      </c>
      <c r="AR224" s="112">
        <f t="array" ref="AR224">IF((480*(10^(7.95-(O224/10))))&lt;480,480*(10^(7.95-(O224/10))),480)</f>
        <v/>
      </c>
      <c r="AS224" s="113">
        <f t="array" ref="AS224">IF((480*(10^(8.45-(O224/10))))&lt;480,480*(10^(8.45-(O224/10))),480)</f>
        <v/>
      </c>
      <c r="AT224" s="114">
        <f t="array" ref="AT224">IF((480*(10^(8.65-(O224/10))))&lt;480,480*(10^(8.65-(O224/10))),480)</f>
        <v/>
      </c>
      <c r="AU224" s="644">
        <f t="array" ref="AU224">IF(O224&lt;80,"0",IF((P224-O224)&lt;=2,('DPI art.191'!$G$3-(('DPI art.191'!$F$3-'DPI art.191'!$G$3)/4)*(P224-O224-2)),('DPI art.191'!$G$3-(('DPI art.191'!$G$3-'DPI art.191'!$H$3)/8)*(P224-O224-2))))</f>
        <v/>
      </c>
      <c r="AV224" s="644">
        <f t="array" ref="AV224">O224-AU224</f>
        <v/>
      </c>
      <c r="AW224" s="644">
        <f t="array" ref="AW224">IF(N224&lt;135,N224,N224-'DPI art.191'!$I$3)</f>
        <v/>
      </c>
      <c r="AX224" s="644">
        <f t="array" ref="AX224">IF(O224&lt;80,"0",IF((P224-O224)&lt;=2,('DPI art.191'!$G$5-(('DPI art.191'!$F$5-'DPI art.191'!$G$5)/4)*(P224-O224-2)),('DPI art.191'!$G$5-(('DPI art.191'!$G$5-'DPI art.191'!$H$5)/8)*(P224-O224-2))))</f>
        <v/>
      </c>
      <c r="AY224" s="644">
        <f t="array" ref="AY224">I224-AX224</f>
        <v/>
      </c>
      <c r="AZ224" s="644">
        <f t="array" ref="AZ224">IF(N224&lt;135,N224,N224-'DPI art.191'!$I$5)</f>
        <v/>
      </c>
      <c r="BA224" s="644">
        <f t="array" ref="BA224">IF(O224&lt;80,"0",IF((P224-O224)&lt;=2,('DPI art.191'!$G$7-(('DPI art.191'!$F$7-'DPI art.191'!$G$7)/4)*(P224-O224-2)),('DPI art.191'!$G$7-(('DPI art.191'!$G$7-'DPI art.191'!$H$7)/8)*(P224-O224-2))))</f>
        <v/>
      </c>
      <c r="BB224" s="644">
        <f t="array" ref="BB224">R224-BA224</f>
        <v/>
      </c>
      <c r="BC224" s="644">
        <f t="array" ref="BC224">IF(N224&lt;135,N224,N224-'DPI art.191'!$I$5)</f>
        <v/>
      </c>
      <c r="BD224" s="137">
        <f t="array" ref="BD224">IF(O224&lt;80,"0",IF((P224-O224)&lt;=2,('DPI art.191'!$G$7-(('DPI art.191'!$F$7-'DPI art.191'!$G$7)/4)*(O224-P224-2)),('DPI art.191'!$G$7-(('DPI art.191'!$G$7-'DPI art.191'!$H$7)/8)*(P224-O224-2))))</f>
        <v/>
      </c>
      <c r="BE224" s="644">
        <f t="array" ref="BE224">O224-BD224</f>
        <v/>
      </c>
      <c r="BF224" s="644">
        <f t="array" ref="BF224">IF(N224&lt;135,N224,N224-'DPI art.191'!$I$7)</f>
        <v/>
      </c>
      <c r="BG224" s="137">
        <f t="array" ref="BG224">IF(AA224&lt;80,"0",IF((AB224-AA224)&lt;=2,('DPI art.191'!$G$3-(('DPI art.191'!$F$3-'DPI art.191'!$G$3)/4)*(AB224-AA224-2)),('DPI art.191'!$G$3-(('DPI art.191'!$G$3-'DPI art.191'!$H$3)/8)*(AB224-AA224-2))))</f>
        <v/>
      </c>
      <c r="BH224" s="644">
        <f t="array" ref="BH224">AA224-BG224</f>
        <v/>
      </c>
      <c r="BI224" s="644">
        <f t="array" ref="BI224">IF(Z224&lt;135,Z224,Z224-'DPI art.191'!$I$3)</f>
        <v/>
      </c>
      <c r="BJ224" s="137">
        <f t="array" ref="BJ224">IF(U224&lt;80,"0",IF((V224-U224)&lt;=2,('DPI art.191'!$G$7-(('DPI art.191'!$F$7-'DPI art.191'!$G$7)/4)*(U224-V224-2)),('DPI art.191'!$G$7-(('DPI art.191'!$G$7-'DPI art.191'!$H$7)/8)*(V224-U224-2))))</f>
        <v/>
      </c>
      <c r="BK224" s="644">
        <f t="array" ref="BK224">U224-BJ224</f>
        <v/>
      </c>
      <c r="BL224" s="644">
        <f t="array" ref="BL224">IF(T224&lt;135,T224,T224-'DPI art.191'!$I$7)</f>
        <v/>
      </c>
      <c r="BM224" s="137">
        <f t="array" ref="BM224">IF(AA224&lt;80,"0",IF((AB224-AA224)&lt;=2,('DPI art.191'!$G$5-(('DPI art.191'!$F$5-'DPI art.191'!$G$5)/4)*(AB224-AA224-2)),('DPI art.191'!$G$5-(('DPI art.191'!$G$5-'DPI art.191'!$H$5)/8)*(AB224-AA224-2))))</f>
        <v/>
      </c>
      <c r="BN224" s="644">
        <f t="array" ref="BN224">AD224-BM224</f>
        <v/>
      </c>
      <c r="BO224" s="644">
        <f t="array" ref="BO224">IF(Z224&lt;135,Z224,Z224-'DPI art.191'!$I$5)</f>
        <v/>
      </c>
      <c r="BP224" s="645">
        <f t="array" ref="BP224">10^(0.1*R224)</f>
        <v/>
      </c>
      <c r="BQ224" s="645">
        <f t="array" ref="BQ224">10^(0.1*X224)</f>
        <v/>
      </c>
      <c r="BR224" s="645">
        <f t="array" ref="BR224">10^(0.1*AB224)</f>
        <v/>
      </c>
      <c r="BS224" s="645">
        <f t="array" ref="BS224">10^(0.1*AF224)</f>
        <v/>
      </c>
      <c r="BT224" s="645">
        <f t="array" ref="BT224">10^(0.1*AJ224)</f>
        <v/>
      </c>
      <c r="BU224" s="645">
        <f t="array" ref="BU224">10^(0.1*AN224)</f>
        <v/>
      </c>
      <c r="BV224" s="134">
        <f t="array" ref="BV224">IF(R224&gt;0,(O224-R224),"")</f>
        <v/>
      </c>
      <c r="BW224" s="134">
        <f t="array" ref="BW224">IF(X224&gt;0,(O224-X224),"")</f>
        <v/>
      </c>
      <c r="BX224" s="134">
        <f t="array" ref="BX224">IF(AB224&gt;0,(O224-AB224),"")</f>
        <v/>
      </c>
      <c r="BY224" s="134">
        <f t="array" ref="BY224">IF(AF224&gt;0,(O224-AF224),"")</f>
        <v/>
      </c>
      <c r="BZ224" s="134">
        <f t="array" ref="BZ224">IF(AJ224&gt;0,(O224-AJ224),"")</f>
        <v/>
      </c>
      <c r="CA224" s="134">
        <f t="array" ref="CA224">IF(AN224&gt;0,(O224-AN224),"")</f>
        <v/>
      </c>
      <c r="CB224" s="645">
        <f t="array" ref="CB224">COUNT(BV224:CA224)</f>
        <v/>
      </c>
      <c r="CC224" s="646">
        <f t="array" ref="CC224">IF(CB224=0,0,IF(CB224=1,0,1/(CB224*(CB224-1))))</f>
        <v/>
      </c>
      <c r="CD224" s="135">
        <f t="array" ref="CD224">IF(R224&gt;0,(BV224^2),"")</f>
        <v/>
      </c>
      <c r="CE224" s="135">
        <f t="array" ref="CE224">IF(X224&gt;0,(BW224^2),"")</f>
        <v/>
      </c>
      <c r="CF224" s="135">
        <f t="array" ref="CF224">IF(AB224&gt;0,(BX224^2),"")</f>
        <v/>
      </c>
      <c r="CG224" s="135">
        <f t="array" ref="CG224">IF(AF224&gt;0,(BY224^2),"")</f>
        <v/>
      </c>
      <c r="CH224" s="135">
        <f t="array" ref="CH224">IF(AJ224&gt;0,(BZ224^2),"")</f>
        <v/>
      </c>
      <c r="CI224" s="135">
        <f t="array" ref="CI224">IF(AN224&gt;0,(CA224^2),"")</f>
        <v/>
      </c>
      <c r="CJ224" s="121" t="n"/>
    </row>
    <row r="225" hidden="1" ht="18.5" customHeight="1" s="621">
      <c r="A225" s="123" t="n"/>
      <c r="B225" s="47" t="inlineStr">
        <is>
          <t>F4_3</t>
        </is>
      </c>
      <c r="C225" s="101" t="n"/>
      <c r="D225" s="101" t="n"/>
      <c r="E225" s="101" t="n"/>
      <c r="F225" s="101" t="n"/>
      <c r="G225" s="100" t="n">
        <v>46163</v>
      </c>
      <c r="H225" s="99" t="inlineStr">
        <is>
          <t>Compito</t>
        </is>
      </c>
      <c r="I225" s="101" t="n"/>
      <c r="J225" s="101" t="n"/>
      <c r="K225" s="100" t="n"/>
      <c r="L225" s="100" t="n"/>
      <c r="M225" s="635">
        <f t="array" ref="M225">IF(R225&gt;0,(SQRT(CC225*(SUM(CD225:CI225)))),"")</f>
        <v/>
      </c>
      <c r="N225" s="636">
        <f t="array" ref="N225">IF(T225&gt;0,(MAX(T225,Z225,AD225,AH225,AL225,AP225))+SQRT(1.2^2+1^2),"")</f>
        <v/>
      </c>
      <c r="O225" s="637">
        <f t="array" ref="O225">IF(R225="",0,10*LOG10(SUM(BP225:BU225)/(COUNT(R225,X225,AB225,AF225,AJ225,AN225))))</f>
        <v/>
      </c>
      <c r="P225" s="638">
        <f t="array" ref="P225">IF(AND(Y225="",AC225="",AG225="",AK225="",AO225=""),S225,AVERAGE(S225,Y225,AC225,AG225,AK225,AO225)+STDEV(S225,Y225,AC225,AG225,AK225,AO225))</f>
        <v/>
      </c>
      <c r="Q225" s="106" t="n">
        <v>300</v>
      </c>
      <c r="R225" s="639" t="n">
        <v>83.5</v>
      </c>
      <c r="S225" s="640" t="n">
        <v>83.8</v>
      </c>
      <c r="T225" s="641" t="n">
        <v>105.2</v>
      </c>
      <c r="U225" s="642" t="n"/>
      <c r="V225" s="642" t="n"/>
      <c r="W225" s="106" t="n">
        <v>300</v>
      </c>
      <c r="X225" s="639" t="n">
        <v>82.40000000000001</v>
      </c>
      <c r="Y225" s="640" t="n">
        <v>84.90000000000001</v>
      </c>
      <c r="Z225" s="641" t="n">
        <v>112</v>
      </c>
      <c r="AA225" s="106" t="n">
        <v>300</v>
      </c>
      <c r="AB225" s="639" t="n">
        <v>83.5</v>
      </c>
      <c r="AC225" s="640" t="n">
        <v>86</v>
      </c>
      <c r="AD225" s="641" t="n">
        <v>115.9</v>
      </c>
      <c r="AE225" s="106" t="n">
        <v>300</v>
      </c>
      <c r="AF225" s="639" t="n">
        <v>86.09999999999999</v>
      </c>
      <c r="AG225" s="640" t="n">
        <v>88.40000000000001</v>
      </c>
      <c r="AH225" s="641" t="n">
        <v>120.8</v>
      </c>
      <c r="AI225" s="106" t="n">
        <v>300</v>
      </c>
      <c r="AJ225" s="639" t="n">
        <v>87.09999999999999</v>
      </c>
      <c r="AK225" s="640" t="n">
        <v>87.2</v>
      </c>
      <c r="AL225" s="641" t="n">
        <v>110.9</v>
      </c>
      <c r="AM225" s="106" t="n">
        <v>300</v>
      </c>
      <c r="AN225" s="639" t="n">
        <v>87.09999999999999</v>
      </c>
      <c r="AO225" s="640" t="n">
        <v>87.40000000000001</v>
      </c>
      <c r="AP225" s="641" t="n">
        <v>111.2</v>
      </c>
      <c r="AQ225" s="111">
        <f t="array" ref="AQ225">IF(AND((O225)&lt;85,N225&lt;137),"NO","SI")</f>
        <v/>
      </c>
      <c r="AR225" s="112">
        <f t="array" ref="AR225">IF((480*(10^(7.95-(O225/10))))&lt;480,480*(10^(7.95-(O225/10))),480)</f>
        <v/>
      </c>
      <c r="AS225" s="113">
        <f t="array" ref="AS225">IF((480*(10^(8.45-(O225/10))))&lt;480,480*(10^(8.45-(O225/10))),480)</f>
        <v/>
      </c>
      <c r="AT225" s="114">
        <f t="array" ref="AT225">IF((480*(10^(8.65-(O225/10))))&lt;480,480*(10^(8.65-(O225/10))),480)</f>
        <v/>
      </c>
      <c r="AU225" s="644">
        <f t="array" ref="AU225">IF(O225&lt;80,"0",IF((P225-O225)&lt;=2,('DPI art.191'!$G$3-(('DPI art.191'!$F$3-'DPI art.191'!$G$3)/4)*(P225-O225-2)),('DPI art.191'!$G$3-(('DPI art.191'!$G$3-'DPI art.191'!$H$3)/8)*(P225-O225-2))))</f>
        <v/>
      </c>
      <c r="AV225" s="644">
        <f t="array" ref="AV225">O225-AU225</f>
        <v/>
      </c>
      <c r="AW225" s="644">
        <f t="array" ref="AW225">IF(N225&lt;135,N225,N225-'DPI art.191'!$I$3)</f>
        <v/>
      </c>
      <c r="AX225" s="644">
        <f t="array" ref="AX225">IF(O225&lt;80,"0",IF((P225-O225)&lt;=2,('DPI art.191'!$G$5-(('DPI art.191'!$F$5-'DPI art.191'!$G$5)/4)*(P225-O225-2)),('DPI art.191'!$G$5-(('DPI art.191'!$G$5-'DPI art.191'!$H$5)/8)*(P225-O225-2))))</f>
        <v/>
      </c>
      <c r="AY225" s="644">
        <f t="array" ref="AY225">I225-AX225</f>
        <v/>
      </c>
      <c r="AZ225" s="644">
        <f t="array" ref="AZ225">IF(N225&lt;135,N225,N225-'DPI art.191'!$I$5)</f>
        <v/>
      </c>
      <c r="BA225" s="644">
        <f t="array" ref="BA225">IF(O225&lt;80,"0",IF((P225-O225)&lt;=2,('DPI art.191'!$G$7-(('DPI art.191'!$F$7-'DPI art.191'!$G$7)/4)*(P225-O225-2)),('DPI art.191'!$G$7-(('DPI art.191'!$G$7-'DPI art.191'!$H$7)/8)*(P225-O225-2))))</f>
        <v/>
      </c>
      <c r="BB225" s="644">
        <f t="array" ref="BB225">R225-BA225</f>
        <v/>
      </c>
      <c r="BC225" s="644">
        <f t="array" ref="BC225">IF(N225&lt;135,N225,N225-'DPI art.191'!$I$5)</f>
        <v/>
      </c>
      <c r="BD225" s="137">
        <f t="array" ref="BD225">IF(O225&lt;80,"0",IF((P225-O225)&lt;=2,('DPI art.191'!$G$7-(('DPI art.191'!$F$7-'DPI art.191'!$G$7)/4)*(O225-P225-2)),('DPI art.191'!$G$7-(('DPI art.191'!$G$7-'DPI art.191'!$H$7)/8)*(P225-O225-2))))</f>
        <v/>
      </c>
      <c r="BE225" s="644">
        <f t="array" ref="BE225">O225-BD225</f>
        <v/>
      </c>
      <c r="BF225" s="644">
        <f t="array" ref="BF225">IF(N225&lt;135,N225,N225-'DPI art.191'!$I$7)</f>
        <v/>
      </c>
      <c r="BG225" s="137">
        <f t="array" ref="BG225">IF(AA225&lt;80,"0",IF((AB225-AA225)&lt;=2,('DPI art.191'!$G$3-(('DPI art.191'!$F$3-'DPI art.191'!$G$3)/4)*(AB225-AA225-2)),('DPI art.191'!$G$3-(('DPI art.191'!$G$3-'DPI art.191'!$H$3)/8)*(AB225-AA225-2))))</f>
        <v/>
      </c>
      <c r="BH225" s="644">
        <f t="array" ref="BH225">AA225-BG225</f>
        <v/>
      </c>
      <c r="BI225" s="644">
        <f t="array" ref="BI225">IF(Z225&lt;135,Z225,Z225-'DPI art.191'!$I$3)</f>
        <v/>
      </c>
      <c r="BJ225" s="137">
        <f t="array" ref="BJ225">IF(U225&lt;80,"0",IF((V225-U225)&lt;=2,('DPI art.191'!$G$7-(('DPI art.191'!$F$7-'DPI art.191'!$G$7)/4)*(U225-V225-2)),('DPI art.191'!$G$7-(('DPI art.191'!$G$7-'DPI art.191'!$H$7)/8)*(V225-U225-2))))</f>
        <v/>
      </c>
      <c r="BK225" s="644">
        <f t="array" ref="BK225">U225-BJ225</f>
        <v/>
      </c>
      <c r="BL225" s="644">
        <f t="array" ref="BL225">IF(T225&lt;135,T225,T225-'DPI art.191'!$I$7)</f>
        <v/>
      </c>
      <c r="BM225" s="137">
        <f t="array" ref="BM225">IF(AA225&lt;80,"0",IF((AB225-AA225)&lt;=2,('DPI art.191'!$G$5-(('DPI art.191'!$F$5-'DPI art.191'!$G$5)/4)*(AB225-AA225-2)),('DPI art.191'!$G$5-(('DPI art.191'!$G$5-'DPI art.191'!$H$5)/8)*(AB225-AA225-2))))</f>
        <v/>
      </c>
      <c r="BN225" s="644">
        <f t="array" ref="BN225">AD225-BM225</f>
        <v/>
      </c>
      <c r="BO225" s="644">
        <f t="array" ref="BO225">IF(Z225&lt;135,Z225,Z225-'DPI art.191'!$I$5)</f>
        <v/>
      </c>
      <c r="BP225" s="645">
        <f t="array" ref="BP225">10^(0.1*R225)</f>
        <v/>
      </c>
      <c r="BQ225" s="645">
        <f t="array" ref="BQ225">10^(0.1*X225)</f>
        <v/>
      </c>
      <c r="BR225" s="645">
        <f t="array" ref="BR225">10^(0.1*AB225)</f>
        <v/>
      </c>
      <c r="BS225" s="645">
        <f t="array" ref="BS225">10^(0.1*AF225)</f>
        <v/>
      </c>
      <c r="BT225" s="645">
        <f t="array" ref="BT225">10^(0.1*AJ225)</f>
        <v/>
      </c>
      <c r="BU225" s="645">
        <f t="array" ref="BU225">10^(0.1*AN225)</f>
        <v/>
      </c>
      <c r="BV225" s="134">
        <f t="array" ref="BV225">IF(R225&gt;0,(O225-R225),"")</f>
        <v/>
      </c>
      <c r="BW225" s="134">
        <f t="array" ref="BW225">IF(X225&gt;0,(O225-X225),"")</f>
        <v/>
      </c>
      <c r="BX225" s="134">
        <f t="array" ref="BX225">IF(AB225&gt;0,(O225-AB225),"")</f>
        <v/>
      </c>
      <c r="BY225" s="134">
        <f t="array" ref="BY225">IF(AF225&gt;0,(O225-AF225),"")</f>
        <v/>
      </c>
      <c r="BZ225" s="134">
        <f t="array" ref="BZ225">IF(AJ225&gt;0,(O225-AJ225),"")</f>
        <v/>
      </c>
      <c r="CA225" s="134">
        <f t="array" ref="CA225">IF(AN225&gt;0,(O225-AN225),"")</f>
        <v/>
      </c>
      <c r="CB225" s="645">
        <f t="array" ref="CB225">COUNT(BV225:CA225)</f>
        <v/>
      </c>
      <c r="CC225" s="646">
        <f t="array" ref="CC225">IF(CB225=0,0,IF(CB225=1,0,1/(CB225*(CB225-1))))</f>
        <v/>
      </c>
      <c r="CD225" s="135">
        <f t="array" ref="CD225">IF(R225&gt;0,(BV225^2),"")</f>
        <v/>
      </c>
      <c r="CE225" s="135">
        <f t="array" ref="CE225">IF(X225&gt;0,(BW225^2),"")</f>
        <v/>
      </c>
      <c r="CF225" s="135">
        <f t="array" ref="CF225">IF(AB225&gt;0,(BX225^2),"")</f>
        <v/>
      </c>
      <c r="CG225" s="135">
        <f t="array" ref="CG225">IF(AF225&gt;0,(BY225^2),"")</f>
        <v/>
      </c>
      <c r="CH225" s="135">
        <f t="array" ref="CH225">IF(AJ225&gt;0,(BZ225^2),"")</f>
        <v/>
      </c>
      <c r="CI225" s="135">
        <f t="array" ref="CI225">IF(AN225&gt;0,(CA225^2),"")</f>
        <v/>
      </c>
      <c r="CJ225" s="121" t="n"/>
    </row>
    <row r="226" hidden="1" ht="18.5" customHeight="1" s="621">
      <c r="A226" s="123" t="n"/>
      <c r="B226" s="47" t="inlineStr">
        <is>
          <t>F5_3</t>
        </is>
      </c>
      <c r="C226" s="101" t="n"/>
      <c r="D226" s="101" t="n"/>
      <c r="E226" s="101" t="n"/>
      <c r="F226" s="101" t="n"/>
      <c r="G226" s="100" t="n">
        <v>46163</v>
      </c>
      <c r="H226" s="99" t="inlineStr">
        <is>
          <t>Compito</t>
        </is>
      </c>
      <c r="I226" s="101" t="n"/>
      <c r="J226" s="101" t="n"/>
      <c r="K226" s="100" t="n"/>
      <c r="L226" s="100" t="n"/>
      <c r="M226" s="635">
        <f t="array" ref="M226">IF(R226&gt;0,(SQRT(CC226*(SUM(CD226:CI226)))),"")</f>
        <v/>
      </c>
      <c r="N226" s="636">
        <f t="array" ref="N226">IF(T226&gt;0,(MAX(T226,Z226,AD226,AH226,AL226,AP226))+SQRT(1.2^2+1^2),"")</f>
        <v/>
      </c>
      <c r="O226" s="637">
        <f t="array" ref="O226">IF(R226="",0,10*LOG10(SUM(BP226:BU226)/(COUNT(R226,X226,AB226,AF226,AJ226,AN226))))</f>
        <v/>
      </c>
      <c r="P226" s="638">
        <f t="array" ref="P226">IF(AND(Y226="",AC226="",AG226="",AK226="",AO226=""),S226,AVERAGE(S226,Y226,AC226,AG226,AK226,AO226)+STDEV(S226,Y226,AC226,AG226,AK226,AO226))</f>
        <v/>
      </c>
      <c r="Q226" s="106" t="n">
        <v>300</v>
      </c>
      <c r="R226" s="639" t="n">
        <v>48.9</v>
      </c>
      <c r="S226" s="640" t="n">
        <v>69.2</v>
      </c>
      <c r="T226" s="641" t="n">
        <v>90.5</v>
      </c>
      <c r="U226" s="642" t="n"/>
      <c r="V226" s="642" t="n"/>
      <c r="W226" s="106" t="n">
        <v>300</v>
      </c>
      <c r="X226" s="639" t="n">
        <v>48.1</v>
      </c>
      <c r="Y226" s="640" t="n">
        <v>65.90000000000001</v>
      </c>
      <c r="Z226" s="641" t="n">
        <v>87.40000000000001</v>
      </c>
      <c r="AA226" s="106" t="n">
        <v>300</v>
      </c>
      <c r="AB226" s="639" t="n">
        <v>46.5</v>
      </c>
      <c r="AC226" s="640" t="n">
        <v>66.59999999999999</v>
      </c>
      <c r="AD226" s="641" t="n">
        <v>87.09999999999999</v>
      </c>
      <c r="AE226" s="106" t="n">
        <v>300</v>
      </c>
      <c r="AF226" s="639" t="n">
        <v>47.6</v>
      </c>
      <c r="AG226" s="640" t="n">
        <v>64.2</v>
      </c>
      <c r="AH226" s="641" t="n">
        <v>83.90000000000001</v>
      </c>
      <c r="AI226" s="106" t="n">
        <v>300</v>
      </c>
      <c r="AJ226" s="639" t="n">
        <v>49.2</v>
      </c>
      <c r="AK226" s="640" t="n">
        <v>66.09999999999999</v>
      </c>
      <c r="AL226" s="641" t="n">
        <v>84.3</v>
      </c>
      <c r="AM226" s="106" t="n">
        <v>300</v>
      </c>
      <c r="AN226" s="639" t="n">
        <v>66.90000000000001</v>
      </c>
      <c r="AO226" s="640" t="n">
        <v>76.8</v>
      </c>
      <c r="AP226" s="641" t="n">
        <v>110.1</v>
      </c>
      <c r="AQ226" s="111">
        <f t="array" ref="AQ226">IF(AND((O226)&lt;85,N226&lt;137),"NO","SI")</f>
        <v/>
      </c>
      <c r="AR226" s="112">
        <f t="array" ref="AR226">IF((480*(10^(7.95-(O226/10))))&lt;480,480*(10^(7.95-(O226/10))),480)</f>
        <v/>
      </c>
      <c r="AS226" s="113">
        <f t="array" ref="AS226">IF((480*(10^(8.45-(O226/10))))&lt;480,480*(10^(8.45-(O226/10))),480)</f>
        <v/>
      </c>
      <c r="AT226" s="114">
        <f t="array" ref="AT226">IF((480*(10^(8.65-(O226/10))))&lt;480,480*(10^(8.65-(O226/10))),480)</f>
        <v/>
      </c>
      <c r="AU226" s="137">
        <f t="array" ref="AU226">IF(O226&lt;80,"0",IF((P226-O226)&lt;=2,('DPI art.191'!$G$3-(('DPI art.191'!$F$3-'DPI art.191'!$G$3)/4)*(P226-O226-2)),('DPI art.191'!$G$3-(('DPI art.191'!$G$3-'DPI art.191'!$H$3)/8)*(P226-O226-2))))</f>
        <v/>
      </c>
      <c r="AV226" s="644">
        <f t="array" ref="AV226">O226-AU226</f>
        <v/>
      </c>
      <c r="AW226" s="644">
        <f t="array" ref="AW226">IF(N226&lt;135,N226,N226-'DPI art.191'!$I$3)</f>
        <v/>
      </c>
      <c r="AX226" s="137">
        <f t="array" ref="AX226">IF(O226&lt;80,"0",IF((P226-O226)&lt;=2,('DPI art.191'!$G$5-(('DPI art.191'!$F$5-'DPI art.191'!$G$5)/4)*(P226-O226-2)),('DPI art.191'!$G$5-(('DPI art.191'!$G$5-'DPI art.191'!$H$5)/8)*(P226-O226-2))))</f>
        <v/>
      </c>
      <c r="AY226" s="644">
        <f t="array" ref="AY226">I226-AX226</f>
        <v/>
      </c>
      <c r="AZ226" s="644">
        <f t="array" ref="AZ226">IF(N226&lt;135,N226,N226-'DPI art.191'!$I$5)</f>
        <v/>
      </c>
      <c r="BA226" s="137">
        <f t="array" ref="BA226">IF(O226&lt;80,"0",IF((P226-O226)&lt;=2,('DPI art.191'!$G$7-(('DPI art.191'!$F$7-'DPI art.191'!$G$7)/4)*(P226-O226-2)),('DPI art.191'!$G$7-(('DPI art.191'!$G$7-'DPI art.191'!$H$7)/8)*(P226-O226-2))))</f>
        <v/>
      </c>
      <c r="BB226" s="644">
        <f t="array" ref="BB226">R226-BA226</f>
        <v/>
      </c>
      <c r="BC226" s="644">
        <f t="array" ref="BC226">IF(N226&lt;135,N226,N226-'DPI art.191'!$I$5)</f>
        <v/>
      </c>
      <c r="BD226" s="137">
        <f t="array" ref="BD226">IF(O226&lt;80,"0",IF((P226-O226)&lt;=2,('DPI art.191'!$G$7-(('DPI art.191'!$F$7-'DPI art.191'!$G$7)/4)*(O226-P226-2)),('DPI art.191'!$G$7-(('DPI art.191'!$G$7-'DPI art.191'!$H$7)/8)*(P226-O226-2))))</f>
        <v/>
      </c>
      <c r="BE226" s="644">
        <f t="array" ref="BE226">O226-BD226</f>
        <v/>
      </c>
      <c r="BF226" s="644">
        <f t="array" ref="BF226">IF(N226&lt;135,N226,N226-'DPI art.191'!$I$7)</f>
        <v/>
      </c>
      <c r="BG226" s="137">
        <f t="array" ref="BG226">IF(AA226&lt;80,"0",IF((AB226-AA226)&lt;=2,('DPI art.191'!$G$3-(('DPI art.191'!$F$3-'DPI art.191'!$G$3)/4)*(AB226-AA226-2)),('DPI art.191'!$G$3-(('DPI art.191'!$G$3-'DPI art.191'!$H$3)/8)*(AB226-AA226-2))))</f>
        <v/>
      </c>
      <c r="BH226" s="644">
        <f t="array" ref="BH226">AA226-BG226</f>
        <v/>
      </c>
      <c r="BI226" s="644">
        <f t="array" ref="BI226">IF(Z226&lt;135,Z226,Z226-'DPI art.191'!$I$3)</f>
        <v/>
      </c>
      <c r="BJ226" s="137">
        <f t="array" ref="BJ226">IF(U226&lt;80,"0",IF((V226-U226)&lt;=2,('DPI art.191'!$G$7-(('DPI art.191'!$F$7-'DPI art.191'!$G$7)/4)*(U226-V226-2)),('DPI art.191'!$G$7-(('DPI art.191'!$G$7-'DPI art.191'!$H$7)/8)*(V226-U226-2))))</f>
        <v/>
      </c>
      <c r="BK226" s="644">
        <f t="array" ref="BK226">U226-BJ226</f>
        <v/>
      </c>
      <c r="BL226" s="644">
        <f t="array" ref="BL226">IF(T226&lt;135,T226,T226-'DPI art.191'!$I$7)</f>
        <v/>
      </c>
      <c r="BM226" s="137">
        <f t="array" ref="BM226">IF(AA226&lt;80,"0",IF((AB226-AA226)&lt;=2,('DPI art.191'!$G$5-(('DPI art.191'!$F$5-'DPI art.191'!$G$5)/4)*(AB226-AA226-2)),('DPI art.191'!$G$5-(('DPI art.191'!$G$5-'DPI art.191'!$H$5)/8)*(AB226-AA226-2))))</f>
        <v/>
      </c>
      <c r="BN226" s="644">
        <f t="array" ref="BN226">AD226-BM226</f>
        <v/>
      </c>
      <c r="BO226" s="644">
        <f t="array" ref="BO226">IF(Z226&lt;135,Z226,Z226-'DPI art.191'!$I$5)</f>
        <v/>
      </c>
      <c r="BP226" s="645">
        <f t="array" ref="BP226">10^(0.1*R226)</f>
        <v/>
      </c>
      <c r="BQ226" s="645">
        <f t="array" ref="BQ226">10^(0.1*X226)</f>
        <v/>
      </c>
      <c r="BR226" s="645">
        <f t="array" ref="BR226">10^(0.1*AB226)</f>
        <v/>
      </c>
      <c r="BS226" s="645">
        <f t="array" ref="BS226">10^(0.1*AF226)</f>
        <v/>
      </c>
      <c r="BT226" s="645">
        <f t="array" ref="BT226">10^(0.1*AJ226)</f>
        <v/>
      </c>
      <c r="BU226" s="645">
        <f t="array" ref="BU226">10^(0.1*AN226)</f>
        <v/>
      </c>
      <c r="BV226" s="134">
        <f t="array" ref="BV226">IF(R226&gt;0,(O226-R226),"")</f>
        <v/>
      </c>
      <c r="BW226" s="134">
        <f t="array" ref="BW226">IF(X226&gt;0,(O226-X226),"")</f>
        <v/>
      </c>
      <c r="BX226" s="134">
        <f t="array" ref="BX226">IF(AB226&gt;0,(O226-AB226),"")</f>
        <v/>
      </c>
      <c r="BY226" s="134">
        <f t="array" ref="BY226">IF(AF226&gt;0,(O226-AF226),"")</f>
        <v/>
      </c>
      <c r="BZ226" s="134">
        <f t="array" ref="BZ226">IF(AJ226&gt;0,(O226-AJ226),"")</f>
        <v/>
      </c>
      <c r="CA226" s="134">
        <f t="array" ref="CA226">IF(AN226&gt;0,(O226-AN226),"")</f>
        <v/>
      </c>
      <c r="CB226" s="645">
        <f t="array" ref="CB226">COUNT(BV226:CA226)</f>
        <v/>
      </c>
      <c r="CC226" s="646">
        <f t="array" ref="CC226">IF(CB226=0,0,IF(CB226=1,0,1/(CB226*(CB226-1))))</f>
        <v/>
      </c>
      <c r="CD226" s="135">
        <f t="array" ref="CD226">IF(R226&gt;0,(BV226^2),"")</f>
        <v/>
      </c>
      <c r="CE226" s="135">
        <f t="array" ref="CE226">IF(X226&gt;0,(BW226^2),"")</f>
        <v/>
      </c>
      <c r="CF226" s="135">
        <f t="array" ref="CF226">IF(AB226&gt;0,(BX226^2),"")</f>
        <v/>
      </c>
      <c r="CG226" s="135">
        <f t="array" ref="CG226">IF(AF226&gt;0,(BY226^2),"")</f>
        <v/>
      </c>
      <c r="CH226" s="135">
        <f t="array" ref="CH226">IF(AJ226&gt;0,(BZ226^2),"")</f>
        <v/>
      </c>
      <c r="CI226" s="135">
        <f t="array" ref="CI226">IF(AN226&gt;0,(CA226^2),"")</f>
        <v/>
      </c>
      <c r="CJ226" s="121" t="n"/>
    </row>
    <row r="227" hidden="1" ht="18.5" customHeight="1" s="621">
      <c r="A227" s="123" t="n"/>
      <c r="B227" s="47" t="inlineStr">
        <is>
          <t>F6_3</t>
        </is>
      </c>
      <c r="C227" s="101" t="n"/>
      <c r="D227" s="101" t="n"/>
      <c r="E227" s="101" t="n"/>
      <c r="F227" s="101" t="n"/>
      <c r="G227" s="100" t="n">
        <v>46163</v>
      </c>
      <c r="H227" s="99" t="inlineStr">
        <is>
          <t>Compito</t>
        </is>
      </c>
      <c r="I227" s="101" t="n"/>
      <c r="J227" s="101" t="n"/>
      <c r="K227" s="100" t="n"/>
      <c r="L227" s="100" t="n"/>
      <c r="M227" s="635">
        <f t="array" ref="M227">IF(R227&gt;0,(SQRT(CC227*(SUM(CD227:CI227)))),"")</f>
        <v/>
      </c>
      <c r="N227" s="636">
        <f t="array" ref="N227">IF(T227&gt;0,(MAX(T227,Z227,AD227,AH227,AL227,AP227))+SQRT(1.2^2+1^2),"")</f>
        <v/>
      </c>
      <c r="O227" s="637">
        <f t="array" ref="O227">IF(R227="",0,10*LOG10(SUM(BP227:BU227)/(COUNT(R227,X227,AB227,AF227,AJ227,AN227))))</f>
        <v/>
      </c>
      <c r="P227" s="638">
        <f t="array" ref="P227">IF(AND(Y227="",AC227="",AG227="",AK227="",AO227=""),S227,AVERAGE(S227,Y227,AC227,AG227,AK227,AO227)+STDEV(S227,Y227,AC227,AG227,AK227,AO227))</f>
        <v/>
      </c>
      <c r="Q227" s="106" t="n">
        <v>300</v>
      </c>
      <c r="R227" s="639" t="n">
        <v>82.40000000000001</v>
      </c>
      <c r="S227" s="640" t="n">
        <v>83.90000000000001</v>
      </c>
      <c r="T227" s="641" t="n">
        <v>112.4</v>
      </c>
      <c r="U227" s="642" t="n"/>
      <c r="V227" s="642" t="n"/>
      <c r="W227" s="106" t="n">
        <v>300</v>
      </c>
      <c r="X227" s="639" t="n">
        <v>78.2</v>
      </c>
      <c r="Y227" s="640" t="n">
        <v>80.7</v>
      </c>
      <c r="Z227" s="641" t="n">
        <v>103</v>
      </c>
      <c r="AA227" s="106" t="n">
        <v>300</v>
      </c>
      <c r="AB227" s="639" t="n">
        <v>75.59999999999999</v>
      </c>
      <c r="AC227" s="640" t="n">
        <v>79.3</v>
      </c>
      <c r="AD227" s="641" t="n">
        <v>104.4</v>
      </c>
      <c r="AE227" s="106" t="n">
        <v>300</v>
      </c>
      <c r="AF227" s="639" t="n">
        <v>78.90000000000001</v>
      </c>
      <c r="AG227" s="640" t="n">
        <v>81.5</v>
      </c>
      <c r="AH227" s="641" t="n">
        <v>103.1</v>
      </c>
      <c r="AI227" s="106" t="n">
        <v>300</v>
      </c>
      <c r="AJ227" s="639" t="n">
        <v>79.7</v>
      </c>
      <c r="AK227" s="640" t="n">
        <v>82.09999999999999</v>
      </c>
      <c r="AL227" s="641" t="n">
        <v>103.7</v>
      </c>
      <c r="AM227" s="106" t="n">
        <v>300</v>
      </c>
      <c r="AN227" s="639" t="n">
        <v>78.09999999999999</v>
      </c>
      <c r="AO227" s="640" t="n">
        <v>80.59999999999999</v>
      </c>
      <c r="AP227" s="641" t="n">
        <v>103.5</v>
      </c>
      <c r="AQ227" s="111">
        <f t="array" ref="AQ227">IF(AND((O227)&lt;85,N227&lt;137),"NO","SI")</f>
        <v/>
      </c>
      <c r="AR227" s="112">
        <f t="array" ref="AR227">IF((480*(10^(7.95-(O227/10))))&lt;480,480*(10^(7.95-(O227/10))),480)</f>
        <v/>
      </c>
      <c r="AS227" s="113">
        <f t="array" ref="AS227">IF((480*(10^(8.45-(O227/10))))&lt;480,480*(10^(8.45-(O227/10))),480)</f>
        <v/>
      </c>
      <c r="AT227" s="114">
        <f t="array" ref="AT227">IF((480*(10^(8.65-(O227/10))))&lt;480,480*(10^(8.65-(O227/10))),480)</f>
        <v/>
      </c>
      <c r="AU227" s="137">
        <f t="array" ref="AU227">IF(O227&lt;80,"0",IF((P227-O227)&lt;=2,('DPI art.191'!$G$3-(('DPI art.191'!$F$3-'DPI art.191'!$G$3)/4)*(P227-O227-2)),('DPI art.191'!$G$3-(('DPI art.191'!$G$3-'DPI art.191'!$H$3)/8)*(P227-O227-2))))</f>
        <v/>
      </c>
      <c r="AV227" s="644">
        <f t="array" ref="AV227">O227-AU227</f>
        <v/>
      </c>
      <c r="AW227" s="644">
        <f t="array" ref="AW227">IF(N227&lt;135,N227,N227-'DPI art.191'!$I$3)</f>
        <v/>
      </c>
      <c r="AX227" s="137">
        <f t="array" ref="AX227">IF(O227&lt;80,"0",IF((P227-O227)&lt;=2,('DPI art.191'!$G$5-(('DPI art.191'!$F$5-'DPI art.191'!$G$5)/4)*(P227-O227-2)),('DPI art.191'!$G$5-(('DPI art.191'!$G$5-'DPI art.191'!$H$5)/8)*(P227-O227-2))))</f>
        <v/>
      </c>
      <c r="AY227" s="644">
        <f t="array" ref="AY227">I227-AX227</f>
        <v/>
      </c>
      <c r="AZ227" s="644">
        <f t="array" ref="AZ227">IF(N227&lt;135,N227,N227-'DPI art.191'!$I$5)</f>
        <v/>
      </c>
      <c r="BA227" s="137">
        <f t="array" ref="BA227">IF(O227&lt;80,"0",IF((P227-O227)&lt;=2,('DPI art.191'!$G$7-(('DPI art.191'!$F$7-'DPI art.191'!$G$7)/4)*(P227-O227-2)),('DPI art.191'!$G$7-(('DPI art.191'!$G$7-'DPI art.191'!$H$7)/8)*(P227-O227-2))))</f>
        <v/>
      </c>
      <c r="BB227" s="644">
        <f t="array" ref="BB227">R227-BA227</f>
        <v/>
      </c>
      <c r="BC227" s="644">
        <f t="array" ref="BC227">IF(N227&lt;135,N227,N227-'DPI art.191'!$I$5)</f>
        <v/>
      </c>
      <c r="BD227" s="137">
        <f t="array" ref="BD227">IF(O227&lt;80,"0",IF((P227-O227)&lt;=2,('DPI art.191'!$G$7-(('DPI art.191'!$F$7-'DPI art.191'!$G$7)/4)*(O227-P227-2)),('DPI art.191'!$G$7-(('DPI art.191'!$G$7-'DPI art.191'!$H$7)/8)*(P227-O227-2))))</f>
        <v/>
      </c>
      <c r="BE227" s="644">
        <f t="array" ref="BE227">O227-BD227</f>
        <v/>
      </c>
      <c r="BF227" s="644">
        <f t="array" ref="BF227">IF(N227&lt;135,N227,N227-'DPI art.191'!$I$7)</f>
        <v/>
      </c>
      <c r="BG227" s="137">
        <f t="array" ref="BG227">IF(AA227&lt;80,"0",IF((AB227-AA227)&lt;=2,('DPI art.191'!$G$3-(('DPI art.191'!$F$3-'DPI art.191'!$G$3)/4)*(AB227-AA227-2)),('DPI art.191'!$G$3-(('DPI art.191'!$G$3-'DPI art.191'!$H$3)/8)*(AB227-AA227-2))))</f>
        <v/>
      </c>
      <c r="BH227" s="644">
        <f t="array" ref="BH227">AA227-BG227</f>
        <v/>
      </c>
      <c r="BI227" s="644">
        <f t="array" ref="BI227">IF(Z227&lt;135,Z227,Z227-'DPI art.191'!$I$3)</f>
        <v/>
      </c>
      <c r="BJ227" s="137">
        <f t="array" ref="BJ227">IF(U227&lt;80,"0",IF((V227-U227)&lt;=2,('DPI art.191'!$G$7-(('DPI art.191'!$F$7-'DPI art.191'!$G$7)/4)*(U227-V227-2)),('DPI art.191'!$G$7-(('DPI art.191'!$G$7-'DPI art.191'!$H$7)/8)*(V227-U227-2))))</f>
        <v/>
      </c>
      <c r="BK227" s="644">
        <f t="array" ref="BK227">U227-BJ227</f>
        <v/>
      </c>
      <c r="BL227" s="644">
        <f t="array" ref="BL227">IF(T227&lt;135,T227,T227-'DPI art.191'!$I$7)</f>
        <v/>
      </c>
      <c r="BM227" s="137">
        <f t="array" ref="BM227">IF(AA227&lt;80,"0",IF((AB227-AA227)&lt;=2,('DPI art.191'!$G$5-(('DPI art.191'!$F$5-'DPI art.191'!$G$5)/4)*(AB227-AA227-2)),('DPI art.191'!$G$5-(('DPI art.191'!$G$5-'DPI art.191'!$H$5)/8)*(AB227-AA227-2))))</f>
        <v/>
      </c>
      <c r="BN227" s="644">
        <f t="array" ref="BN227">AD227-BM227</f>
        <v/>
      </c>
      <c r="BO227" s="644">
        <f t="array" ref="BO227">IF(Z227&lt;135,Z227,Z227-'DPI art.191'!$I$5)</f>
        <v/>
      </c>
      <c r="BP227" s="645">
        <f t="array" ref="BP227">10^(0.1*R227)</f>
        <v/>
      </c>
      <c r="BQ227" s="645">
        <f t="array" ref="BQ227">10^(0.1*X227)</f>
        <v/>
      </c>
      <c r="BR227" s="645">
        <f t="array" ref="BR227">10^(0.1*AB227)</f>
        <v/>
      </c>
      <c r="BS227" s="645">
        <f t="array" ref="BS227">10^(0.1*AF227)</f>
        <v/>
      </c>
      <c r="BT227" s="645">
        <f t="array" ref="BT227">10^(0.1*AJ227)</f>
        <v/>
      </c>
      <c r="BU227" s="645">
        <f t="array" ref="BU227">10^(0.1*AN227)</f>
        <v/>
      </c>
      <c r="BV227" s="134">
        <f t="array" ref="BV227">IF(R227&gt;0,(O227-R227),"")</f>
        <v/>
      </c>
      <c r="BW227" s="134">
        <f t="array" ref="BW227">IF(X227&gt;0,(O227-X227),"")</f>
        <v/>
      </c>
      <c r="BX227" s="134">
        <f t="array" ref="BX227">IF(AB227&gt;0,(O227-AB227),"")</f>
        <v/>
      </c>
      <c r="BY227" s="134">
        <f t="array" ref="BY227">IF(AF227&gt;0,(O227-AF227),"")</f>
        <v/>
      </c>
      <c r="BZ227" s="134">
        <f t="array" ref="BZ227">IF(AJ227&gt;0,(O227-AJ227),"")</f>
        <v/>
      </c>
      <c r="CA227" s="134">
        <f t="array" ref="CA227">IF(AN227&gt;0,(O227-AN227),"")</f>
        <v/>
      </c>
      <c r="CB227" s="645">
        <f t="array" ref="CB227">COUNT(BV227:CA227)</f>
        <v/>
      </c>
      <c r="CC227" s="646">
        <f t="array" ref="CC227">IF(CB227=0,0,IF(CB227=1,0,1/(CB227*(CB227-1))))</f>
        <v/>
      </c>
      <c r="CD227" s="135">
        <f t="array" ref="CD227">IF(R227&gt;0,(BV227^2),"")</f>
        <v/>
      </c>
      <c r="CE227" s="135">
        <f t="array" ref="CE227">IF(X227&gt;0,(BW227^2),"")</f>
        <v/>
      </c>
      <c r="CF227" s="135">
        <f t="array" ref="CF227">IF(AB227&gt;0,(BX227^2),"")</f>
        <v/>
      </c>
      <c r="CG227" s="135">
        <f t="array" ref="CG227">IF(AF227&gt;0,(BY227^2),"")</f>
        <v/>
      </c>
      <c r="CH227" s="135">
        <f t="array" ref="CH227">IF(AJ227&gt;0,(BZ227^2),"")</f>
        <v/>
      </c>
      <c r="CI227" s="135">
        <f t="array" ref="CI227">IF(AN227&gt;0,(CA227^2),"")</f>
        <v/>
      </c>
      <c r="CJ227" s="121" t="n"/>
    </row>
    <row r="228" hidden="1" ht="18.5" customHeight="1" s="621">
      <c r="A228" s="123" t="n"/>
      <c r="B228" s="47" t="inlineStr">
        <is>
          <t>F7_3</t>
        </is>
      </c>
      <c r="C228" s="101" t="n"/>
      <c r="D228" s="101" t="n"/>
      <c r="E228" s="101" t="n"/>
      <c r="F228" s="101" t="n"/>
      <c r="G228" s="100" t="n">
        <v>46163</v>
      </c>
      <c r="H228" s="99" t="inlineStr">
        <is>
          <t>Compito</t>
        </is>
      </c>
      <c r="I228" s="101" t="n"/>
      <c r="J228" s="101" t="n"/>
      <c r="K228" s="100" t="n"/>
      <c r="L228" s="100" t="n"/>
      <c r="M228" s="635">
        <f t="array" ref="M228">IF(R228&gt;0,(SQRT(CC228*(SUM(CD228:CI228)))),"")</f>
        <v/>
      </c>
      <c r="N228" s="636">
        <f t="array" ref="N228">IF(T228&gt;0,(MAX(T228,Z228,AD228,AH228,AL228,AP228))+SQRT(1.2^2+1^2),"")</f>
        <v/>
      </c>
      <c r="O228" s="637">
        <f t="array" ref="O228">IF(R228="",0,10*LOG10(SUM(BP228:BU228)/(COUNT(R228,X228,AB228,AF228,AJ228,AN228))))</f>
        <v/>
      </c>
      <c r="P228" s="638">
        <f t="array" ref="P228">IF(AND(Y228="",AC228="",AG228="",AK228="",AO228=""),S228,AVERAGE(S228,Y228,AC228,AG228,AK228,AO228)+STDEV(S228,Y228,AC228,AG228,AK228,AO228))</f>
        <v/>
      </c>
      <c r="Q228" s="106" t="n">
        <v>300</v>
      </c>
      <c r="R228" s="639" t="n">
        <v>82.40000000000001</v>
      </c>
      <c r="S228" s="640" t="n">
        <v>82.5</v>
      </c>
      <c r="T228" s="641" t="n">
        <v>99.8</v>
      </c>
      <c r="U228" s="642" t="n"/>
      <c r="V228" s="642" t="n"/>
      <c r="W228" s="106" t="n">
        <v>300</v>
      </c>
      <c r="X228" s="639" t="n">
        <v>81.7</v>
      </c>
      <c r="Y228" s="640" t="n">
        <v>83.09999999999999</v>
      </c>
      <c r="Z228" s="641" t="n">
        <v>106.8</v>
      </c>
      <c r="AA228" s="106" t="n">
        <v>300</v>
      </c>
      <c r="AB228" s="639" t="n">
        <v>83.40000000000001</v>
      </c>
      <c r="AC228" s="640" t="n">
        <v>84</v>
      </c>
      <c r="AD228" s="641" t="n">
        <v>105</v>
      </c>
      <c r="AE228" s="106" t="n">
        <v>300</v>
      </c>
      <c r="AF228" s="639" t="n">
        <v>83.59999999999999</v>
      </c>
      <c r="AG228" s="640" t="n">
        <v>84</v>
      </c>
      <c r="AH228" s="641" t="n">
        <v>109.5</v>
      </c>
      <c r="AI228" s="106" t="n">
        <v>300</v>
      </c>
      <c r="AJ228" s="639" t="n">
        <v>84</v>
      </c>
      <c r="AK228" s="640" t="n">
        <v>84.5</v>
      </c>
      <c r="AL228" s="641" t="n">
        <v>115.1</v>
      </c>
      <c r="AM228" s="106" t="n">
        <v>300</v>
      </c>
      <c r="AN228" s="639" t="n">
        <v>83.3</v>
      </c>
      <c r="AO228" s="640" t="n">
        <v>83.5</v>
      </c>
      <c r="AP228" s="641" t="n">
        <v>108.8</v>
      </c>
      <c r="AQ228" s="111">
        <f t="array" ref="AQ228">IF(AND((O228)&lt;85,N228&lt;137),"NO","SI")</f>
        <v/>
      </c>
      <c r="AR228" s="112">
        <f t="array" ref="AR228">IF((480*(10^(7.95-(O228/10))))&lt;480,480*(10^(7.95-(O228/10))),480)</f>
        <v/>
      </c>
      <c r="AS228" s="113">
        <f t="array" ref="AS228">IF((480*(10^(8.45-(O228/10))))&lt;480,480*(10^(8.45-(O228/10))),480)</f>
        <v/>
      </c>
      <c r="AT228" s="114">
        <f t="array" ref="AT228">IF((480*(10^(8.65-(O228/10))))&lt;480,480*(10^(8.65-(O228/10))),480)</f>
        <v/>
      </c>
      <c r="AU228" s="644">
        <f t="array" ref="AU228">IF(O228&lt;80,"0",IF((P228-O228)&lt;=2,('DPI art.191'!$G$3-(('DPI art.191'!$F$3-'DPI art.191'!$G$3)/4)*(P228-O228-2)),('DPI art.191'!$G$3-(('DPI art.191'!$G$3-'DPI art.191'!$H$3)/8)*(P228-O228-2))))</f>
        <v/>
      </c>
      <c r="AV228" s="644">
        <f t="array" ref="AV228">O228-AU228</f>
        <v/>
      </c>
      <c r="AW228" s="644">
        <f t="array" ref="AW228">IF(N228&lt;135,N228,N228-'DPI art.191'!$I$3)</f>
        <v/>
      </c>
      <c r="AX228" s="644">
        <f t="array" ref="AX228">IF(O228&lt;80,"0",IF((P228-O228)&lt;=2,('DPI art.191'!$G$5-(('DPI art.191'!$F$5-'DPI art.191'!$G$5)/4)*(P228-O228-2)),('DPI art.191'!$G$5-(('DPI art.191'!$G$5-'DPI art.191'!$H$5)/8)*(P228-O228-2))))</f>
        <v/>
      </c>
      <c r="AY228" s="644">
        <f t="array" ref="AY228">I228-AX228</f>
        <v/>
      </c>
      <c r="AZ228" s="644">
        <f t="array" ref="AZ228">IF(N228&lt;135,N228,N228-'DPI art.191'!$I$5)</f>
        <v/>
      </c>
      <c r="BA228" s="644">
        <f t="array" ref="BA228">IF(O228&lt;80,"0",IF((P228-O228)&lt;=2,('DPI art.191'!$G$7-(('DPI art.191'!$F$7-'DPI art.191'!$G$7)/4)*(P228-O228-2)),('DPI art.191'!$G$7-(('DPI art.191'!$G$7-'DPI art.191'!$H$7)/8)*(P228-O228-2))))</f>
        <v/>
      </c>
      <c r="BB228" s="644">
        <f t="array" ref="BB228">R228-BA228</f>
        <v/>
      </c>
      <c r="BC228" s="644">
        <f t="array" ref="BC228">IF(N228&lt;135,N228,N228-'DPI art.191'!$I$5)</f>
        <v/>
      </c>
      <c r="BD228" s="137">
        <f t="array" ref="BD228">IF(O228&lt;80,"0",IF((P228-O228)&lt;=2,('DPI art.191'!$G$7-(('DPI art.191'!$F$7-'DPI art.191'!$G$7)/4)*(O228-P228-2)),('DPI art.191'!$G$7-(('DPI art.191'!$G$7-'DPI art.191'!$H$7)/8)*(P228-O228-2))))</f>
        <v/>
      </c>
      <c r="BE228" s="644">
        <f t="array" ref="BE228">O228-BD228</f>
        <v/>
      </c>
      <c r="BF228" s="644">
        <f t="array" ref="BF228">IF(N228&lt;135,N228,N228-'DPI art.191'!$I$7)</f>
        <v/>
      </c>
      <c r="BG228" s="137">
        <f t="array" ref="BG228">IF(AA228&lt;80,"0",IF((AB228-AA228)&lt;=2,('DPI art.191'!$G$3-(('DPI art.191'!$F$3-'DPI art.191'!$G$3)/4)*(AB228-AA228-2)),('DPI art.191'!$G$3-(('DPI art.191'!$G$3-'DPI art.191'!$H$3)/8)*(AB228-AA228-2))))</f>
        <v/>
      </c>
      <c r="BH228" s="644">
        <f t="array" ref="BH228">AA228-BG228</f>
        <v/>
      </c>
      <c r="BI228" s="644">
        <f t="array" ref="BI228">IF(Z228&lt;135,Z228,Z228-'DPI art.191'!$I$3)</f>
        <v/>
      </c>
      <c r="BJ228" s="137">
        <f t="array" ref="BJ228">IF(U228&lt;80,"0",IF((V228-U228)&lt;=2,('DPI art.191'!$G$7-(('DPI art.191'!$F$7-'DPI art.191'!$G$7)/4)*(U228-V228-2)),('DPI art.191'!$G$7-(('DPI art.191'!$G$7-'DPI art.191'!$H$7)/8)*(V228-U228-2))))</f>
        <v/>
      </c>
      <c r="BK228" s="644">
        <f t="array" ref="BK228">U228-BJ228</f>
        <v/>
      </c>
      <c r="BL228" s="644">
        <f t="array" ref="BL228">IF(T228&lt;135,T228,T228-'DPI art.191'!$I$7)</f>
        <v/>
      </c>
      <c r="BM228" s="137">
        <f t="array" ref="BM228">IF(AA228&lt;80,"0",IF((AB228-AA228)&lt;=2,('DPI art.191'!$G$5-(('DPI art.191'!$F$5-'DPI art.191'!$G$5)/4)*(AB228-AA228-2)),('DPI art.191'!$G$5-(('DPI art.191'!$G$5-'DPI art.191'!$H$5)/8)*(AB228-AA228-2))))</f>
        <v/>
      </c>
      <c r="BN228" s="644">
        <f t="array" ref="BN228">AD228-BM228</f>
        <v/>
      </c>
      <c r="BO228" s="644">
        <f t="array" ref="BO228">IF(Z228&lt;135,Z228,Z228-'DPI art.191'!$I$5)</f>
        <v/>
      </c>
      <c r="BP228" s="645">
        <f t="array" ref="BP228">10^(0.1*R228)</f>
        <v/>
      </c>
      <c r="BQ228" s="645">
        <f t="array" ref="BQ228">10^(0.1*X228)</f>
        <v/>
      </c>
      <c r="BR228" s="645">
        <f t="array" ref="BR228">10^(0.1*AB228)</f>
        <v/>
      </c>
      <c r="BS228" s="645">
        <f t="array" ref="BS228">10^(0.1*AF228)</f>
        <v/>
      </c>
      <c r="BT228" s="645">
        <f t="array" ref="BT228">10^(0.1*AJ228)</f>
        <v/>
      </c>
      <c r="BU228" s="645">
        <f t="array" ref="BU228">10^(0.1*AN228)</f>
        <v/>
      </c>
      <c r="BV228" s="134">
        <f t="array" ref="BV228">IF(R228&gt;0,(O228-R228),"")</f>
        <v/>
      </c>
      <c r="BW228" s="134">
        <f t="array" ref="BW228">IF(X228&gt;0,(O228-X228),"")</f>
        <v/>
      </c>
      <c r="BX228" s="134">
        <f t="array" ref="BX228">IF(AB228&gt;0,(O228-AB228),"")</f>
        <v/>
      </c>
      <c r="BY228" s="134">
        <f t="array" ref="BY228">IF(AF228&gt;0,(O228-AF228),"")</f>
        <v/>
      </c>
      <c r="BZ228" s="134">
        <f t="array" ref="BZ228">IF(AJ228&gt;0,(O228-AJ228),"")</f>
        <v/>
      </c>
      <c r="CA228" s="134">
        <f t="array" ref="CA228">IF(AN228&gt;0,(O228-AN228),"")</f>
        <v/>
      </c>
      <c r="CB228" s="645">
        <f t="array" ref="CB228">COUNT(BV228:CA228)</f>
        <v/>
      </c>
      <c r="CC228" s="646">
        <f t="array" ref="CC228">IF(CB228=0,0,IF(CB228=1,0,1/(CB228*(CB228-1))))</f>
        <v/>
      </c>
      <c r="CD228" s="135">
        <f t="array" ref="CD228">IF(R228&gt;0,(BV228^2),"")</f>
        <v/>
      </c>
      <c r="CE228" s="135">
        <f t="array" ref="CE228">IF(X228&gt;0,(BW228^2),"")</f>
        <v/>
      </c>
      <c r="CF228" s="135">
        <f t="array" ref="CF228">IF(AB228&gt;0,(BX228^2),"")</f>
        <v/>
      </c>
      <c r="CG228" s="135">
        <f t="array" ref="CG228">IF(AF228&gt;0,(BY228^2),"")</f>
        <v/>
      </c>
      <c r="CH228" s="135">
        <f t="array" ref="CH228">IF(AJ228&gt;0,(BZ228^2),"")</f>
        <v/>
      </c>
      <c r="CI228" s="135">
        <f t="array" ref="CI228">IF(AN228&gt;0,(CA228^2),"")</f>
        <v/>
      </c>
      <c r="CJ228" s="121" t="n"/>
    </row>
    <row r="229" hidden="1" ht="18.5" customHeight="1" s="621">
      <c r="A229" s="123" t="n"/>
      <c r="B229" s="47" t="inlineStr">
        <is>
          <t>F8_3</t>
        </is>
      </c>
      <c r="C229" s="101" t="n"/>
      <c r="D229" s="101" t="n"/>
      <c r="E229" s="101" t="n"/>
      <c r="F229" s="101" t="n"/>
      <c r="G229" s="100" t="n">
        <v>46163</v>
      </c>
      <c r="H229" s="99" t="inlineStr">
        <is>
          <t>Compito</t>
        </is>
      </c>
      <c r="I229" s="101" t="n"/>
      <c r="J229" s="101" t="n"/>
      <c r="K229" s="100" t="n"/>
      <c r="L229" s="100" t="n"/>
      <c r="M229" s="635">
        <f t="array" ref="M229">IF(R229&gt;0,(SQRT(CC229*(SUM(CD229:CI229)))),"")</f>
        <v/>
      </c>
      <c r="N229" s="636">
        <f t="array" ref="N229">IF(T229&gt;0,(MAX(T229,Z229,AD229,AH229,AL229,AP229))+SQRT(1.2^2+1^2),"")</f>
        <v/>
      </c>
      <c r="O229" s="637">
        <f t="array" ref="O229">IF(R229="",0,10*LOG10(SUM(BP229:BU229)/(COUNT(R229,X229,AB229,AF229,AJ229,AN229))))</f>
        <v/>
      </c>
      <c r="P229" s="638">
        <f t="array" ref="P229">IF(AND(Y229="",AC229="",AG229="",AK229="",AO229=""),S229,AVERAGE(S229,Y229,AC229,AG229,AK229,AO229)+STDEV(S229,Y229,AC229,AG229,AK229,AO229))</f>
        <v/>
      </c>
      <c r="Q229" s="106" t="n">
        <v>300</v>
      </c>
      <c r="R229" s="639" t="n">
        <v>89.3</v>
      </c>
      <c r="S229" s="640" t="n">
        <v>88.5</v>
      </c>
      <c r="T229" s="641" t="n">
        <v>126.1</v>
      </c>
      <c r="U229" s="642" t="n"/>
      <c r="V229" s="642" t="n"/>
      <c r="W229" s="106" t="n">
        <v>300</v>
      </c>
      <c r="X229" s="639" t="n">
        <v>96.59999999999999</v>
      </c>
      <c r="Y229" s="640" t="n">
        <v>95.8</v>
      </c>
      <c r="Z229" s="641" t="n">
        <v>134.8</v>
      </c>
      <c r="AA229" s="106" t="n">
        <v>300</v>
      </c>
      <c r="AB229" s="639" t="n">
        <v>82.5</v>
      </c>
      <c r="AC229" s="640" t="n">
        <v>83.2</v>
      </c>
      <c r="AD229" s="641" t="n">
        <v>116.1</v>
      </c>
      <c r="AE229" s="106" t="n">
        <v>300</v>
      </c>
      <c r="AF229" s="639" t="n">
        <v>82.59999999999999</v>
      </c>
      <c r="AG229" s="640" t="n">
        <v>82.90000000000001</v>
      </c>
      <c r="AH229" s="641" t="n">
        <v>112.9</v>
      </c>
      <c r="AI229" s="106" t="n">
        <v>300</v>
      </c>
      <c r="AJ229" s="639" t="n">
        <v>92.09999999999999</v>
      </c>
      <c r="AK229" s="640" t="n">
        <v>91.3</v>
      </c>
      <c r="AL229" s="641" t="n">
        <v>128.4</v>
      </c>
      <c r="AM229" s="106" t="n">
        <v>300</v>
      </c>
      <c r="AN229" s="639" t="n">
        <v>82</v>
      </c>
      <c r="AO229" s="640" t="n">
        <v>82.90000000000001</v>
      </c>
      <c r="AP229" s="641" t="n">
        <v>114</v>
      </c>
      <c r="AQ229" s="111">
        <f t="array" ref="AQ229">IF(AND((O229)&lt;85,N229&lt;137),"NO","SI")</f>
        <v/>
      </c>
      <c r="AR229" s="112">
        <f t="array" ref="AR229">IF((480*(10^(7.95-(O229/10))))&lt;480,480*(10^(7.95-(O229/10))),480)</f>
        <v/>
      </c>
      <c r="AS229" s="113">
        <f t="array" ref="AS229">IF((480*(10^(8.45-(O229/10))))&lt;480,480*(10^(8.45-(O229/10))),480)</f>
        <v/>
      </c>
      <c r="AT229" s="114">
        <f t="array" ref="AT229">IF((480*(10^(8.65-(O229/10))))&lt;480,480*(10^(8.65-(O229/10))),480)</f>
        <v/>
      </c>
      <c r="AU229" s="644">
        <f t="array" ref="AU229">IF(O229&lt;80,"0",IF((P229-O229)&lt;=2,('DPI art.191'!$G$3-(('DPI art.191'!$F$3-'DPI art.191'!$G$3)/4)*(P229-O229-2)),('DPI art.191'!$G$3-(('DPI art.191'!$G$3-'DPI art.191'!$H$3)/8)*(P229-O229-2))))</f>
        <v/>
      </c>
      <c r="AV229" s="644">
        <f t="array" ref="AV229">O229-AU229</f>
        <v/>
      </c>
      <c r="AW229" s="644">
        <f t="array" ref="AW229">IF(N229&lt;135,N229,N229-'DPI art.191'!$I$3)</f>
        <v/>
      </c>
      <c r="AX229" s="644">
        <f t="array" ref="AX229">IF(O229&lt;80,"0",IF((P229-O229)&lt;=2,('DPI art.191'!$G$5-(('DPI art.191'!$F$5-'DPI art.191'!$G$5)/4)*(P229-O229-2)),('DPI art.191'!$G$5-(('DPI art.191'!$G$5-'DPI art.191'!$H$5)/8)*(P229-O229-2))))</f>
        <v/>
      </c>
      <c r="AY229" s="644">
        <f t="array" ref="AY229">I229-AX229</f>
        <v/>
      </c>
      <c r="AZ229" s="644">
        <f t="array" ref="AZ229">IF(N229&lt;135,N229,N229-'DPI art.191'!$I$5)</f>
        <v/>
      </c>
      <c r="BA229" s="644">
        <f t="array" ref="BA229">IF(O229&lt;80,"0",IF((P229-O229)&lt;=2,('DPI art.191'!$G$7-(('DPI art.191'!$F$7-'DPI art.191'!$G$7)/4)*(P229-O229-2)),('DPI art.191'!$G$7-(('DPI art.191'!$G$7-'DPI art.191'!$H$7)/8)*(P229-O229-2))))</f>
        <v/>
      </c>
      <c r="BB229" s="644">
        <f t="array" ref="BB229">R229-BA229</f>
        <v/>
      </c>
      <c r="BC229" s="644">
        <f t="array" ref="BC229">IF(N229&lt;135,N229,N229-'DPI art.191'!$I$5)</f>
        <v/>
      </c>
      <c r="BD229" s="137">
        <f t="array" ref="BD229">IF(O229&lt;80,"0",IF((P229-O229)&lt;=2,('DPI art.191'!$G$7-(('DPI art.191'!$F$7-'DPI art.191'!$G$7)/4)*(O229-P229-2)),('DPI art.191'!$G$7-(('DPI art.191'!$G$7-'DPI art.191'!$H$7)/8)*(P229-O229-2))))</f>
        <v/>
      </c>
      <c r="BE229" s="644">
        <f t="array" ref="BE229">O229-BD229</f>
        <v/>
      </c>
      <c r="BF229" s="644">
        <f t="array" ref="BF229">IF(N229&lt;135,N229,N229-'DPI art.191'!$I$7)</f>
        <v/>
      </c>
      <c r="BG229" s="137">
        <f t="array" ref="BG229">IF(AA229&lt;80,"0",IF((AB229-AA229)&lt;=2,('DPI art.191'!$G$3-(('DPI art.191'!$F$3-'DPI art.191'!$G$3)/4)*(AB229-AA229-2)),('DPI art.191'!$G$3-(('DPI art.191'!$G$3-'DPI art.191'!$H$3)/8)*(AB229-AA229-2))))</f>
        <v/>
      </c>
      <c r="BH229" s="644">
        <f t="array" ref="BH229">AA229-BG229</f>
        <v/>
      </c>
      <c r="BI229" s="644">
        <f t="array" ref="BI229">IF(Z229&lt;135,Z229,Z229-'DPI art.191'!$I$3)</f>
        <v/>
      </c>
      <c r="BJ229" s="137">
        <f t="array" ref="BJ229">IF(U229&lt;80,"0",IF((V229-U229)&lt;=2,('DPI art.191'!$G$7-(('DPI art.191'!$F$7-'DPI art.191'!$G$7)/4)*(U229-V229-2)),('DPI art.191'!$G$7-(('DPI art.191'!$G$7-'DPI art.191'!$H$7)/8)*(V229-U229-2))))</f>
        <v/>
      </c>
      <c r="BK229" s="644">
        <f t="array" ref="BK229">U229-BJ229</f>
        <v/>
      </c>
      <c r="BL229" s="644">
        <f t="array" ref="BL229">IF(T229&lt;135,T229,T229-'DPI art.191'!$I$7)</f>
        <v/>
      </c>
      <c r="BM229" s="137">
        <f t="array" ref="BM229">IF(AA229&lt;80,"0",IF((AB229-AA229)&lt;=2,('DPI art.191'!$G$5-(('DPI art.191'!$F$5-'DPI art.191'!$G$5)/4)*(AB229-AA229-2)),('DPI art.191'!$G$5-(('DPI art.191'!$G$5-'DPI art.191'!$H$5)/8)*(AB229-AA229-2))))</f>
        <v/>
      </c>
      <c r="BN229" s="644">
        <f t="array" ref="BN229">AD229-BM229</f>
        <v/>
      </c>
      <c r="BO229" s="644">
        <f t="array" ref="BO229">IF(Z229&lt;135,Z229,Z229-'DPI art.191'!$I$5)</f>
        <v/>
      </c>
      <c r="BP229" s="645">
        <f t="array" ref="BP229">10^(0.1*R229)</f>
        <v/>
      </c>
      <c r="BQ229" s="645">
        <f t="array" ref="BQ229">10^(0.1*X229)</f>
        <v/>
      </c>
      <c r="BR229" s="645">
        <f t="array" ref="BR229">10^(0.1*AB229)</f>
        <v/>
      </c>
      <c r="BS229" s="645">
        <f t="array" ref="BS229">10^(0.1*AF229)</f>
        <v/>
      </c>
      <c r="BT229" s="645">
        <f t="array" ref="BT229">10^(0.1*AJ229)</f>
        <v/>
      </c>
      <c r="BU229" s="645">
        <f t="array" ref="BU229">10^(0.1*AN229)</f>
        <v/>
      </c>
      <c r="BV229" s="134">
        <f t="array" ref="BV229">IF(R229&gt;0,(O229-R229),"")</f>
        <v/>
      </c>
      <c r="BW229" s="134">
        <f t="array" ref="BW229">IF(X229&gt;0,(O229-X229),"")</f>
        <v/>
      </c>
      <c r="BX229" s="134">
        <f t="array" ref="BX229">IF(AB229&gt;0,(O229-AB229),"")</f>
        <v/>
      </c>
      <c r="BY229" s="134">
        <f t="array" ref="BY229">IF(AF229&gt;0,(O229-AF229),"")</f>
        <v/>
      </c>
      <c r="BZ229" s="134">
        <f t="array" ref="BZ229">IF(AJ229&gt;0,(O229-AJ229),"")</f>
        <v/>
      </c>
      <c r="CA229" s="134">
        <f t="array" ref="CA229">IF(AN229&gt;0,(O229-AN229),"")</f>
        <v/>
      </c>
      <c r="CB229" s="645">
        <f t="array" ref="CB229">COUNT(BV229:CA229)</f>
        <v/>
      </c>
      <c r="CC229" s="646">
        <f t="array" ref="CC229">IF(CB229=0,0,IF(CB229=1,0,1/(CB229*(CB229-1))))</f>
        <v/>
      </c>
      <c r="CD229" s="135">
        <f t="array" ref="CD229">IF(R229&gt;0,(BV229^2),"")</f>
        <v/>
      </c>
      <c r="CE229" s="135">
        <f t="array" ref="CE229">IF(X229&gt;0,(BW229^2),"")</f>
        <v/>
      </c>
      <c r="CF229" s="135">
        <f t="array" ref="CF229">IF(AB229&gt;0,(BX229^2),"")</f>
        <v/>
      </c>
      <c r="CG229" s="135">
        <f t="array" ref="CG229">IF(AF229&gt;0,(BY229^2),"")</f>
        <v/>
      </c>
      <c r="CH229" s="135">
        <f t="array" ref="CH229">IF(AJ229&gt;0,(BZ229^2),"")</f>
        <v/>
      </c>
      <c r="CI229" s="135">
        <f t="array" ref="CI229">IF(AN229&gt;0,(CA229^2),"")</f>
        <v/>
      </c>
      <c r="CJ229" s="121" t="n"/>
    </row>
    <row r="230" hidden="1" ht="18.5" customHeight="1" s="621">
      <c r="A230" s="123" t="n"/>
      <c r="B230" s="47" t="inlineStr">
        <is>
          <t>F9_3</t>
        </is>
      </c>
      <c r="C230" s="101" t="n"/>
      <c r="D230" s="101" t="n"/>
      <c r="E230" s="101" t="n"/>
      <c r="F230" s="101" t="n"/>
      <c r="G230" s="100" t="n">
        <v>46163</v>
      </c>
      <c r="H230" s="99" t="inlineStr">
        <is>
          <t>Compito</t>
        </is>
      </c>
      <c r="I230" s="101" t="n"/>
      <c r="J230" s="101" t="n"/>
      <c r="K230" s="100" t="n"/>
      <c r="L230" s="100" t="n"/>
      <c r="M230" s="635">
        <f t="array" ref="M230">IF(R230&gt;0,(SQRT(CC230*(SUM(CD230:CI230)))),"")</f>
        <v/>
      </c>
      <c r="N230" s="636">
        <f t="array" ref="N230">IF(T230&gt;0,(MAX(T230,Z230,AD230,AH230,AL230,AP230))+SQRT(1.2^2+1^2),"")</f>
        <v/>
      </c>
      <c r="O230" s="637">
        <f t="array" ref="O230">IF(R230="",0,10*LOG10(SUM(BP230:BU230)/(COUNT(R230,X230,AB230,AF230,AJ230,AN230))))</f>
        <v/>
      </c>
      <c r="P230" s="638">
        <f t="array" ref="P230">IF(AND(Y230="",AC230="",AG230="",AK230="",AO230=""),S230,AVERAGE(S230,Y230,AC230,AG230,AK230,AO230)+STDEV(S230,Y230,AC230,AG230,AK230,AO230))</f>
        <v/>
      </c>
      <c r="Q230" s="106" t="n">
        <v>300</v>
      </c>
      <c r="R230" s="639" t="n">
        <v>66.09999999999999</v>
      </c>
      <c r="S230" s="640" t="n">
        <v>75.59999999999999</v>
      </c>
      <c r="T230" s="641" t="n">
        <v>95.5</v>
      </c>
      <c r="U230" s="642" t="n"/>
      <c r="V230" s="642" t="n"/>
      <c r="W230" s="106" t="n">
        <v>300</v>
      </c>
      <c r="X230" s="639" t="n">
        <v>78.5</v>
      </c>
      <c r="Y230" s="640" t="n">
        <v>87.8</v>
      </c>
      <c r="Z230" s="641" t="n">
        <v>119.4</v>
      </c>
      <c r="AA230" s="106" t="n">
        <v>300</v>
      </c>
      <c r="AB230" s="639" t="n">
        <v>83</v>
      </c>
      <c r="AC230" s="640" t="n">
        <v>92.59999999999999</v>
      </c>
      <c r="AD230" s="641" t="n">
        <v>109.9</v>
      </c>
      <c r="AE230" s="106" t="n">
        <v>300</v>
      </c>
      <c r="AF230" s="639" t="n">
        <v>81.8</v>
      </c>
      <c r="AG230" s="640" t="n">
        <v>91.8</v>
      </c>
      <c r="AH230" s="641" t="n">
        <v>113.1</v>
      </c>
      <c r="AI230" s="106" t="n">
        <v>300</v>
      </c>
      <c r="AJ230" s="639" t="n">
        <v>83.7</v>
      </c>
      <c r="AK230" s="640" t="n">
        <v>93.5</v>
      </c>
      <c r="AL230" s="641" t="n">
        <v>107.8</v>
      </c>
      <c r="AM230" s="106" t="n">
        <v>300</v>
      </c>
      <c r="AN230" s="639" t="n">
        <v>84</v>
      </c>
      <c r="AO230" s="640" t="n">
        <v>94.09999999999999</v>
      </c>
      <c r="AP230" s="641" t="n">
        <v>115.4</v>
      </c>
      <c r="AQ230" s="111">
        <f t="array" ref="AQ230">IF(AND((O230)&lt;85,N230&lt;137),"NO","SI")</f>
        <v/>
      </c>
      <c r="AR230" s="112">
        <f t="array" ref="AR230">IF((480*(10^(7.95-(O230/10))))&lt;480,480*(10^(7.95-(O230/10))),480)</f>
        <v/>
      </c>
      <c r="AS230" s="113">
        <f t="array" ref="AS230">IF((480*(10^(8.45-(O230/10))))&lt;480,480*(10^(8.45-(O230/10))),480)</f>
        <v/>
      </c>
      <c r="AT230" s="114">
        <f t="array" ref="AT230">IF((480*(10^(8.65-(O230/10))))&lt;480,480*(10^(8.65-(O230/10))),480)</f>
        <v/>
      </c>
      <c r="AU230" s="644">
        <f t="array" ref="AU230">IF(O230&lt;80,"0",IF((P230-O230)&lt;=2,('DPI art.191'!$G$3-(('DPI art.191'!$F$3-'DPI art.191'!$G$3)/4)*(P230-O230-2)),('DPI art.191'!$G$3-(('DPI art.191'!$G$3-'DPI art.191'!$H$3)/8)*(P230-O230-2))))</f>
        <v/>
      </c>
      <c r="AV230" s="644">
        <f t="array" ref="AV230">O230-AU230</f>
        <v/>
      </c>
      <c r="AW230" s="644">
        <f t="array" ref="AW230">IF(N230&lt;135,N230,N230-'DPI art.191'!$I$3)</f>
        <v/>
      </c>
      <c r="AX230" s="644">
        <f t="array" ref="AX230">IF(O230&lt;80,"0",IF((P230-O230)&lt;=2,('DPI art.191'!$G$5-(('DPI art.191'!$F$5-'DPI art.191'!$G$5)/4)*(P230-O230-2)),('DPI art.191'!$G$5-(('DPI art.191'!$G$5-'DPI art.191'!$H$5)/8)*(P230-O230-2))))</f>
        <v/>
      </c>
      <c r="AY230" s="644">
        <f t="array" ref="AY230">I230-AX230</f>
        <v/>
      </c>
      <c r="AZ230" s="644">
        <f t="array" ref="AZ230">IF(N230&lt;135,N230,N230-'DPI art.191'!$I$5)</f>
        <v/>
      </c>
      <c r="BA230" s="644">
        <f t="array" ref="BA230">IF(O230&lt;80,"0",IF((P230-O230)&lt;=2,('DPI art.191'!$G$7-(('DPI art.191'!$F$7-'DPI art.191'!$G$7)/4)*(P230-O230-2)),('DPI art.191'!$G$7-(('DPI art.191'!$G$7-'DPI art.191'!$H$7)/8)*(P230-O230-2))))</f>
        <v/>
      </c>
      <c r="BB230" s="644">
        <f t="array" ref="BB230">R230-BA230</f>
        <v/>
      </c>
      <c r="BC230" s="644">
        <f t="array" ref="BC230">IF(N230&lt;135,N230,N230-'DPI art.191'!$I$5)</f>
        <v/>
      </c>
      <c r="BD230" s="137">
        <f t="array" ref="BD230">IF(O230&lt;80,"0",IF((P230-O230)&lt;=2,('DPI art.191'!$G$7-(('DPI art.191'!$F$7-'DPI art.191'!$G$7)/4)*(O230-P230-2)),('DPI art.191'!$G$7-(('DPI art.191'!$G$7-'DPI art.191'!$H$7)/8)*(P230-O230-2))))</f>
        <v/>
      </c>
      <c r="BE230" s="644">
        <f t="array" ref="BE230">O230-BD230</f>
        <v/>
      </c>
      <c r="BF230" s="644">
        <f t="array" ref="BF230">IF(N230&lt;135,N230,N230-'DPI art.191'!$I$7)</f>
        <v/>
      </c>
      <c r="BG230" s="137">
        <f t="array" ref="BG230">IF(AA230&lt;80,"0",IF((AB230-AA230)&lt;=2,('DPI art.191'!$G$3-(('DPI art.191'!$F$3-'DPI art.191'!$G$3)/4)*(AB230-AA230-2)),('DPI art.191'!$G$3-(('DPI art.191'!$G$3-'DPI art.191'!$H$3)/8)*(AB230-AA230-2))))</f>
        <v/>
      </c>
      <c r="BH230" s="644">
        <f t="array" ref="BH230">AA230-BG230</f>
        <v/>
      </c>
      <c r="BI230" s="644">
        <f t="array" ref="BI230">IF(Z230&lt;135,Z230,Z230-'DPI art.191'!$I$3)</f>
        <v/>
      </c>
      <c r="BJ230" s="137">
        <f t="array" ref="BJ230">IF(U230&lt;80,"0",IF((V230-U230)&lt;=2,('DPI art.191'!$G$7-(('DPI art.191'!$F$7-'DPI art.191'!$G$7)/4)*(U230-V230-2)),('DPI art.191'!$G$7-(('DPI art.191'!$G$7-'DPI art.191'!$H$7)/8)*(V230-U230-2))))</f>
        <v/>
      </c>
      <c r="BK230" s="644">
        <f t="array" ref="BK230">U230-BJ230</f>
        <v/>
      </c>
      <c r="BL230" s="644">
        <f t="array" ref="BL230">IF(T230&lt;135,T230,T230-'DPI art.191'!$I$7)</f>
        <v/>
      </c>
      <c r="BM230" s="137">
        <f t="array" ref="BM230">IF(AA230&lt;80,"0",IF((AB230-AA230)&lt;=2,('DPI art.191'!$G$5-(('DPI art.191'!$F$5-'DPI art.191'!$G$5)/4)*(AB230-AA230-2)),('DPI art.191'!$G$5-(('DPI art.191'!$G$5-'DPI art.191'!$H$5)/8)*(AB230-AA230-2))))</f>
        <v/>
      </c>
      <c r="BN230" s="644">
        <f t="array" ref="BN230">AD230-BM230</f>
        <v/>
      </c>
      <c r="BO230" s="644">
        <f t="array" ref="BO230">IF(Z230&lt;135,Z230,Z230-'DPI art.191'!$I$5)</f>
        <v/>
      </c>
      <c r="BP230" s="645">
        <f t="array" ref="BP230">10^(0.1*R230)</f>
        <v/>
      </c>
      <c r="BQ230" s="645">
        <f t="array" ref="BQ230">10^(0.1*X230)</f>
        <v/>
      </c>
      <c r="BR230" s="645">
        <f t="array" ref="BR230">10^(0.1*AB230)</f>
        <v/>
      </c>
      <c r="BS230" s="645">
        <f t="array" ref="BS230">10^(0.1*AF230)</f>
        <v/>
      </c>
      <c r="BT230" s="645">
        <f t="array" ref="BT230">10^(0.1*AJ230)</f>
        <v/>
      </c>
      <c r="BU230" s="645">
        <f t="array" ref="BU230">10^(0.1*AN230)</f>
        <v/>
      </c>
      <c r="BV230" s="134">
        <f t="array" ref="BV230">IF(R230&gt;0,(O230-R230),"")</f>
        <v/>
      </c>
      <c r="BW230" s="134">
        <f t="array" ref="BW230">IF(X230&gt;0,(O230-X230),"")</f>
        <v/>
      </c>
      <c r="BX230" s="134">
        <f t="array" ref="BX230">IF(AB230&gt;0,(O230-AB230),"")</f>
        <v/>
      </c>
      <c r="BY230" s="134">
        <f t="array" ref="BY230">IF(AF230&gt;0,(O230-AF230),"")</f>
        <v/>
      </c>
      <c r="BZ230" s="134">
        <f t="array" ref="BZ230">IF(AJ230&gt;0,(O230-AJ230),"")</f>
        <v/>
      </c>
      <c r="CA230" s="134">
        <f t="array" ref="CA230">IF(AN230&gt;0,(O230-AN230),"")</f>
        <v/>
      </c>
      <c r="CB230" s="645">
        <f t="array" ref="CB230">COUNT(BV230:CA230)</f>
        <v/>
      </c>
      <c r="CC230" s="646">
        <f t="array" ref="CC230">IF(CB230=0,0,IF(CB230=1,0,1/(CB230*(CB230-1))))</f>
        <v/>
      </c>
      <c r="CD230" s="135">
        <f t="array" ref="CD230">IF(R230&gt;0,(BV230^2),"")</f>
        <v/>
      </c>
      <c r="CE230" s="135">
        <f t="array" ref="CE230">IF(X230&gt;0,(BW230^2),"")</f>
        <v/>
      </c>
      <c r="CF230" s="135">
        <f t="array" ref="CF230">IF(AB230&gt;0,(BX230^2),"")</f>
        <v/>
      </c>
      <c r="CG230" s="135">
        <f t="array" ref="CG230">IF(AF230&gt;0,(BY230^2),"")</f>
        <v/>
      </c>
      <c r="CH230" s="135">
        <f t="array" ref="CH230">IF(AJ230&gt;0,(BZ230^2),"")</f>
        <v/>
      </c>
      <c r="CI230" s="135">
        <f t="array" ref="CI230">IF(AN230&gt;0,(CA230^2),"")</f>
        <v/>
      </c>
      <c r="CJ230" s="121" t="n"/>
    </row>
    <row r="231" hidden="1" ht="18.5" customHeight="1" s="621">
      <c r="A231" s="123" t="n"/>
      <c r="B231" s="47" t="inlineStr">
        <is>
          <t>F10_3</t>
        </is>
      </c>
      <c r="C231" s="101" t="n"/>
      <c r="D231" s="101" t="n"/>
      <c r="E231" s="101" t="n"/>
      <c r="F231" s="101" t="n"/>
      <c r="G231" s="100" t="n">
        <v>46163</v>
      </c>
      <c r="H231" s="99" t="inlineStr">
        <is>
          <t>Compito</t>
        </is>
      </c>
      <c r="I231" s="101" t="n"/>
      <c r="J231" s="101" t="n"/>
      <c r="K231" s="100" t="n"/>
      <c r="L231" s="100" t="n"/>
      <c r="M231" s="635">
        <f t="array" ref="M231">IF(R231&gt;0,(SQRT(CC231*(SUM(CD231:CI231)))),"")</f>
        <v/>
      </c>
      <c r="N231" s="636">
        <f t="array" ref="N231">IF(T231&gt;0,(MAX(T231,Z231,AD231,AH231,AL231,AP231))+SQRT(1.2^2+1^2),"")</f>
        <v/>
      </c>
      <c r="O231" s="637">
        <f t="array" ref="O231">IF(R231="",0,10*LOG10(SUM(BP231:BU231)/(COUNT(R231,X231,AB231,AF231,AJ231,AN231))))</f>
        <v/>
      </c>
      <c r="P231" s="638">
        <f t="array" ref="P231">IF(AND(Y231="",AC231="",AG231="",AK231="",AO231=""),S231,AVERAGE(S231,Y231,AC231,AG231,AK231,AO231)+STDEV(S231,Y231,AC231,AG231,AK231,AO231))</f>
        <v/>
      </c>
      <c r="Q231" s="106" t="n">
        <v>300</v>
      </c>
      <c r="R231" s="639" t="n">
        <v>79.7</v>
      </c>
      <c r="S231" s="640" t="n">
        <v>82.5</v>
      </c>
      <c r="T231" s="641" t="n">
        <v>107.8</v>
      </c>
      <c r="U231" s="642" t="n"/>
      <c r="V231" s="642" t="n"/>
      <c r="W231" s="106" t="n">
        <v>300</v>
      </c>
      <c r="X231" s="639" t="n">
        <v>72.2</v>
      </c>
      <c r="Y231" s="640" t="n">
        <v>78</v>
      </c>
      <c r="Z231" s="641" t="n">
        <v>100.2</v>
      </c>
      <c r="AA231" s="106" t="n">
        <v>300</v>
      </c>
      <c r="AB231" s="639" t="n">
        <v>70.09999999999999</v>
      </c>
      <c r="AC231" s="640" t="n">
        <v>74.40000000000001</v>
      </c>
      <c r="AD231" s="641" t="n">
        <v>99.40000000000001</v>
      </c>
      <c r="AE231" s="106" t="n">
        <v>300</v>
      </c>
      <c r="AF231" s="639" t="n">
        <v>71</v>
      </c>
      <c r="AG231" s="640" t="n">
        <v>75.09999999999999</v>
      </c>
      <c r="AH231" s="641" t="n">
        <v>104.2</v>
      </c>
      <c r="AI231" s="106" t="n">
        <v>300</v>
      </c>
      <c r="AJ231" s="639" t="n">
        <v>74.59999999999999</v>
      </c>
      <c r="AK231" s="640" t="n">
        <v>77.7</v>
      </c>
      <c r="AL231" s="641" t="n">
        <v>108.4</v>
      </c>
      <c r="AM231" s="106" t="n">
        <v>300</v>
      </c>
      <c r="AN231" s="639" t="n">
        <v>71.2</v>
      </c>
      <c r="AO231" s="640" t="n">
        <v>74.90000000000001</v>
      </c>
      <c r="AP231" s="641" t="n">
        <v>97.59999999999999</v>
      </c>
      <c r="AQ231" s="111">
        <f t="array" ref="AQ231">IF(AND((O231)&lt;85,N231&lt;137),"NO","SI")</f>
        <v/>
      </c>
      <c r="AR231" s="112">
        <f t="array" ref="AR231">IF((480*(10^(7.95-(O231/10))))&lt;480,480*(10^(7.95-(O231/10))),480)</f>
        <v/>
      </c>
      <c r="AS231" s="113">
        <f t="array" ref="AS231">IF((480*(10^(8.45-(O231/10))))&lt;480,480*(10^(8.45-(O231/10))),480)</f>
        <v/>
      </c>
      <c r="AT231" s="114">
        <f t="array" ref="AT231">IF((480*(10^(8.65-(O231/10))))&lt;480,480*(10^(8.65-(O231/10))),480)</f>
        <v/>
      </c>
      <c r="AU231" s="137">
        <f t="array" ref="AU231">IF(O231&lt;80,"0",IF((P231-O231)&lt;=2,('DPI art.191'!$G$3-(('DPI art.191'!$F$3-'DPI art.191'!$G$3)/4)*(P231-O231-2)),('DPI art.191'!$G$3-(('DPI art.191'!$G$3-'DPI art.191'!$H$3)/8)*(P231-O231-2))))</f>
        <v/>
      </c>
      <c r="AV231" s="644">
        <f t="array" ref="AV231">O231-AU231</f>
        <v/>
      </c>
      <c r="AW231" s="644">
        <f t="array" ref="AW231">IF(N231&lt;135,N231,N231-'DPI art.191'!$I$3)</f>
        <v/>
      </c>
      <c r="AX231" s="137">
        <f t="array" ref="AX231">IF(O231&lt;80,"0",IF((P231-O231)&lt;=2,('DPI art.191'!$G$5-(('DPI art.191'!$F$5-'DPI art.191'!$G$5)/4)*(P231-O231-2)),('DPI art.191'!$G$5-(('DPI art.191'!$G$5-'DPI art.191'!$H$5)/8)*(P231-O231-2))))</f>
        <v/>
      </c>
      <c r="AY231" s="644">
        <f t="array" ref="AY231">I231-AX231</f>
        <v/>
      </c>
      <c r="AZ231" s="644">
        <f t="array" ref="AZ231">IF(N231&lt;135,N231,N231-'DPI art.191'!$I$5)</f>
        <v/>
      </c>
      <c r="BA231" s="137">
        <f t="array" ref="BA231">IF(O231&lt;80,"0",IF((P231-O231)&lt;=2,('DPI art.191'!$G$7-(('DPI art.191'!$F$7-'DPI art.191'!$G$7)/4)*(P231-O231-2)),('DPI art.191'!$G$7-(('DPI art.191'!$G$7-'DPI art.191'!$H$7)/8)*(P231-O231-2))))</f>
        <v/>
      </c>
      <c r="BB231" s="644">
        <f t="array" ref="BB231">R231-BA231</f>
        <v/>
      </c>
      <c r="BC231" s="644">
        <f t="array" ref="BC231">IF(N231&lt;135,N231,N231-'DPI art.191'!$I$5)</f>
        <v/>
      </c>
      <c r="BD231" s="137">
        <f t="array" ref="BD231">IF(O231&lt;80,"0",IF((P231-O231)&lt;=2,('DPI art.191'!$G$7-(('DPI art.191'!$F$7-'DPI art.191'!$G$7)/4)*(O231-P231-2)),('DPI art.191'!$G$7-(('DPI art.191'!$G$7-'DPI art.191'!$H$7)/8)*(P231-O231-2))))</f>
        <v/>
      </c>
      <c r="BE231" s="644">
        <f t="array" ref="BE231">O231-BD231</f>
        <v/>
      </c>
      <c r="BF231" s="644">
        <f t="array" ref="BF231">IF(N231&lt;135,N231,N231-'DPI art.191'!$I$7)</f>
        <v/>
      </c>
      <c r="BG231" s="137">
        <f t="array" ref="BG231">IF(AA231&lt;80,"0",IF((AB231-AA231)&lt;=2,('DPI art.191'!$G$3-(('DPI art.191'!$F$3-'DPI art.191'!$G$3)/4)*(AB231-AA231-2)),('DPI art.191'!$G$3-(('DPI art.191'!$G$3-'DPI art.191'!$H$3)/8)*(AB231-AA231-2))))</f>
        <v/>
      </c>
      <c r="BH231" s="644">
        <f t="array" ref="BH231">AA231-BG231</f>
        <v/>
      </c>
      <c r="BI231" s="644">
        <f t="array" ref="BI231">IF(Z231&lt;135,Z231,Z231-'DPI art.191'!$I$3)</f>
        <v/>
      </c>
      <c r="BJ231" s="137">
        <f t="array" ref="BJ231">IF(U231&lt;80,"0",IF((V231-U231)&lt;=2,('DPI art.191'!$G$7-(('DPI art.191'!$F$7-'DPI art.191'!$G$7)/4)*(U231-V231-2)),('DPI art.191'!$G$7-(('DPI art.191'!$G$7-'DPI art.191'!$H$7)/8)*(V231-U231-2))))</f>
        <v/>
      </c>
      <c r="BK231" s="644">
        <f t="array" ref="BK231">U231-BJ231</f>
        <v/>
      </c>
      <c r="BL231" s="644">
        <f t="array" ref="BL231">IF(T231&lt;135,T231,T231-'DPI art.191'!$I$7)</f>
        <v/>
      </c>
      <c r="BM231" s="137">
        <f t="array" ref="BM231">IF(AA231&lt;80,"0",IF((AB231-AA231)&lt;=2,('DPI art.191'!$G$5-(('DPI art.191'!$F$5-'DPI art.191'!$G$5)/4)*(AB231-AA231-2)),('DPI art.191'!$G$5-(('DPI art.191'!$G$5-'DPI art.191'!$H$5)/8)*(AB231-AA231-2))))</f>
        <v/>
      </c>
      <c r="BN231" s="644">
        <f t="array" ref="BN231">AD231-BM231</f>
        <v/>
      </c>
      <c r="BO231" s="644">
        <f t="array" ref="BO231">IF(Z231&lt;135,Z231,Z231-'DPI art.191'!$I$5)</f>
        <v/>
      </c>
      <c r="BP231" s="645">
        <f t="array" ref="BP231">10^(0.1*R231)</f>
        <v/>
      </c>
      <c r="BQ231" s="645">
        <f t="array" ref="BQ231">10^(0.1*X231)</f>
        <v/>
      </c>
      <c r="BR231" s="645">
        <f t="array" ref="BR231">10^(0.1*AB231)</f>
        <v/>
      </c>
      <c r="BS231" s="645">
        <f t="array" ref="BS231">10^(0.1*AF231)</f>
        <v/>
      </c>
      <c r="BT231" s="645">
        <f t="array" ref="BT231">10^(0.1*AJ231)</f>
        <v/>
      </c>
      <c r="BU231" s="645">
        <f t="array" ref="BU231">10^(0.1*AN231)</f>
        <v/>
      </c>
      <c r="BV231" s="134">
        <f t="array" ref="BV231">IF(R231&gt;0,(O231-R231),"")</f>
        <v/>
      </c>
      <c r="BW231" s="134">
        <f t="array" ref="BW231">IF(X231&gt;0,(O231-X231),"")</f>
        <v/>
      </c>
      <c r="BX231" s="134">
        <f t="array" ref="BX231">IF(AB231&gt;0,(O231-AB231),"")</f>
        <v/>
      </c>
      <c r="BY231" s="134">
        <f t="array" ref="BY231">IF(AF231&gt;0,(O231-AF231),"")</f>
        <v/>
      </c>
      <c r="BZ231" s="134">
        <f t="array" ref="BZ231">IF(AJ231&gt;0,(O231-AJ231),"")</f>
        <v/>
      </c>
      <c r="CA231" s="134">
        <f t="array" ref="CA231">IF(AN231&gt;0,(O231-AN231),"")</f>
        <v/>
      </c>
      <c r="CB231" s="645">
        <f t="array" ref="CB231">COUNT(BV231:CA231)</f>
        <v/>
      </c>
      <c r="CC231" s="646">
        <f t="array" ref="CC231">IF(CB231=0,0,IF(CB231=1,0,1/(CB231*(CB231-1))))</f>
        <v/>
      </c>
      <c r="CD231" s="135">
        <f t="array" ref="CD231">IF(R231&gt;0,(BV231^2),"")</f>
        <v/>
      </c>
      <c r="CE231" s="135">
        <f t="array" ref="CE231">IF(X231&gt;0,(BW231^2),"")</f>
        <v/>
      </c>
      <c r="CF231" s="135">
        <f t="array" ref="CF231">IF(AB231&gt;0,(BX231^2),"")</f>
        <v/>
      </c>
      <c r="CG231" s="135">
        <f t="array" ref="CG231">IF(AF231&gt;0,(BY231^2),"")</f>
        <v/>
      </c>
      <c r="CH231" s="135">
        <f t="array" ref="CH231">IF(AJ231&gt;0,(BZ231^2),"")</f>
        <v/>
      </c>
      <c r="CI231" s="135">
        <f t="array" ref="CI231">IF(AN231&gt;0,(CA231^2),"")</f>
        <v/>
      </c>
      <c r="CJ231" s="121" t="n"/>
    </row>
    <row r="232" hidden="1" ht="18.5" customHeight="1" s="621">
      <c r="A232" s="123" t="n"/>
      <c r="B232" s="47" t="inlineStr">
        <is>
          <t>F11_3</t>
        </is>
      </c>
      <c r="C232" s="101" t="n"/>
      <c r="D232" s="101" t="n"/>
      <c r="E232" s="101" t="n"/>
      <c r="F232" s="101" t="n"/>
      <c r="G232" s="100" t="n">
        <v>46163</v>
      </c>
      <c r="H232" s="99" t="inlineStr">
        <is>
          <t>Compito</t>
        </is>
      </c>
      <c r="I232" s="101" t="n"/>
      <c r="J232" s="101" t="n"/>
      <c r="K232" s="100" t="n"/>
      <c r="L232" s="100" t="n"/>
      <c r="M232" s="635">
        <f t="array" ref="M232">IF(R232&gt;0,(SQRT(CC232*(SUM(CD232:CI232)))),"")</f>
        <v/>
      </c>
      <c r="N232" s="636">
        <f t="array" ref="N232">IF(T232&gt;0,(MAX(T232,Z232,AD232,AH232,AL232,AP232))+SQRT(1.2^2+1^2),"")</f>
        <v/>
      </c>
      <c r="O232" s="637">
        <f t="array" ref="O232">IF(R232="",0,10*LOG10(SUM(BP232:BU232)/(COUNT(R232,X232,AB232,AF232,AJ232,AN232))))</f>
        <v/>
      </c>
      <c r="P232" s="638">
        <f t="array" ref="P232">IF(AND(Y232="",AC232="",AG232="",AK232="",AO232=""),S232,AVERAGE(S232,Y232,AC232,AG232,AK232,AO232)+STDEV(S232,Y232,AC232,AG232,AK232,AO232))</f>
        <v/>
      </c>
      <c r="Q232" s="106" t="n">
        <v>300</v>
      </c>
      <c r="R232" s="639" t="n">
        <v>62.8</v>
      </c>
      <c r="S232" s="640" t="n">
        <v>70.5</v>
      </c>
      <c r="T232" s="641" t="n">
        <v>98.2</v>
      </c>
      <c r="U232" s="642" t="n"/>
      <c r="V232" s="642" t="n"/>
      <c r="W232" s="106" t="n">
        <v>300</v>
      </c>
      <c r="X232" s="639" t="n">
        <v>64.2</v>
      </c>
      <c r="Y232" s="640" t="n">
        <v>71.90000000000001</v>
      </c>
      <c r="Z232" s="641" t="n">
        <v>91.7</v>
      </c>
      <c r="AA232" s="106" t="n">
        <v>300</v>
      </c>
      <c r="AB232" s="639" t="n">
        <v>59.9</v>
      </c>
      <c r="AC232" s="640" t="n">
        <v>67.7</v>
      </c>
      <c r="AD232" s="641" t="n">
        <v>91.2</v>
      </c>
      <c r="AE232" s="106" t="n">
        <v>300</v>
      </c>
      <c r="AF232" s="639" t="n">
        <v>57.9</v>
      </c>
      <c r="AG232" s="640" t="n">
        <v>64.7</v>
      </c>
      <c r="AH232" s="641" t="n">
        <v>90.09999999999999</v>
      </c>
      <c r="AI232" s="106" t="n">
        <v>300</v>
      </c>
      <c r="AJ232" s="639" t="n">
        <v>58.6</v>
      </c>
      <c r="AK232" s="640" t="n">
        <v>67.59999999999999</v>
      </c>
      <c r="AL232" s="641" t="n">
        <v>89.2</v>
      </c>
      <c r="AM232" s="106" t="n">
        <v>300</v>
      </c>
      <c r="AN232" s="639" t="n">
        <v>60.9</v>
      </c>
      <c r="AO232" s="640" t="n">
        <v>67.40000000000001</v>
      </c>
      <c r="AP232" s="641" t="n">
        <v>96.59999999999999</v>
      </c>
      <c r="AQ232" s="111">
        <f t="array" ref="AQ232">IF(AND((O232)&lt;85,N232&lt;137),"NO","SI")</f>
        <v/>
      </c>
      <c r="AR232" s="112">
        <f t="array" ref="AR232">IF((480*(10^(7.95-(O232/10))))&lt;480,480*(10^(7.95-(O232/10))),480)</f>
        <v/>
      </c>
      <c r="AS232" s="113">
        <f t="array" ref="AS232">IF((480*(10^(8.45-(O232/10))))&lt;480,480*(10^(8.45-(O232/10))),480)</f>
        <v/>
      </c>
      <c r="AT232" s="114">
        <f t="array" ref="AT232">IF((480*(10^(8.65-(O232/10))))&lt;480,480*(10^(8.65-(O232/10))),480)</f>
        <v/>
      </c>
      <c r="AU232" s="137">
        <f t="array" ref="AU232">IF(O232&lt;80,"0",IF((P232-O232)&lt;=2,('DPI art.191'!$G$3-(('DPI art.191'!$F$3-'DPI art.191'!$G$3)/4)*(P232-O232-2)),('DPI art.191'!$G$3-(('DPI art.191'!$G$3-'DPI art.191'!$H$3)/8)*(P232-O232-2))))</f>
        <v/>
      </c>
      <c r="AV232" s="644">
        <f t="array" ref="AV232">O232-AU232</f>
        <v/>
      </c>
      <c r="AW232" s="644">
        <f t="array" ref="AW232">IF(N232&lt;135,N232,N232-'DPI art.191'!$I$3)</f>
        <v/>
      </c>
      <c r="AX232" s="137">
        <f t="array" ref="AX232">IF(O232&lt;80,"0",IF((P232-O232)&lt;=2,('DPI art.191'!$G$5-(('DPI art.191'!$F$5-'DPI art.191'!$G$5)/4)*(P232-O232-2)),('DPI art.191'!$G$5-(('DPI art.191'!$G$5-'DPI art.191'!$H$5)/8)*(P232-O232-2))))</f>
        <v/>
      </c>
      <c r="AY232" s="644">
        <f t="array" ref="AY232">I232-AX232</f>
        <v/>
      </c>
      <c r="AZ232" s="644">
        <f t="array" ref="AZ232">IF(N232&lt;135,N232,N232-'DPI art.191'!$I$5)</f>
        <v/>
      </c>
      <c r="BA232" s="137">
        <f t="array" ref="BA232">IF(O232&lt;80,"0",IF((P232-O232)&lt;=2,('DPI art.191'!$G$7-(('DPI art.191'!$F$7-'DPI art.191'!$G$7)/4)*(P232-O232-2)),('DPI art.191'!$G$7-(('DPI art.191'!$G$7-'DPI art.191'!$H$7)/8)*(P232-O232-2))))</f>
        <v/>
      </c>
      <c r="BB232" s="644">
        <f t="array" ref="BB232">R232-BA232</f>
        <v/>
      </c>
      <c r="BC232" s="644">
        <f t="array" ref="BC232">IF(N232&lt;135,N232,N232-'DPI art.191'!$I$5)</f>
        <v/>
      </c>
      <c r="BD232" s="137">
        <f t="array" ref="BD232">IF(O232&lt;80,"0",IF((P232-O232)&lt;=2,('DPI art.191'!$G$7-(('DPI art.191'!$F$7-'DPI art.191'!$G$7)/4)*(O232-P232-2)),('DPI art.191'!$G$7-(('DPI art.191'!$G$7-'DPI art.191'!$H$7)/8)*(P232-O232-2))))</f>
        <v/>
      </c>
      <c r="BE232" s="644">
        <f t="array" ref="BE232">O232-BD232</f>
        <v/>
      </c>
      <c r="BF232" s="644">
        <f t="array" ref="BF232">IF(N232&lt;135,N232,N232-'DPI art.191'!$I$7)</f>
        <v/>
      </c>
      <c r="BG232" s="137">
        <f t="array" ref="BG232">IF(AA232&lt;80,"0",IF((AB232-AA232)&lt;=2,('DPI art.191'!$G$3-(('DPI art.191'!$F$3-'DPI art.191'!$G$3)/4)*(AB232-AA232-2)),('DPI art.191'!$G$3-(('DPI art.191'!$G$3-'DPI art.191'!$H$3)/8)*(AB232-AA232-2))))</f>
        <v/>
      </c>
      <c r="BH232" s="644">
        <f t="array" ref="BH232">AA232-BG232</f>
        <v/>
      </c>
      <c r="BI232" s="644">
        <f t="array" ref="BI232">IF(Z232&lt;135,Z232,Z232-'DPI art.191'!$I$3)</f>
        <v/>
      </c>
      <c r="BJ232" s="137">
        <f t="array" ref="BJ232">IF(U232&lt;80,"0",IF((V232-U232)&lt;=2,('DPI art.191'!$G$7-(('DPI art.191'!$F$7-'DPI art.191'!$G$7)/4)*(U232-V232-2)),('DPI art.191'!$G$7-(('DPI art.191'!$G$7-'DPI art.191'!$H$7)/8)*(V232-U232-2))))</f>
        <v/>
      </c>
      <c r="BK232" s="644">
        <f t="array" ref="BK232">U232-BJ232</f>
        <v/>
      </c>
      <c r="BL232" s="644">
        <f t="array" ref="BL232">IF(T232&lt;135,T232,T232-'DPI art.191'!$I$7)</f>
        <v/>
      </c>
      <c r="BM232" s="137">
        <f t="array" ref="BM232">IF(AA232&lt;80,"0",IF((AB232-AA232)&lt;=2,('DPI art.191'!$G$5-(('DPI art.191'!$F$5-'DPI art.191'!$G$5)/4)*(AB232-AA232-2)),('DPI art.191'!$G$5-(('DPI art.191'!$G$5-'DPI art.191'!$H$5)/8)*(AB232-AA232-2))))</f>
        <v/>
      </c>
      <c r="BN232" s="644">
        <f t="array" ref="BN232">AD232-BM232</f>
        <v/>
      </c>
      <c r="BO232" s="644">
        <f t="array" ref="BO232">IF(Z232&lt;135,Z232,Z232-'DPI art.191'!$I$5)</f>
        <v/>
      </c>
      <c r="BP232" s="645">
        <f t="array" ref="BP232">10^(0.1*R232)</f>
        <v/>
      </c>
      <c r="BQ232" s="645">
        <f t="array" ref="BQ232">10^(0.1*X232)</f>
        <v/>
      </c>
      <c r="BR232" s="645">
        <f t="array" ref="BR232">10^(0.1*AB232)</f>
        <v/>
      </c>
      <c r="BS232" s="645">
        <f t="array" ref="BS232">10^(0.1*AF232)</f>
        <v/>
      </c>
      <c r="BT232" s="645">
        <f t="array" ref="BT232">10^(0.1*AJ232)</f>
        <v/>
      </c>
      <c r="BU232" s="645">
        <f t="array" ref="BU232">10^(0.1*AN232)</f>
        <v/>
      </c>
      <c r="BV232" s="134">
        <f t="array" ref="BV232">IF(R232&gt;0,(O232-R232),"")</f>
        <v/>
      </c>
      <c r="BW232" s="134">
        <f t="array" ref="BW232">IF(X232&gt;0,(O232-X232),"")</f>
        <v/>
      </c>
      <c r="BX232" s="134">
        <f t="array" ref="BX232">IF(AB232&gt;0,(O232-AB232),"")</f>
        <v/>
      </c>
      <c r="BY232" s="134">
        <f t="array" ref="BY232">IF(AF232&gt;0,(O232-AF232),"")</f>
        <v/>
      </c>
      <c r="BZ232" s="134">
        <f t="array" ref="BZ232">IF(AJ232&gt;0,(O232-AJ232),"")</f>
        <v/>
      </c>
      <c r="CA232" s="134">
        <f t="array" ref="CA232">IF(AN232&gt;0,(O232-AN232),"")</f>
        <v/>
      </c>
      <c r="CB232" s="645">
        <f t="array" ref="CB232">COUNT(BV232:CA232)</f>
        <v/>
      </c>
      <c r="CC232" s="646">
        <f t="array" ref="CC232">IF(CB232=0,0,IF(CB232=1,0,1/(CB232*(CB232-1))))</f>
        <v/>
      </c>
      <c r="CD232" s="135">
        <f t="array" ref="CD232">IF(R232&gt;0,(BV232^2),"")</f>
        <v/>
      </c>
      <c r="CE232" s="135">
        <f t="array" ref="CE232">IF(X232&gt;0,(BW232^2),"")</f>
        <v/>
      </c>
      <c r="CF232" s="135">
        <f t="array" ref="CF232">IF(AB232&gt;0,(BX232^2),"")</f>
        <v/>
      </c>
      <c r="CG232" s="135">
        <f t="array" ref="CG232">IF(AF232&gt;0,(BY232^2),"")</f>
        <v/>
      </c>
      <c r="CH232" s="135">
        <f t="array" ref="CH232">IF(AJ232&gt;0,(BZ232^2),"")</f>
        <v/>
      </c>
      <c r="CI232" s="135">
        <f t="array" ref="CI232">IF(AN232&gt;0,(CA232^2),"")</f>
        <v/>
      </c>
      <c r="CJ232" s="121" t="n"/>
    </row>
    <row r="233" hidden="1" ht="18.5" customHeight="1" s="621">
      <c r="A233" s="123" t="n"/>
      <c r="B233" s="47" t="inlineStr">
        <is>
          <t>F12_3</t>
        </is>
      </c>
      <c r="C233" s="101" t="n"/>
      <c r="D233" s="101" t="n"/>
      <c r="E233" s="101" t="n"/>
      <c r="F233" s="101" t="n"/>
      <c r="G233" s="100" t="n">
        <v>46163</v>
      </c>
      <c r="H233" s="99" t="inlineStr">
        <is>
          <t>Compito</t>
        </is>
      </c>
      <c r="I233" s="101" t="n"/>
      <c r="J233" s="101" t="n"/>
      <c r="K233" s="100" t="n"/>
      <c r="L233" s="100" t="n"/>
      <c r="M233" s="635">
        <f t="array" ref="M233">IF(R233&gt;0,(SQRT(CC233*(SUM(CD233:CI233)))),"")</f>
        <v/>
      </c>
      <c r="N233" s="636">
        <f t="array" ref="N233">IF(T233&gt;0,(MAX(T233,Z233,AD233,AH233,AL233,AP233))+SQRT(1.2^2+1^2),"")</f>
        <v/>
      </c>
      <c r="O233" s="637">
        <f t="array" ref="O233">IF(R233="",0,10*LOG10(SUM(BP233:BU233)/(COUNT(R233,X233,AB233,AF233,AJ233,AN233))))</f>
        <v/>
      </c>
      <c r="P233" s="638">
        <f t="array" ref="P233">IF(AND(Y233="",AC233="",AG233="",AK233="",AO233=""),S233,AVERAGE(S233,Y233,AC233,AG233,AK233,AO233)+STDEV(S233,Y233,AC233,AG233,AK233,AO233))</f>
        <v/>
      </c>
      <c r="Q233" s="106" t="n">
        <v>300</v>
      </c>
      <c r="R233" s="639" t="n">
        <v>73.5</v>
      </c>
      <c r="S233" s="640" t="n">
        <v>76.5</v>
      </c>
      <c r="T233" s="641" t="n">
        <v>96.7</v>
      </c>
      <c r="U233" s="642" t="n"/>
      <c r="V233" s="642" t="n"/>
      <c r="W233" s="106" t="n">
        <v>300</v>
      </c>
      <c r="X233" s="639" t="n">
        <v>74</v>
      </c>
      <c r="Y233" s="640" t="n">
        <v>76.3</v>
      </c>
      <c r="Z233" s="641" t="n">
        <v>105</v>
      </c>
      <c r="AA233" s="106" t="n">
        <v>300</v>
      </c>
      <c r="AB233" s="639" t="n">
        <v>73.40000000000001</v>
      </c>
      <c r="AC233" s="640" t="n">
        <v>76</v>
      </c>
      <c r="AD233" s="641" t="n">
        <v>98.8</v>
      </c>
      <c r="AE233" s="106" t="n">
        <v>300</v>
      </c>
      <c r="AF233" s="639" t="n">
        <v>72.59999999999999</v>
      </c>
      <c r="AG233" s="640" t="n">
        <v>76</v>
      </c>
      <c r="AH233" s="641" t="n">
        <v>99.3</v>
      </c>
      <c r="AI233" s="106" t="n">
        <v>300</v>
      </c>
      <c r="AJ233" s="639" t="n">
        <v>72.3</v>
      </c>
      <c r="AK233" s="640" t="n">
        <v>76</v>
      </c>
      <c r="AL233" s="641" t="n">
        <v>104.2</v>
      </c>
      <c r="AM233" s="106" t="n">
        <v>300</v>
      </c>
      <c r="AN233" s="639" t="n">
        <v>73.09999999999999</v>
      </c>
      <c r="AO233" s="640" t="n">
        <v>77</v>
      </c>
      <c r="AP233" s="641" t="n">
        <v>99.40000000000001</v>
      </c>
      <c r="AQ233" s="111">
        <f t="array" ref="AQ233">IF(AND((O233)&lt;85,N233&lt;137),"NO","SI")</f>
        <v/>
      </c>
      <c r="AR233" s="112">
        <f t="array" ref="AR233">IF((480*(10^(7.95-(O233/10))))&lt;480,480*(10^(7.95-(O233/10))),480)</f>
        <v/>
      </c>
      <c r="AS233" s="113">
        <f t="array" ref="AS233">IF((480*(10^(8.45-(O233/10))))&lt;480,480*(10^(8.45-(O233/10))),480)</f>
        <v/>
      </c>
      <c r="AT233" s="114">
        <f t="array" ref="AT233">IF((480*(10^(8.65-(O233/10))))&lt;480,480*(10^(8.65-(O233/10))),480)</f>
        <v/>
      </c>
      <c r="AU233" s="137">
        <f t="array" ref="AU233">IF(O233&lt;80,"0",IF((P233-O233)&lt;=2,('DPI art.191'!$G$3-(('DPI art.191'!$F$3-'DPI art.191'!$G$3)/4)*(P233-O233-2)),('DPI art.191'!$G$3-(('DPI art.191'!$G$3-'DPI art.191'!$H$3)/8)*(P233-O233-2))))</f>
        <v/>
      </c>
      <c r="AV233" s="644">
        <f t="array" ref="AV233">O233-AU233</f>
        <v/>
      </c>
      <c r="AW233" s="644">
        <f t="array" ref="AW233">IF(N233&lt;135,N233,N233-'DPI art.191'!$I$3)</f>
        <v/>
      </c>
      <c r="AX233" s="137">
        <f t="array" ref="AX233">IF(O233&lt;80,"0",IF((P233-O233)&lt;=2,('DPI art.191'!$G$5-(('DPI art.191'!$F$5-'DPI art.191'!$G$5)/4)*(P233-O233-2)),('DPI art.191'!$G$5-(('DPI art.191'!$G$5-'DPI art.191'!$H$5)/8)*(P233-O233-2))))</f>
        <v/>
      </c>
      <c r="AY233" s="644">
        <f t="array" ref="AY233">I233-AX233</f>
        <v/>
      </c>
      <c r="AZ233" s="644">
        <f t="array" ref="AZ233">IF(N233&lt;135,N233,N233-'DPI art.191'!$I$5)</f>
        <v/>
      </c>
      <c r="BA233" s="137">
        <f t="array" ref="BA233">IF(O233&lt;80,"0",IF((P233-O233)&lt;=2,('DPI art.191'!$G$7-(('DPI art.191'!$F$7-'DPI art.191'!$G$7)/4)*(P233-O233-2)),('DPI art.191'!$G$7-(('DPI art.191'!$G$7-'DPI art.191'!$H$7)/8)*(P233-O233-2))))</f>
        <v/>
      </c>
      <c r="BB233" s="644">
        <f t="array" ref="BB233">R233-BA233</f>
        <v/>
      </c>
      <c r="BC233" s="644">
        <f t="array" ref="BC233">IF(N233&lt;135,N233,N233-'DPI art.191'!$I$5)</f>
        <v/>
      </c>
      <c r="BD233" s="137">
        <f t="array" ref="BD233">IF(O233&lt;80,"0",IF((P233-O233)&lt;=2,('DPI art.191'!$G$7-(('DPI art.191'!$F$7-'DPI art.191'!$G$7)/4)*(O233-P233-2)),('DPI art.191'!$G$7-(('DPI art.191'!$G$7-'DPI art.191'!$H$7)/8)*(P233-O233-2))))</f>
        <v/>
      </c>
      <c r="BE233" s="644">
        <f t="array" ref="BE233">O233-BD233</f>
        <v/>
      </c>
      <c r="BF233" s="644">
        <f t="array" ref="BF233">IF(N233&lt;135,N233,N233-'DPI art.191'!$I$7)</f>
        <v/>
      </c>
      <c r="BG233" s="137">
        <f t="array" ref="BG233">IF(AA233&lt;80,"0",IF((AB233-AA233)&lt;=2,('DPI art.191'!$G$3-(('DPI art.191'!$F$3-'DPI art.191'!$G$3)/4)*(AB233-AA233-2)),('DPI art.191'!$G$3-(('DPI art.191'!$G$3-'DPI art.191'!$H$3)/8)*(AB233-AA233-2))))</f>
        <v/>
      </c>
      <c r="BH233" s="644">
        <f t="array" ref="BH233">AA233-BG233</f>
        <v/>
      </c>
      <c r="BI233" s="644">
        <f t="array" ref="BI233">IF(Z233&lt;135,Z233,Z233-'DPI art.191'!$I$3)</f>
        <v/>
      </c>
      <c r="BJ233" s="137">
        <f t="array" ref="BJ233">IF(U233&lt;80,"0",IF((V233-U233)&lt;=2,('DPI art.191'!$G$7-(('DPI art.191'!$F$7-'DPI art.191'!$G$7)/4)*(U233-V233-2)),('DPI art.191'!$G$7-(('DPI art.191'!$G$7-'DPI art.191'!$H$7)/8)*(V233-U233-2))))</f>
        <v/>
      </c>
      <c r="BK233" s="644">
        <f t="array" ref="BK233">U233-BJ233</f>
        <v/>
      </c>
      <c r="BL233" s="644">
        <f t="array" ref="BL233">IF(T233&lt;135,T233,T233-'DPI art.191'!$I$7)</f>
        <v/>
      </c>
      <c r="BM233" s="137">
        <f t="array" ref="BM233">IF(AA233&lt;80,"0",IF((AB233-AA233)&lt;=2,('DPI art.191'!$G$5-(('DPI art.191'!$F$5-'DPI art.191'!$G$5)/4)*(AB233-AA233-2)),('DPI art.191'!$G$5-(('DPI art.191'!$G$5-'DPI art.191'!$H$5)/8)*(AB233-AA233-2))))</f>
        <v/>
      </c>
      <c r="BN233" s="644">
        <f t="array" ref="BN233">AD233-BM233</f>
        <v/>
      </c>
      <c r="BO233" s="644">
        <f t="array" ref="BO233">IF(Z233&lt;135,Z233,Z233-'DPI art.191'!$I$5)</f>
        <v/>
      </c>
      <c r="BP233" s="645">
        <f t="array" ref="BP233">10^(0.1*R233)</f>
        <v/>
      </c>
      <c r="BQ233" s="645">
        <f t="array" ref="BQ233">10^(0.1*X233)</f>
        <v/>
      </c>
      <c r="BR233" s="645">
        <f t="array" ref="BR233">10^(0.1*AB233)</f>
        <v/>
      </c>
      <c r="BS233" s="645">
        <f t="array" ref="BS233">10^(0.1*AF233)</f>
        <v/>
      </c>
      <c r="BT233" s="645">
        <f t="array" ref="BT233">10^(0.1*AJ233)</f>
        <v/>
      </c>
      <c r="BU233" s="645">
        <f t="array" ref="BU233">10^(0.1*AN233)</f>
        <v/>
      </c>
      <c r="BV233" s="134">
        <f t="array" ref="BV233">IF(R233&gt;0,(O233-R233),"")</f>
        <v/>
      </c>
      <c r="BW233" s="134">
        <f t="array" ref="BW233">IF(X233&gt;0,(O233-X233),"")</f>
        <v/>
      </c>
      <c r="BX233" s="134">
        <f t="array" ref="BX233">IF(AB233&gt;0,(O233-AB233),"")</f>
        <v/>
      </c>
      <c r="BY233" s="134">
        <f t="array" ref="BY233">IF(AF233&gt;0,(O233-AF233),"")</f>
        <v/>
      </c>
      <c r="BZ233" s="134">
        <f t="array" ref="BZ233">IF(AJ233&gt;0,(O233-AJ233),"")</f>
        <v/>
      </c>
      <c r="CA233" s="134">
        <f t="array" ref="CA233">IF(AN233&gt;0,(O233-AN233),"")</f>
        <v/>
      </c>
      <c r="CB233" s="645">
        <f t="array" ref="CB233">COUNT(BV233:CA233)</f>
        <v/>
      </c>
      <c r="CC233" s="646">
        <f t="array" ref="CC233">IF(CB233=0,0,IF(CB233=1,0,1/(CB233*(CB233-1))))</f>
        <v/>
      </c>
      <c r="CD233" s="135">
        <f t="array" ref="CD233">IF(R233&gt;0,(BV233^2),"")</f>
        <v/>
      </c>
      <c r="CE233" s="135">
        <f t="array" ref="CE233">IF(X233&gt;0,(BW233^2),"")</f>
        <v/>
      </c>
      <c r="CF233" s="135">
        <f t="array" ref="CF233">IF(AB233&gt;0,(BX233^2),"")</f>
        <v/>
      </c>
      <c r="CG233" s="135">
        <f t="array" ref="CG233">IF(AF233&gt;0,(BY233^2),"")</f>
        <v/>
      </c>
      <c r="CH233" s="135">
        <f t="array" ref="CH233">IF(AJ233&gt;0,(BZ233^2),"")</f>
        <v/>
      </c>
      <c r="CI233" s="135">
        <f t="array" ref="CI233">IF(AN233&gt;0,(CA233^2),"")</f>
        <v/>
      </c>
      <c r="CJ233" s="121" t="n"/>
    </row>
    <row r="234" hidden="1" ht="18.5" customHeight="1" s="621">
      <c r="A234" s="123" t="n"/>
      <c r="B234" s="47" t="inlineStr">
        <is>
          <t>F13_3</t>
        </is>
      </c>
      <c r="C234" s="101" t="n"/>
      <c r="D234" s="101" t="n"/>
      <c r="E234" s="101" t="n"/>
      <c r="F234" s="101" t="n"/>
      <c r="G234" s="100" t="n">
        <v>46163</v>
      </c>
      <c r="H234" s="99" t="inlineStr">
        <is>
          <t>Compito</t>
        </is>
      </c>
      <c r="I234" s="101" t="n"/>
      <c r="J234" s="101" t="n"/>
      <c r="K234" s="100" t="n"/>
      <c r="L234" s="100" t="n"/>
      <c r="M234" s="635">
        <f t="array" ref="M234">IF(R234&gt;0,(SQRT(CC234*(SUM(CD234:CI234)))),"")</f>
        <v/>
      </c>
      <c r="N234" s="636">
        <f t="array" ref="N234">IF(T234&gt;0,(MAX(T234,Z234,AD234,AH234,AL234,AP234))+SQRT(1.2^2+1^2),"")</f>
        <v/>
      </c>
      <c r="O234" s="637">
        <f t="array" ref="O234">IF(R234="",0,10*LOG10(SUM(BP234:BU234)/(COUNT(R234,X234,AB234,AF234,AJ234,AN234))))</f>
        <v/>
      </c>
      <c r="P234" s="638">
        <f t="array" ref="P234">IF(AND(Y234="",AC234="",AG234="",AK234="",AO234=""),S234,AVERAGE(S234,Y234,AC234,AG234,AK234,AO234)+STDEV(S234,Y234,AC234,AG234,AK234,AO234))</f>
        <v/>
      </c>
      <c r="Q234" s="106" t="n">
        <v>300</v>
      </c>
      <c r="R234" s="639" t="n">
        <v>50.1</v>
      </c>
      <c r="S234" s="640" t="n">
        <v>55.3</v>
      </c>
      <c r="T234" s="641" t="n">
        <v>91.40000000000001</v>
      </c>
      <c r="U234" s="642" t="n"/>
      <c r="V234" s="642" t="n"/>
      <c r="W234" s="106" t="n">
        <v>300</v>
      </c>
      <c r="X234" s="639" t="n">
        <v>51.2</v>
      </c>
      <c r="Y234" s="640" t="n">
        <v>55.9</v>
      </c>
      <c r="Z234" s="641" t="n">
        <v>89.40000000000001</v>
      </c>
      <c r="AA234" s="106" t="n">
        <v>300</v>
      </c>
      <c r="AB234" s="639" t="n">
        <v>56.1</v>
      </c>
      <c r="AC234" s="640" t="n">
        <v>60.5</v>
      </c>
      <c r="AD234" s="641" t="n">
        <v>104.9</v>
      </c>
      <c r="AE234" s="106" t="n">
        <v>300</v>
      </c>
      <c r="AF234" s="639" t="n">
        <v>47.8</v>
      </c>
      <c r="AG234" s="640" t="n">
        <v>54.6</v>
      </c>
      <c r="AH234" s="641" t="n">
        <v>88.90000000000001</v>
      </c>
      <c r="AI234" s="106" t="n">
        <v>300</v>
      </c>
      <c r="AJ234" s="639" t="n">
        <v>47.4</v>
      </c>
      <c r="AK234" s="640" t="n">
        <v>54.3</v>
      </c>
      <c r="AL234" s="641" t="n">
        <v>91.90000000000001</v>
      </c>
      <c r="AM234" s="106" t="n">
        <v>300</v>
      </c>
      <c r="AN234" s="639" t="n">
        <v>44.7</v>
      </c>
      <c r="AO234" s="640" t="n">
        <v>55.4</v>
      </c>
      <c r="AP234" s="641" t="n">
        <v>90.90000000000001</v>
      </c>
      <c r="AQ234" s="111">
        <f t="array" ref="AQ234">IF(AND((O234)&lt;85,N234&lt;137),"NO","SI")</f>
        <v/>
      </c>
      <c r="AR234" s="112">
        <f t="array" ref="AR234">IF((480*(10^(7.95-(O234/10))))&lt;480,480*(10^(7.95-(O234/10))),480)</f>
        <v/>
      </c>
      <c r="AS234" s="113">
        <f t="array" ref="AS234">IF((480*(10^(8.45-(O234/10))))&lt;480,480*(10^(8.45-(O234/10))),480)</f>
        <v/>
      </c>
      <c r="AT234" s="114">
        <f t="array" ref="AT234">IF((480*(10^(8.65-(O234/10))))&lt;480,480*(10^(8.65-(O234/10))),480)</f>
        <v/>
      </c>
      <c r="AU234" s="137">
        <f t="array" ref="AU234">IF(O234&lt;80,"0",IF((P234-O234)&lt;=2,('DPI art.191'!$G$3-(('DPI art.191'!$F$3-'DPI art.191'!$G$3)/4)*(P234-O234-2)),('DPI art.191'!$G$3-(('DPI art.191'!$G$3-'DPI art.191'!$H$3)/8)*(P234-O234-2))))</f>
        <v/>
      </c>
      <c r="AV234" s="644">
        <f t="array" ref="AV234">O234-AU234</f>
        <v/>
      </c>
      <c r="AW234" s="644">
        <f t="array" ref="AW234">IF(N234&lt;135,N234,N234-'DPI art.191'!$I$3)</f>
        <v/>
      </c>
      <c r="AX234" s="137">
        <f t="array" ref="AX234">IF(O234&lt;80,"0",IF((P234-O234)&lt;=2,('DPI art.191'!$G$5-(('DPI art.191'!$F$5-'DPI art.191'!$G$5)/4)*(P234-O234-2)),('DPI art.191'!$G$5-(('DPI art.191'!$G$5-'DPI art.191'!$H$5)/8)*(P234-O234-2))))</f>
        <v/>
      </c>
      <c r="AY234" s="644">
        <f t="array" ref="AY234">I234-AX234</f>
        <v/>
      </c>
      <c r="AZ234" s="644">
        <f t="array" ref="AZ234">IF(N234&lt;135,N234,N234-'DPI art.191'!$I$5)</f>
        <v/>
      </c>
      <c r="BA234" s="137">
        <f t="array" ref="BA234">IF(O234&lt;80,"0",IF((P234-O234)&lt;=2,('DPI art.191'!$G$7-(('DPI art.191'!$F$7-'DPI art.191'!$G$7)/4)*(P234-O234-2)),('DPI art.191'!$G$7-(('DPI art.191'!$G$7-'DPI art.191'!$H$7)/8)*(P234-O234-2))))</f>
        <v/>
      </c>
      <c r="BB234" s="644">
        <f t="array" ref="BB234">R234-BA234</f>
        <v/>
      </c>
      <c r="BC234" s="644">
        <f t="array" ref="BC234">IF(N234&lt;135,N234,N234-'DPI art.191'!$I$5)</f>
        <v/>
      </c>
      <c r="BD234" s="137">
        <f t="array" ref="BD234">IF(O234&lt;80,"0",IF((P234-O234)&lt;=2,('DPI art.191'!$G$7-(('DPI art.191'!$F$7-'DPI art.191'!$G$7)/4)*(O234-P234-2)),('DPI art.191'!$G$7-(('DPI art.191'!$G$7-'DPI art.191'!$H$7)/8)*(P234-O234-2))))</f>
        <v/>
      </c>
      <c r="BE234" s="644">
        <f t="array" ref="BE234">O234-BD234</f>
        <v/>
      </c>
      <c r="BF234" s="644">
        <f t="array" ref="BF234">IF(N234&lt;135,N234,N234-'DPI art.191'!$I$7)</f>
        <v/>
      </c>
      <c r="BG234" s="137">
        <f t="array" ref="BG234">IF(AA234&lt;80,"0",IF((AB234-AA234)&lt;=2,('DPI art.191'!$G$3-(('DPI art.191'!$F$3-'DPI art.191'!$G$3)/4)*(AB234-AA234-2)),('DPI art.191'!$G$3-(('DPI art.191'!$G$3-'DPI art.191'!$H$3)/8)*(AB234-AA234-2))))</f>
        <v/>
      </c>
      <c r="BH234" s="644">
        <f t="array" ref="BH234">AA234-BG234</f>
        <v/>
      </c>
      <c r="BI234" s="644">
        <f t="array" ref="BI234">IF(Z234&lt;135,Z234,Z234-'DPI art.191'!$I$3)</f>
        <v/>
      </c>
      <c r="BJ234" s="137">
        <f t="array" ref="BJ234">IF(U234&lt;80,"0",IF((V234-U234)&lt;=2,('DPI art.191'!$G$7-(('DPI art.191'!$F$7-'DPI art.191'!$G$7)/4)*(U234-V234-2)),('DPI art.191'!$G$7-(('DPI art.191'!$G$7-'DPI art.191'!$H$7)/8)*(V234-U234-2))))</f>
        <v/>
      </c>
      <c r="BK234" s="644">
        <f t="array" ref="BK234">U234-BJ234</f>
        <v/>
      </c>
      <c r="BL234" s="644">
        <f t="array" ref="BL234">IF(T234&lt;135,T234,T234-'DPI art.191'!$I$7)</f>
        <v/>
      </c>
      <c r="BM234" s="137">
        <f t="array" ref="BM234">IF(AA234&lt;80,"0",IF((AB234-AA234)&lt;=2,('DPI art.191'!$G$5-(('DPI art.191'!$F$5-'DPI art.191'!$G$5)/4)*(AB234-AA234-2)),('DPI art.191'!$G$5-(('DPI art.191'!$G$5-'DPI art.191'!$H$5)/8)*(AB234-AA234-2))))</f>
        <v/>
      </c>
      <c r="BN234" s="644">
        <f t="array" ref="BN234">AD234-BM234</f>
        <v/>
      </c>
      <c r="BO234" s="644">
        <f t="array" ref="BO234">IF(Z234&lt;135,Z234,Z234-'DPI art.191'!$I$5)</f>
        <v/>
      </c>
      <c r="BP234" s="645">
        <f t="array" ref="BP234">10^(0.1*R234)</f>
        <v/>
      </c>
      <c r="BQ234" s="645">
        <f t="array" ref="BQ234">10^(0.1*X234)</f>
        <v/>
      </c>
      <c r="BR234" s="645">
        <f t="array" ref="BR234">10^(0.1*AB234)</f>
        <v/>
      </c>
      <c r="BS234" s="645">
        <f t="array" ref="BS234">10^(0.1*AF234)</f>
        <v/>
      </c>
      <c r="BT234" s="645">
        <f t="array" ref="BT234">10^(0.1*AJ234)</f>
        <v/>
      </c>
      <c r="BU234" s="645">
        <f t="array" ref="BU234">10^(0.1*AN234)</f>
        <v/>
      </c>
      <c r="BV234" s="134">
        <f t="array" ref="BV234">IF(R234&gt;0,(O234-R234),"")</f>
        <v/>
      </c>
      <c r="BW234" s="134">
        <f t="array" ref="BW234">IF(X234&gt;0,(O234-X234),"")</f>
        <v/>
      </c>
      <c r="BX234" s="134">
        <f t="array" ref="BX234">IF(AB234&gt;0,(O234-AB234),"")</f>
        <v/>
      </c>
      <c r="BY234" s="134">
        <f t="array" ref="BY234">IF(AF234&gt;0,(O234-AF234),"")</f>
        <v/>
      </c>
      <c r="BZ234" s="134">
        <f t="array" ref="BZ234">IF(AJ234&gt;0,(O234-AJ234),"")</f>
        <v/>
      </c>
      <c r="CA234" s="134">
        <f t="array" ref="CA234">IF(AN234&gt;0,(O234-AN234),"")</f>
        <v/>
      </c>
      <c r="CB234" s="645">
        <f t="array" ref="CB234">COUNT(BV234:CA234)</f>
        <v/>
      </c>
      <c r="CC234" s="646">
        <f t="array" ref="CC234">IF(CB234=0,0,IF(CB234=1,0,1/(CB234*(CB234-1))))</f>
        <v/>
      </c>
      <c r="CD234" s="135">
        <f t="array" ref="CD234">IF(R234&gt;0,(BV234^2),"")</f>
        <v/>
      </c>
      <c r="CE234" s="135">
        <f t="array" ref="CE234">IF(X234&gt;0,(BW234^2),"")</f>
        <v/>
      </c>
      <c r="CF234" s="135">
        <f t="array" ref="CF234">IF(AB234&gt;0,(BX234^2),"")</f>
        <v/>
      </c>
      <c r="CG234" s="135">
        <f t="array" ref="CG234">IF(AF234&gt;0,(BY234^2),"")</f>
        <v/>
      </c>
      <c r="CH234" s="135">
        <f t="array" ref="CH234">IF(AJ234&gt;0,(BZ234^2),"")</f>
        <v/>
      </c>
      <c r="CI234" s="135">
        <f t="array" ref="CI234">IF(AN234&gt;0,(CA234^2),"")</f>
        <v/>
      </c>
      <c r="CJ234" s="121" t="n"/>
    </row>
    <row r="235" hidden="1" ht="18.5" customHeight="1" s="621">
      <c r="A235" s="123" t="n"/>
      <c r="B235" s="47" t="inlineStr">
        <is>
          <t>F14_3</t>
        </is>
      </c>
      <c r="C235" s="101" t="n"/>
      <c r="D235" s="101" t="n"/>
      <c r="E235" s="101" t="n"/>
      <c r="F235" s="101" t="n"/>
      <c r="G235" s="100" t="n">
        <v>46163</v>
      </c>
      <c r="H235" s="99" t="inlineStr">
        <is>
          <t>Compito</t>
        </is>
      </c>
      <c r="I235" s="101" t="n"/>
      <c r="J235" s="101" t="n"/>
      <c r="K235" s="100" t="n"/>
      <c r="L235" s="100" t="n"/>
      <c r="M235" s="635">
        <f t="array" ref="M235">IF(R235&gt;0,(SQRT(CC235*(SUM(CD235:CI235)))),"")</f>
        <v/>
      </c>
      <c r="N235" s="636">
        <f t="array" ref="N235">IF(T235&gt;0,(MAX(T235,Z235,AD235,AH235,AL235,AP235))+SQRT(1.2^2+1^2),"")</f>
        <v/>
      </c>
      <c r="O235" s="637">
        <f t="array" ref="O235">IF(R235="",0,10*LOG10(SUM(BP235:BU235)/(COUNT(R235,X235,AB235,AF235,AJ235,AN235))))</f>
        <v/>
      </c>
      <c r="P235" s="638">
        <f t="array" ref="P235">IF(AND(Y235="",AC235="",AG235="",AK235="",AO235=""),S235,AVERAGE(S235,Y235,AC235,AG235,AK235,AO235)+STDEV(S235,Y235,AC235,AG235,AK235,AO235))</f>
        <v/>
      </c>
      <c r="Q235" s="106" t="n">
        <v>300</v>
      </c>
      <c r="R235" s="639" t="n">
        <v>80</v>
      </c>
      <c r="S235" s="640" t="n">
        <v>81</v>
      </c>
      <c r="T235" s="641" t="n">
        <v>115</v>
      </c>
      <c r="U235" s="642" t="n"/>
      <c r="V235" s="642" t="n"/>
      <c r="W235" s="106" t="n">
        <v>300</v>
      </c>
      <c r="X235" s="639" t="n">
        <v>83</v>
      </c>
      <c r="Y235" s="640" t="n">
        <v>83</v>
      </c>
      <c r="Z235" s="641" t="n">
        <v>118.4</v>
      </c>
      <c r="AA235" s="106" t="n">
        <v>300</v>
      </c>
      <c r="AB235" s="639" t="n">
        <v>83.7</v>
      </c>
      <c r="AC235" s="640" t="n">
        <v>83.40000000000001</v>
      </c>
      <c r="AD235" s="641" t="n">
        <v>115.1</v>
      </c>
      <c r="AE235" s="106" t="n">
        <v>300</v>
      </c>
      <c r="AF235" s="639" t="n">
        <v>83.3</v>
      </c>
      <c r="AG235" s="640" t="n">
        <v>83</v>
      </c>
      <c r="AH235" s="641" t="n">
        <v>113.2</v>
      </c>
      <c r="AI235" s="106" t="n">
        <v>300</v>
      </c>
      <c r="AJ235" s="639" t="n">
        <v>81.8</v>
      </c>
      <c r="AK235" s="640" t="n">
        <v>81.90000000000001</v>
      </c>
      <c r="AL235" s="641" t="n">
        <v>116</v>
      </c>
      <c r="AM235" s="106" t="n">
        <v>300</v>
      </c>
      <c r="AN235" s="639" t="n">
        <v>82.09999999999999</v>
      </c>
      <c r="AO235" s="640" t="n">
        <v>81.59999999999999</v>
      </c>
      <c r="AP235" s="641" t="n">
        <v>114.5</v>
      </c>
      <c r="AQ235" s="111">
        <f t="array" ref="AQ235">IF(AND((O235)&lt;85,N235&lt;137),"NO","SI")</f>
        <v/>
      </c>
      <c r="AR235" s="112">
        <f t="array" ref="AR235">IF((480*(10^(7.95-(O235/10))))&lt;480,480*(10^(7.95-(O235/10))),480)</f>
        <v/>
      </c>
      <c r="AS235" s="113">
        <f t="array" ref="AS235">IF((480*(10^(8.45-(O235/10))))&lt;480,480*(10^(8.45-(O235/10))),480)</f>
        <v/>
      </c>
      <c r="AT235" s="114">
        <f t="array" ref="AT235">IF((480*(10^(8.65-(O235/10))))&lt;480,480*(10^(8.65-(O235/10))),480)</f>
        <v/>
      </c>
      <c r="AU235" s="644">
        <f t="array" ref="AU235">IF(O235&lt;80,"0",IF((P235-O235)&lt;=2,('DPI art.191'!$G$3-(('DPI art.191'!$F$3-'DPI art.191'!$G$3)/4)*(P235-O235-2)),('DPI art.191'!$G$3-(('DPI art.191'!$G$3-'DPI art.191'!$H$3)/8)*(P235-O235-2))))</f>
        <v/>
      </c>
      <c r="AV235" s="644">
        <f t="array" ref="AV235">O235-AU235</f>
        <v/>
      </c>
      <c r="AW235" s="644">
        <f t="array" ref="AW235">IF(N235&lt;135,N235,N235-'DPI art.191'!$I$3)</f>
        <v/>
      </c>
      <c r="AX235" s="644">
        <f t="array" ref="AX235">IF(O235&lt;80,"0",IF((P235-O235)&lt;=2,('DPI art.191'!$G$5-(('DPI art.191'!$F$5-'DPI art.191'!$G$5)/4)*(P235-O235-2)),('DPI art.191'!$G$5-(('DPI art.191'!$G$5-'DPI art.191'!$H$5)/8)*(P235-O235-2))))</f>
        <v/>
      </c>
      <c r="AY235" s="644">
        <f t="array" ref="AY235">I235-AX235</f>
        <v/>
      </c>
      <c r="AZ235" s="644">
        <f t="array" ref="AZ235">IF(N235&lt;135,N235,N235-'DPI art.191'!$I$5)</f>
        <v/>
      </c>
      <c r="BA235" s="644">
        <f t="array" ref="BA235">IF(O235&lt;80,"0",IF((P235-O235)&lt;=2,('DPI art.191'!$G$7-(('DPI art.191'!$F$7-'DPI art.191'!$G$7)/4)*(P235-O235-2)),('DPI art.191'!$G$7-(('DPI art.191'!$G$7-'DPI art.191'!$H$7)/8)*(P235-O235-2))))</f>
        <v/>
      </c>
      <c r="BB235" s="644">
        <f t="array" ref="BB235">R235-BA235</f>
        <v/>
      </c>
      <c r="BC235" s="644">
        <f t="array" ref="BC235">IF(N235&lt;135,N235,N235-'DPI art.191'!$I$5)</f>
        <v/>
      </c>
      <c r="BD235" s="137">
        <f t="array" ref="BD235">IF(O235&lt;80,"0",IF((P235-O235)&lt;=2,('DPI art.191'!$G$7-(('DPI art.191'!$F$7-'DPI art.191'!$G$7)/4)*(O235-P235-2)),('DPI art.191'!$G$7-(('DPI art.191'!$G$7-'DPI art.191'!$H$7)/8)*(P235-O235-2))))</f>
        <v/>
      </c>
      <c r="BE235" s="644">
        <f t="array" ref="BE235">O235-BD235</f>
        <v/>
      </c>
      <c r="BF235" s="644">
        <f t="array" ref="BF235">IF(N235&lt;135,N235,N235-'DPI art.191'!$I$7)</f>
        <v/>
      </c>
      <c r="BG235" s="137">
        <f t="array" ref="BG235">IF(AA235&lt;80,"0",IF((AB235-AA235)&lt;=2,('DPI art.191'!$G$3-(('DPI art.191'!$F$3-'DPI art.191'!$G$3)/4)*(AB235-AA235-2)),('DPI art.191'!$G$3-(('DPI art.191'!$G$3-'DPI art.191'!$H$3)/8)*(AB235-AA235-2))))</f>
        <v/>
      </c>
      <c r="BH235" s="644">
        <f t="array" ref="BH235">AA235-BG235</f>
        <v/>
      </c>
      <c r="BI235" s="644">
        <f t="array" ref="BI235">IF(Z235&lt;135,Z235,Z235-'DPI art.191'!$I$3)</f>
        <v/>
      </c>
      <c r="BJ235" s="137">
        <f t="array" ref="BJ235">IF(U235&lt;80,"0",IF((V235-U235)&lt;=2,('DPI art.191'!$G$7-(('DPI art.191'!$F$7-'DPI art.191'!$G$7)/4)*(U235-V235-2)),('DPI art.191'!$G$7-(('DPI art.191'!$G$7-'DPI art.191'!$H$7)/8)*(V235-U235-2))))</f>
        <v/>
      </c>
      <c r="BK235" s="644">
        <f t="array" ref="BK235">U235-BJ235</f>
        <v/>
      </c>
      <c r="BL235" s="644">
        <f t="array" ref="BL235">IF(T235&lt;135,T235,T235-'DPI art.191'!$I$7)</f>
        <v/>
      </c>
      <c r="BM235" s="137">
        <f t="array" ref="BM235">IF(AA235&lt;80,"0",IF((AB235-AA235)&lt;=2,('DPI art.191'!$G$5-(('DPI art.191'!$F$5-'DPI art.191'!$G$5)/4)*(AB235-AA235-2)),('DPI art.191'!$G$5-(('DPI art.191'!$G$5-'DPI art.191'!$H$5)/8)*(AB235-AA235-2))))</f>
        <v/>
      </c>
      <c r="BN235" s="644">
        <f t="array" ref="BN235">AD235-BM235</f>
        <v/>
      </c>
      <c r="BO235" s="644">
        <f t="array" ref="BO235">IF(Z235&lt;135,Z235,Z235-'DPI art.191'!$I$5)</f>
        <v/>
      </c>
      <c r="BP235" s="645">
        <f t="array" ref="BP235">10^(0.1*R235)</f>
        <v/>
      </c>
      <c r="BQ235" s="645">
        <f t="array" ref="BQ235">10^(0.1*X235)</f>
        <v/>
      </c>
      <c r="BR235" s="645">
        <f t="array" ref="BR235">10^(0.1*AB235)</f>
        <v/>
      </c>
      <c r="BS235" s="645">
        <f t="array" ref="BS235">10^(0.1*AF235)</f>
        <v/>
      </c>
      <c r="BT235" s="645">
        <f t="array" ref="BT235">10^(0.1*AJ235)</f>
        <v/>
      </c>
      <c r="BU235" s="645">
        <f t="array" ref="BU235">10^(0.1*AN235)</f>
        <v/>
      </c>
      <c r="BV235" s="134">
        <f t="array" ref="BV235">IF(R235&gt;0,(O235-R235),"")</f>
        <v/>
      </c>
      <c r="BW235" s="134">
        <f t="array" ref="BW235">IF(X235&gt;0,(O235-X235),"")</f>
        <v/>
      </c>
      <c r="BX235" s="134">
        <f t="array" ref="BX235">IF(AB235&gt;0,(O235-AB235),"")</f>
        <v/>
      </c>
      <c r="BY235" s="134">
        <f t="array" ref="BY235">IF(AF235&gt;0,(O235-AF235),"")</f>
        <v/>
      </c>
      <c r="BZ235" s="134">
        <f t="array" ref="BZ235">IF(AJ235&gt;0,(O235-AJ235),"")</f>
        <v/>
      </c>
      <c r="CA235" s="134">
        <f t="array" ref="CA235">IF(AN235&gt;0,(O235-AN235),"")</f>
        <v/>
      </c>
      <c r="CB235" s="645">
        <f t="array" ref="CB235">COUNT(BV235:CA235)</f>
        <v/>
      </c>
      <c r="CC235" s="646">
        <f t="array" ref="CC235">IF(CB235=0,0,IF(CB235=1,0,1/(CB235*(CB235-1))))</f>
        <v/>
      </c>
      <c r="CD235" s="135">
        <f t="array" ref="CD235">IF(R235&gt;0,(BV235^2),"")</f>
        <v/>
      </c>
      <c r="CE235" s="135">
        <f t="array" ref="CE235">IF(X235&gt;0,(BW235^2),"")</f>
        <v/>
      </c>
      <c r="CF235" s="135">
        <f t="array" ref="CF235">IF(AB235&gt;0,(BX235^2),"")</f>
        <v/>
      </c>
      <c r="CG235" s="135">
        <f t="array" ref="CG235">IF(AF235&gt;0,(BY235^2),"")</f>
        <v/>
      </c>
      <c r="CH235" s="135">
        <f t="array" ref="CH235">IF(AJ235&gt;0,(BZ235^2),"")</f>
        <v/>
      </c>
      <c r="CI235" s="135">
        <f t="array" ref="CI235">IF(AN235&gt;0,(CA235^2),"")</f>
        <v/>
      </c>
      <c r="CJ235" s="121" t="n"/>
    </row>
    <row r="236" hidden="1" ht="18.5" customHeight="1" s="621">
      <c r="A236" s="123" t="n"/>
      <c r="B236" s="47" t="inlineStr">
        <is>
          <t>F15_3</t>
        </is>
      </c>
      <c r="C236" s="101" t="n"/>
      <c r="D236" s="101" t="n"/>
      <c r="E236" s="101" t="n"/>
      <c r="F236" s="101" t="n"/>
      <c r="G236" s="100" t="n">
        <v>46163</v>
      </c>
      <c r="H236" s="99" t="inlineStr">
        <is>
          <t>Compito</t>
        </is>
      </c>
      <c r="I236" s="101" t="n"/>
      <c r="J236" s="101" t="n"/>
      <c r="K236" s="100" t="n"/>
      <c r="L236" s="100" t="n"/>
      <c r="M236" s="635">
        <f t="array" ref="M236">IF(R236&gt;0,(SQRT(CC236*(SUM(CD236:CI236)))),"")</f>
        <v/>
      </c>
      <c r="N236" s="636">
        <f t="array" ref="N236">IF(T236&gt;0,(MAX(T236,Z236,AD236,AH236,AL236,AP236))+SQRT(1.2^2+1^2),"")</f>
        <v/>
      </c>
      <c r="O236" s="637">
        <f t="array" ref="O236">IF(R236="",0,10*LOG10(SUM(BP236:BU236)/(COUNT(R236,X236,AB236,AF236,AJ236,AN236))))</f>
        <v/>
      </c>
      <c r="P236" s="638">
        <f t="array" ref="P236">IF(AND(Y236="",AC236="",AG236="",AK236="",AO236=""),S236,AVERAGE(S236,Y236,AC236,AG236,AK236,AO236)+STDEV(S236,Y236,AC236,AG236,AK236,AO236))</f>
        <v/>
      </c>
      <c r="Q236" s="106" t="n">
        <v>300</v>
      </c>
      <c r="R236" s="639" t="n">
        <v>90.09999999999999</v>
      </c>
      <c r="S236" s="640" t="n">
        <v>88.59999999999999</v>
      </c>
      <c r="T236" s="641" t="n">
        <v>117.9</v>
      </c>
      <c r="U236" s="642" t="n"/>
      <c r="V236" s="642" t="n"/>
      <c r="W236" s="106" t="n">
        <v>300</v>
      </c>
      <c r="X236" s="639" t="n">
        <v>93.40000000000001</v>
      </c>
      <c r="Y236" s="640" t="n">
        <v>92</v>
      </c>
      <c r="Z236" s="641" t="n">
        <v>128.6</v>
      </c>
      <c r="AA236" s="106" t="n">
        <v>300</v>
      </c>
      <c r="AB236" s="639" t="n">
        <v>98.7</v>
      </c>
      <c r="AC236" s="640" t="n">
        <v>97.5</v>
      </c>
      <c r="AD236" s="641" t="n">
        <v>136.8</v>
      </c>
      <c r="AE236" s="106" t="n">
        <v>300</v>
      </c>
      <c r="AF236" s="639" t="n">
        <v>94</v>
      </c>
      <c r="AG236" s="640" t="n">
        <v>92.8</v>
      </c>
      <c r="AH236" s="641" t="n">
        <v>136.3</v>
      </c>
      <c r="AI236" s="106" t="n">
        <v>300</v>
      </c>
      <c r="AJ236" s="639" t="n">
        <v>87</v>
      </c>
      <c r="AK236" s="640" t="n">
        <v>86.90000000000001</v>
      </c>
      <c r="AL236" s="641" t="n">
        <v>127.9</v>
      </c>
      <c r="AM236" s="106" t="n">
        <v>300</v>
      </c>
      <c r="AN236" s="639" t="n">
        <v>87.40000000000001</v>
      </c>
      <c r="AO236" s="640" t="n">
        <v>87.2</v>
      </c>
      <c r="AP236" s="641" t="n">
        <v>126.8</v>
      </c>
      <c r="AQ236" s="111">
        <f t="array" ref="AQ236">IF(AND((O236)&lt;85,N236&lt;137),"NO","SI")</f>
        <v/>
      </c>
      <c r="AR236" s="112">
        <f t="array" ref="AR236">IF((480*(10^(7.95-(O236/10))))&lt;480,480*(10^(7.95-(O236/10))),480)</f>
        <v/>
      </c>
      <c r="AS236" s="113">
        <f t="array" ref="AS236">IF((480*(10^(8.45-(O236/10))))&lt;480,480*(10^(8.45-(O236/10))),480)</f>
        <v/>
      </c>
      <c r="AT236" s="114">
        <f t="array" ref="AT236">IF((480*(10^(8.65-(O236/10))))&lt;480,480*(10^(8.65-(O236/10))),480)</f>
        <v/>
      </c>
      <c r="AU236" s="644">
        <f t="array" ref="AU236">IF(O236&lt;80,"0",IF((P236-O236)&lt;=2,('DPI art.191'!$G$3-(('DPI art.191'!$F$3-'DPI art.191'!$G$3)/4)*(P236-O236-2)),('DPI art.191'!$G$3-(('DPI art.191'!$G$3-'DPI art.191'!$H$3)/8)*(P236-O236-2))))</f>
        <v/>
      </c>
      <c r="AV236" s="644">
        <f t="array" ref="AV236">O236-AU236</f>
        <v/>
      </c>
      <c r="AW236" s="644">
        <f t="array" ref="AW236">IF(N236&lt;135,N236,N236-'DPI art.191'!$I$3)</f>
        <v/>
      </c>
      <c r="AX236" s="644">
        <f t="array" ref="AX236">IF(O236&lt;80,"0",IF((P236-O236)&lt;=2,('DPI art.191'!$G$5-(('DPI art.191'!$F$5-'DPI art.191'!$G$5)/4)*(P236-O236-2)),('DPI art.191'!$G$5-(('DPI art.191'!$G$5-'DPI art.191'!$H$5)/8)*(P236-O236-2))))</f>
        <v/>
      </c>
      <c r="AY236" s="644">
        <f t="array" ref="AY236">I236-AX236</f>
        <v/>
      </c>
      <c r="AZ236" s="644">
        <f t="array" ref="AZ236">IF(N236&lt;135,N236,N236-'DPI art.191'!$I$5)</f>
        <v/>
      </c>
      <c r="BA236" s="644">
        <f t="array" ref="BA236">IF(O236&lt;80,"0",IF((P236-O236)&lt;=2,('DPI art.191'!$G$7-(('DPI art.191'!$F$7-'DPI art.191'!$G$7)/4)*(P236-O236-2)),('DPI art.191'!$G$7-(('DPI art.191'!$G$7-'DPI art.191'!$H$7)/8)*(P236-O236-2))))</f>
        <v/>
      </c>
      <c r="BB236" s="644">
        <f t="array" ref="BB236">R236-BA236</f>
        <v/>
      </c>
      <c r="BC236" s="644">
        <f t="array" ref="BC236">IF(N236&lt;135,N236,N236-'DPI art.191'!$I$5)</f>
        <v/>
      </c>
      <c r="BD236" s="137">
        <f t="array" ref="BD236">IF(O236&lt;80,"0",IF((P236-O236)&lt;=2,('DPI art.191'!$G$7-(('DPI art.191'!$F$7-'DPI art.191'!$G$7)/4)*(O236-P236-2)),('DPI art.191'!$G$7-(('DPI art.191'!$G$7-'DPI art.191'!$H$7)/8)*(P236-O236-2))))</f>
        <v/>
      </c>
      <c r="BE236" s="644">
        <f t="array" ref="BE236">O236-BD236</f>
        <v/>
      </c>
      <c r="BF236" s="644">
        <f t="array" ref="BF236">IF(N236&lt;135,N236,N236-'DPI art.191'!$I$7)</f>
        <v/>
      </c>
      <c r="BG236" s="137">
        <f t="array" ref="BG236">IF(AA236&lt;80,"0",IF((AB236-AA236)&lt;=2,('DPI art.191'!$G$3-(('DPI art.191'!$F$3-'DPI art.191'!$G$3)/4)*(AB236-AA236-2)),('DPI art.191'!$G$3-(('DPI art.191'!$G$3-'DPI art.191'!$H$3)/8)*(AB236-AA236-2))))</f>
        <v/>
      </c>
      <c r="BH236" s="644">
        <f t="array" ref="BH236">AA236-BG236</f>
        <v/>
      </c>
      <c r="BI236" s="644">
        <f t="array" ref="BI236">IF(Z236&lt;135,Z236,Z236-'DPI art.191'!$I$3)</f>
        <v/>
      </c>
      <c r="BJ236" s="137">
        <f t="array" ref="BJ236">IF(U236&lt;80,"0",IF((V236-U236)&lt;=2,('DPI art.191'!$G$7-(('DPI art.191'!$F$7-'DPI art.191'!$G$7)/4)*(U236-V236-2)),('DPI art.191'!$G$7-(('DPI art.191'!$G$7-'DPI art.191'!$H$7)/8)*(V236-U236-2))))</f>
        <v/>
      </c>
      <c r="BK236" s="644">
        <f t="array" ref="BK236">U236-BJ236</f>
        <v/>
      </c>
      <c r="BL236" s="644">
        <f t="array" ref="BL236">IF(T236&lt;135,T236,T236-'DPI art.191'!$I$7)</f>
        <v/>
      </c>
      <c r="BM236" s="137">
        <f t="array" ref="BM236">IF(AA236&lt;80,"0",IF((AB236-AA236)&lt;=2,('DPI art.191'!$G$5-(('DPI art.191'!$F$5-'DPI art.191'!$G$5)/4)*(AB236-AA236-2)),('DPI art.191'!$G$5-(('DPI art.191'!$G$5-'DPI art.191'!$H$5)/8)*(AB236-AA236-2))))</f>
        <v/>
      </c>
      <c r="BN236" s="644">
        <f t="array" ref="BN236">AD236-BM236</f>
        <v/>
      </c>
      <c r="BO236" s="644">
        <f t="array" ref="BO236">IF(Z236&lt;135,Z236,Z236-'DPI art.191'!$I$5)</f>
        <v/>
      </c>
      <c r="BP236" s="645">
        <f t="array" ref="BP236">10^(0.1*R236)</f>
        <v/>
      </c>
      <c r="BQ236" s="645">
        <f t="array" ref="BQ236">10^(0.1*X236)</f>
        <v/>
      </c>
      <c r="BR236" s="645">
        <f t="array" ref="BR236">10^(0.1*AB236)</f>
        <v/>
      </c>
      <c r="BS236" s="645">
        <f t="array" ref="BS236">10^(0.1*AF236)</f>
        <v/>
      </c>
      <c r="BT236" s="645">
        <f t="array" ref="BT236">10^(0.1*AJ236)</f>
        <v/>
      </c>
      <c r="BU236" s="645">
        <f t="array" ref="BU236">10^(0.1*AN236)</f>
        <v/>
      </c>
      <c r="BV236" s="134">
        <f t="array" ref="BV236">IF(R236&gt;0,(O236-R236),"")</f>
        <v/>
      </c>
      <c r="BW236" s="134">
        <f t="array" ref="BW236">IF(X236&gt;0,(O236-X236),"")</f>
        <v/>
      </c>
      <c r="BX236" s="134">
        <f t="array" ref="BX236">IF(AB236&gt;0,(O236-AB236),"")</f>
        <v/>
      </c>
      <c r="BY236" s="134">
        <f t="array" ref="BY236">IF(AF236&gt;0,(O236-AF236),"")</f>
        <v/>
      </c>
      <c r="BZ236" s="134">
        <f t="array" ref="BZ236">IF(AJ236&gt;0,(O236-AJ236),"")</f>
        <v/>
      </c>
      <c r="CA236" s="134">
        <f t="array" ref="CA236">IF(AN236&gt;0,(O236-AN236),"")</f>
        <v/>
      </c>
      <c r="CB236" s="645">
        <f t="array" ref="CB236">COUNT(BV236:CA236)</f>
        <v/>
      </c>
      <c r="CC236" s="646">
        <f t="array" ref="CC236">IF(CB236=0,0,IF(CB236=1,0,1/(CB236*(CB236-1))))</f>
        <v/>
      </c>
      <c r="CD236" s="135">
        <f t="array" ref="CD236">IF(R236&gt;0,(BV236^2),"")</f>
        <v/>
      </c>
      <c r="CE236" s="135">
        <f t="array" ref="CE236">IF(X236&gt;0,(BW236^2),"")</f>
        <v/>
      </c>
      <c r="CF236" s="135">
        <f t="array" ref="CF236">IF(AB236&gt;0,(BX236^2),"")</f>
        <v/>
      </c>
      <c r="CG236" s="135">
        <f t="array" ref="CG236">IF(AF236&gt;0,(BY236^2),"")</f>
        <v/>
      </c>
      <c r="CH236" s="135">
        <f t="array" ref="CH236">IF(AJ236&gt;0,(BZ236^2),"")</f>
        <v/>
      </c>
      <c r="CI236" s="135">
        <f t="array" ref="CI236">IF(AN236&gt;0,(CA236^2),"")</f>
        <v/>
      </c>
      <c r="CJ236" s="121" t="n"/>
    </row>
    <row r="237" hidden="1" ht="18.5" customHeight="1" s="621">
      <c r="A237" s="123" t="n"/>
      <c r="B237" s="47" t="inlineStr">
        <is>
          <t>F16_3</t>
        </is>
      </c>
      <c r="C237" s="101" t="n"/>
      <c r="D237" s="101" t="n"/>
      <c r="E237" s="101" t="n"/>
      <c r="F237" s="101" t="n"/>
      <c r="G237" s="100" t="n">
        <v>46163</v>
      </c>
      <c r="H237" s="99" t="inlineStr">
        <is>
          <t>Compito</t>
        </is>
      </c>
      <c r="I237" s="101" t="n"/>
      <c r="J237" s="101" t="n"/>
      <c r="K237" s="100" t="n"/>
      <c r="L237" s="100" t="n"/>
      <c r="M237" s="635">
        <f t="array" ref="M237">IF(R237&gt;0,(SQRT(CC237*(SUM(CD237:CI237)))),"")</f>
        <v/>
      </c>
      <c r="N237" s="636">
        <f t="array" ref="N237">IF(T237&gt;0,(MAX(T237,Z237,AD237,AH237,AL237,AP237))+SQRT(1.2^2+1^2),"")</f>
        <v/>
      </c>
      <c r="O237" s="637">
        <f t="array" ref="O237">IF(R237="",0,10*LOG10(SUM(BP237:BU237)/(COUNT(R237,X237,AB237,AF237,AJ237,AN237))))</f>
        <v/>
      </c>
      <c r="P237" s="638">
        <f t="array" ref="P237">IF(AND(Y237="",AC237="",AG237="",AK237="",AO237=""),S237,AVERAGE(S237,Y237,AC237,AG237,AK237,AO237)+STDEV(S237,Y237,AC237,AG237,AK237,AO237))</f>
        <v/>
      </c>
      <c r="Q237" s="106" t="n">
        <v>300</v>
      </c>
      <c r="R237" s="639" t="n">
        <v>104.3</v>
      </c>
      <c r="S237" s="640" t="n">
        <v>102.8</v>
      </c>
      <c r="T237" s="641" t="n">
        <v>121.9</v>
      </c>
      <c r="U237" s="642" t="n"/>
      <c r="V237" s="642" t="n"/>
      <c r="W237" s="106" t="n">
        <v>300</v>
      </c>
      <c r="X237" s="639" t="n">
        <v>113.5</v>
      </c>
      <c r="Y237" s="640" t="n">
        <v>111.8</v>
      </c>
      <c r="Z237" s="641" t="n">
        <v>133.4</v>
      </c>
      <c r="AA237" s="106" t="n">
        <v>300</v>
      </c>
      <c r="AB237" s="639" t="n">
        <v>116.3</v>
      </c>
      <c r="AC237" s="640" t="n">
        <v>114.5</v>
      </c>
      <c r="AD237" s="641" t="n">
        <v>133.3</v>
      </c>
      <c r="AE237" s="106" t="n">
        <v>300</v>
      </c>
      <c r="AF237" s="639" t="n">
        <v>116.8</v>
      </c>
      <c r="AG237" s="640" t="n">
        <v>115</v>
      </c>
      <c r="AH237" s="641" t="n">
        <v>134.6</v>
      </c>
      <c r="AI237" s="106" t="n">
        <v>300</v>
      </c>
      <c r="AJ237" s="639" t="n">
        <v>115.2</v>
      </c>
      <c r="AK237" s="640" t="n">
        <v>113.3</v>
      </c>
      <c r="AL237" s="641" t="n">
        <v>133</v>
      </c>
      <c r="AM237" s="106" t="n">
        <v>300</v>
      </c>
      <c r="AN237" s="639" t="n">
        <v>116.1</v>
      </c>
      <c r="AO237" s="640" t="n">
        <v>114.3</v>
      </c>
      <c r="AP237" s="641" t="n">
        <v>133.7</v>
      </c>
      <c r="AQ237" s="111">
        <f t="array" ref="AQ237">IF(AND((O237)&lt;85,N237&lt;137),"NO","SI")</f>
        <v/>
      </c>
      <c r="AR237" s="112">
        <f t="array" ref="AR237">IF((480*(10^(7.95-(O237/10))))&lt;480,480*(10^(7.95-(O237/10))),480)</f>
        <v/>
      </c>
      <c r="AS237" s="113">
        <f t="array" ref="AS237">IF((480*(10^(8.45-(O237/10))))&lt;480,480*(10^(8.45-(O237/10))),480)</f>
        <v/>
      </c>
      <c r="AT237" s="114">
        <f t="array" ref="AT237">IF((480*(10^(8.65-(O237/10))))&lt;480,480*(10^(8.65-(O237/10))),480)</f>
        <v/>
      </c>
      <c r="AU237" s="644">
        <f t="array" ref="AU237">IF(O237&lt;80,"0",IF((P237-O237)&lt;=2,('DPI art.191'!$G$3-(('DPI art.191'!$F$3-'DPI art.191'!$G$3)/4)*(P237-O237-2)),('DPI art.191'!$G$3-(('DPI art.191'!$G$3-'DPI art.191'!$H$3)/8)*(P237-O237-2))))</f>
        <v/>
      </c>
      <c r="AV237" s="644">
        <f t="array" ref="AV237">O237-AU237</f>
        <v/>
      </c>
      <c r="AW237" s="644">
        <f t="array" ref="AW237">IF(N237&lt;135,N237,N237-'DPI art.191'!$I$3)</f>
        <v/>
      </c>
      <c r="AX237" s="644">
        <f t="array" ref="AX237">IF(O237&lt;80,"0",IF((P237-O237)&lt;=2,('DPI art.191'!$G$5-(('DPI art.191'!$F$5-'DPI art.191'!$G$5)/4)*(P237-O237-2)),('DPI art.191'!$G$5-(('DPI art.191'!$G$5-'DPI art.191'!$H$5)/8)*(P237-O237-2))))</f>
        <v/>
      </c>
      <c r="AY237" s="644">
        <f t="array" ref="AY237">I237-AX237</f>
        <v/>
      </c>
      <c r="AZ237" s="644">
        <f t="array" ref="AZ237">IF(N237&lt;135,N237,N237-'DPI art.191'!$I$5)</f>
        <v/>
      </c>
      <c r="BA237" s="644">
        <f t="array" ref="BA237">IF(O237&lt;80,"0",IF((P237-O237)&lt;=2,('DPI art.191'!$G$7-(('DPI art.191'!$F$7-'DPI art.191'!$G$7)/4)*(P237-O237-2)),('DPI art.191'!$G$7-(('DPI art.191'!$G$7-'DPI art.191'!$H$7)/8)*(P237-O237-2))))</f>
        <v/>
      </c>
      <c r="BB237" s="644">
        <f t="array" ref="BB237">R237-BA237</f>
        <v/>
      </c>
      <c r="BC237" s="644">
        <f t="array" ref="BC237">IF(N237&lt;135,N237,N237-'DPI art.191'!$I$5)</f>
        <v/>
      </c>
      <c r="BD237" s="137">
        <f t="array" ref="BD237">IF(O237&lt;80,"0",IF((P237-O237)&lt;=2,('DPI art.191'!$G$7-(('DPI art.191'!$F$7-'DPI art.191'!$G$7)/4)*(O237-P237-2)),('DPI art.191'!$G$7-(('DPI art.191'!$G$7-'DPI art.191'!$H$7)/8)*(P237-O237-2))))</f>
        <v/>
      </c>
      <c r="BE237" s="644">
        <f t="array" ref="BE237">O237-BD237</f>
        <v/>
      </c>
      <c r="BF237" s="644">
        <f t="array" ref="BF237">IF(N237&lt;135,N237,N237-'DPI art.191'!$I$7)</f>
        <v/>
      </c>
      <c r="BG237" s="137">
        <f t="array" ref="BG237">IF(AA237&lt;80,"0",IF((AB237-AA237)&lt;=2,('DPI art.191'!$G$3-(('DPI art.191'!$F$3-'DPI art.191'!$G$3)/4)*(AB237-AA237-2)),('DPI art.191'!$G$3-(('DPI art.191'!$G$3-'DPI art.191'!$H$3)/8)*(AB237-AA237-2))))</f>
        <v/>
      </c>
      <c r="BH237" s="644">
        <f t="array" ref="BH237">AA237-BG237</f>
        <v/>
      </c>
      <c r="BI237" s="644">
        <f t="array" ref="BI237">IF(Z237&lt;135,Z237,Z237-'DPI art.191'!$I$3)</f>
        <v/>
      </c>
      <c r="BJ237" s="137">
        <f t="array" ref="BJ237">IF(U237&lt;80,"0",IF((V237-U237)&lt;=2,('DPI art.191'!$G$7-(('DPI art.191'!$F$7-'DPI art.191'!$G$7)/4)*(U237-V237-2)),('DPI art.191'!$G$7-(('DPI art.191'!$G$7-'DPI art.191'!$H$7)/8)*(V237-U237-2))))</f>
        <v/>
      </c>
      <c r="BK237" s="644">
        <f t="array" ref="BK237">U237-BJ237</f>
        <v/>
      </c>
      <c r="BL237" s="644">
        <f t="array" ref="BL237">IF(T237&lt;135,T237,T237-'DPI art.191'!$I$7)</f>
        <v/>
      </c>
      <c r="BM237" s="137">
        <f t="array" ref="BM237">IF(AA237&lt;80,"0",IF((AB237-AA237)&lt;=2,('DPI art.191'!$G$5-(('DPI art.191'!$F$5-'DPI art.191'!$G$5)/4)*(AB237-AA237-2)),('DPI art.191'!$G$5-(('DPI art.191'!$G$5-'DPI art.191'!$H$5)/8)*(AB237-AA237-2))))</f>
        <v/>
      </c>
      <c r="BN237" s="644">
        <f t="array" ref="BN237">AD237-BM237</f>
        <v/>
      </c>
      <c r="BO237" s="644">
        <f t="array" ref="BO237">IF(Z237&lt;135,Z237,Z237-'DPI art.191'!$I$5)</f>
        <v/>
      </c>
      <c r="BP237" s="645">
        <f t="array" ref="BP237">10^(0.1*R237)</f>
        <v/>
      </c>
      <c r="BQ237" s="645">
        <f t="array" ref="BQ237">10^(0.1*X237)</f>
        <v/>
      </c>
      <c r="BR237" s="645">
        <f t="array" ref="BR237">10^(0.1*AB237)</f>
        <v/>
      </c>
      <c r="BS237" s="645">
        <f t="array" ref="BS237">10^(0.1*AF237)</f>
        <v/>
      </c>
      <c r="BT237" s="645">
        <f t="array" ref="BT237">10^(0.1*AJ237)</f>
        <v/>
      </c>
      <c r="BU237" s="645">
        <f t="array" ref="BU237">10^(0.1*AN237)</f>
        <v/>
      </c>
      <c r="BV237" s="134">
        <f t="array" ref="BV237">IF(R237&gt;0,(O237-R237),"")</f>
        <v/>
      </c>
      <c r="BW237" s="134">
        <f t="array" ref="BW237">IF(X237&gt;0,(O237-X237),"")</f>
        <v/>
      </c>
      <c r="BX237" s="134">
        <f t="array" ref="BX237">IF(AB237&gt;0,(O237-AB237),"")</f>
        <v/>
      </c>
      <c r="BY237" s="134">
        <f t="array" ref="BY237">IF(AF237&gt;0,(O237-AF237),"")</f>
        <v/>
      </c>
      <c r="BZ237" s="134">
        <f t="array" ref="BZ237">IF(AJ237&gt;0,(O237-AJ237),"")</f>
        <v/>
      </c>
      <c r="CA237" s="134">
        <f t="array" ref="CA237">IF(AN237&gt;0,(O237-AN237),"")</f>
        <v/>
      </c>
      <c r="CB237" s="645">
        <f t="array" ref="CB237">COUNT(BV237:CA237)</f>
        <v/>
      </c>
      <c r="CC237" s="646">
        <f t="array" ref="CC237">IF(CB237=0,0,IF(CB237=1,0,1/(CB237*(CB237-1))))</f>
        <v/>
      </c>
      <c r="CD237" s="135">
        <f t="array" ref="CD237">IF(R237&gt;0,(BV237^2),"")</f>
        <v/>
      </c>
      <c r="CE237" s="135">
        <f t="array" ref="CE237">IF(X237&gt;0,(BW237^2),"")</f>
        <v/>
      </c>
      <c r="CF237" s="135">
        <f t="array" ref="CF237">IF(AB237&gt;0,(BX237^2),"")</f>
        <v/>
      </c>
      <c r="CG237" s="135">
        <f t="array" ref="CG237">IF(AF237&gt;0,(BY237^2),"")</f>
        <v/>
      </c>
      <c r="CH237" s="135">
        <f t="array" ref="CH237">IF(AJ237&gt;0,(BZ237^2),"")</f>
        <v/>
      </c>
      <c r="CI237" s="135">
        <f t="array" ref="CI237">IF(AN237&gt;0,(CA237^2),"")</f>
        <v/>
      </c>
      <c r="CJ237" s="121" t="n"/>
    </row>
    <row r="238" hidden="1" ht="18.5" customHeight="1" s="621">
      <c r="A238" s="123" t="n"/>
      <c r="B238" s="47" t="inlineStr">
        <is>
          <t>F17_3</t>
        </is>
      </c>
      <c r="C238" s="101" t="n"/>
      <c r="D238" s="101" t="n"/>
      <c r="E238" s="101" t="n"/>
      <c r="F238" s="101" t="n"/>
      <c r="G238" s="100" t="n">
        <v>46163</v>
      </c>
      <c r="H238" s="99" t="inlineStr">
        <is>
          <t>Compito</t>
        </is>
      </c>
      <c r="I238" s="101" t="n"/>
      <c r="J238" s="101" t="n"/>
      <c r="K238" s="100" t="n"/>
      <c r="L238" s="100" t="n"/>
      <c r="M238" s="635">
        <f t="array" ref="M238">IF(R238&gt;0,(SQRT(CC238*(SUM(CD238:CI238)))),"")</f>
        <v/>
      </c>
      <c r="N238" s="136">
        <f t="array" ref="N238">IF(T238&gt;0,(MAX(T238,Z238,AD238,AH238,AL238,AP238))+SQRT(1.2^2+1^2),"")</f>
        <v/>
      </c>
      <c r="O238" s="637">
        <f t="array" ref="O238">IF(R238="",0,10*LOG10(SUM(BP238:BU238)/(COUNT(R238,X238,AB238,AF238,AJ238,AN238))))</f>
        <v/>
      </c>
      <c r="P238" s="638">
        <f t="array" ref="P238">IF(AND(Y238="",AC238="",AG238="",AK238="",AO238=""),S238,AVERAGE(S238,Y238,AC238,AG238,AK238,AO238)+STDEV(S238,Y238,AC238,AG238,AK238,AO238))</f>
        <v/>
      </c>
      <c r="Q238" s="106" t="n">
        <v>300</v>
      </c>
      <c r="R238" s="639" t="n">
        <v>69</v>
      </c>
      <c r="S238" s="640" t="n">
        <v>73.8</v>
      </c>
      <c r="T238" s="641" t="n">
        <v>95.90000000000001</v>
      </c>
      <c r="U238" s="642" t="n"/>
      <c r="V238" s="642" t="n"/>
      <c r="W238" s="106" t="n">
        <v>300</v>
      </c>
      <c r="X238" s="639" t="n">
        <v>72.7</v>
      </c>
      <c r="Y238" s="640" t="n">
        <v>75.40000000000001</v>
      </c>
      <c r="Z238" s="641" t="n">
        <v>108.1</v>
      </c>
      <c r="AA238" s="106" t="n">
        <v>300</v>
      </c>
      <c r="AB238" s="639" t="n">
        <v>76.59999999999999</v>
      </c>
      <c r="AC238" s="640" t="n">
        <v>78.09999999999999</v>
      </c>
      <c r="AD238" s="641" t="n">
        <v>114</v>
      </c>
      <c r="AE238" s="106" t="n">
        <v>300</v>
      </c>
      <c r="AF238" s="639" t="n">
        <v>69.3</v>
      </c>
      <c r="AG238" s="640" t="n">
        <v>74.09999999999999</v>
      </c>
      <c r="AH238" s="641" t="n">
        <v>98.40000000000001</v>
      </c>
      <c r="AI238" s="106" t="n">
        <v>300</v>
      </c>
      <c r="AJ238" s="639" t="n">
        <v>73</v>
      </c>
      <c r="AK238" s="640" t="n">
        <v>75.7</v>
      </c>
      <c r="AL238" s="641" t="n">
        <v>99</v>
      </c>
      <c r="AM238" s="106" t="n">
        <v>300</v>
      </c>
      <c r="AN238" s="639" t="n">
        <v>68.7</v>
      </c>
      <c r="AO238" s="640" t="n">
        <v>73.7</v>
      </c>
      <c r="AP238" s="641" t="n">
        <v>94.7</v>
      </c>
      <c r="AQ238" s="111">
        <f t="array" ref="AQ238">IF(AND((O238)&lt;85,N238&lt;137),"NO","SI")</f>
        <v/>
      </c>
      <c r="AR238" s="112">
        <f t="array" ref="AR238">IF((480*(10^(7.95-(O238/10))))&lt;480,480*(10^(7.95-(O238/10))),480)</f>
        <v/>
      </c>
      <c r="AS238" s="113">
        <f t="array" ref="AS238">IF((480*(10^(8.45-(O238/10))))&lt;480,480*(10^(8.45-(O238/10))),480)</f>
        <v/>
      </c>
      <c r="AT238" s="114">
        <f t="array" ref="AT238">IF((480*(10^(8.65-(O238/10))))&lt;480,480*(10^(8.65-(O238/10))),480)</f>
        <v/>
      </c>
      <c r="AU238" s="137">
        <f t="array" ref="AU238">IF(O238&lt;80,"0",IF((P238-O238)&lt;=2,('DPI art.191'!$G$3-(('DPI art.191'!$F$3-'DPI art.191'!$G$3)/4)*(P238-O238-2)),('DPI art.191'!$G$3-(('DPI art.191'!$G$3-'DPI art.191'!$H$3)/8)*(P238-O238-2))))</f>
        <v/>
      </c>
      <c r="AV238" s="644">
        <f t="array" ref="AV238">O238-AU238</f>
        <v/>
      </c>
      <c r="AW238" s="644">
        <f t="array" ref="AW238">IF(N238&lt;135,N238,N238-'DPI art.191'!$I$3)</f>
        <v/>
      </c>
      <c r="AX238" s="137">
        <f t="array" ref="AX238">IF(O238&lt;80,"0",IF((P238-O238)&lt;=2,('DPI art.191'!$G$5-(('DPI art.191'!$F$5-'DPI art.191'!$G$5)/4)*(P238-O238-2)),('DPI art.191'!$G$5-(('DPI art.191'!$G$5-'DPI art.191'!$H$5)/8)*(P238-O238-2))))</f>
        <v/>
      </c>
      <c r="AY238" s="644">
        <f t="array" ref="AY238">I238-AX238</f>
        <v/>
      </c>
      <c r="AZ238" s="644">
        <f t="array" ref="AZ238">IF(N238&lt;135,N238,N238-'DPI art.191'!$I$5)</f>
        <v/>
      </c>
      <c r="BA238" s="137">
        <f t="array" ref="BA238">IF(O238&lt;80,"0",IF((P238-O238)&lt;=2,('DPI art.191'!$G$7-(('DPI art.191'!$F$7-'DPI art.191'!$G$7)/4)*(P238-O238-2)),('DPI art.191'!$G$7-(('DPI art.191'!$G$7-'DPI art.191'!$H$7)/8)*(P238-O238-2))))</f>
        <v/>
      </c>
      <c r="BB238" s="644">
        <f t="array" ref="BB238">R238-BA238</f>
        <v/>
      </c>
      <c r="BC238" s="644">
        <f t="array" ref="BC238">IF(N238&lt;135,N238,N238-'DPI art.191'!$I$5)</f>
        <v/>
      </c>
      <c r="BD238" s="137">
        <f t="array" ref="BD238">IF(O238&lt;80,"0",IF((P238-O238)&lt;=2,('DPI art.191'!$G$7-(('DPI art.191'!$F$7-'DPI art.191'!$G$7)/4)*(O238-P238-2)),('DPI art.191'!$G$7-(('DPI art.191'!$G$7-'DPI art.191'!$H$7)/8)*(P238-O238-2))))</f>
        <v/>
      </c>
      <c r="BE238" s="644">
        <f t="array" ref="BE238">O238-BD238</f>
        <v/>
      </c>
      <c r="BF238" s="644">
        <f t="array" ref="BF238">IF(N238&lt;135,N238,N238-'DPI art.191'!$I$7)</f>
        <v/>
      </c>
      <c r="BG238" s="137">
        <f t="array" ref="BG238">IF(AA238&lt;80,"0",IF((AB238-AA238)&lt;=2,('DPI art.191'!$G$3-(('DPI art.191'!$F$3-'DPI art.191'!$G$3)/4)*(AB238-AA238-2)),('DPI art.191'!$G$3-(('DPI art.191'!$G$3-'DPI art.191'!$H$3)/8)*(AB238-AA238-2))))</f>
        <v/>
      </c>
      <c r="BH238" s="644">
        <f t="array" ref="BH238">AA238-BG238</f>
        <v/>
      </c>
      <c r="BI238" s="644">
        <f t="array" ref="BI238">IF(Z238&lt;135,Z238,Z238-'DPI art.191'!$I$3)</f>
        <v/>
      </c>
      <c r="BJ238" s="137">
        <f t="array" ref="BJ238">IF(U238&lt;80,"0",IF((V238-U238)&lt;=2,('DPI art.191'!$G$7-(('DPI art.191'!$F$7-'DPI art.191'!$G$7)/4)*(U238-V238-2)),('DPI art.191'!$G$7-(('DPI art.191'!$G$7-'DPI art.191'!$H$7)/8)*(V238-U238-2))))</f>
        <v/>
      </c>
      <c r="BK238" s="644">
        <f t="array" ref="BK238">U238-BJ238</f>
        <v/>
      </c>
      <c r="BL238" s="644">
        <f t="array" ref="BL238">IF(T238&lt;135,T238,T238-'DPI art.191'!$I$7)</f>
        <v/>
      </c>
      <c r="BM238" s="137">
        <f t="array" ref="BM238">IF(AA238&lt;80,"0",IF((AB238-AA238)&lt;=2,('DPI art.191'!$G$5-(('DPI art.191'!$F$5-'DPI art.191'!$G$5)/4)*(AB238-AA238-2)),('DPI art.191'!$G$5-(('DPI art.191'!$G$5-'DPI art.191'!$H$5)/8)*(AB238-AA238-2))))</f>
        <v/>
      </c>
      <c r="BN238" s="644">
        <f t="array" ref="BN238">AD238-BM238</f>
        <v/>
      </c>
      <c r="BO238" s="644">
        <f t="array" ref="BO238">IF(Z238&lt;135,Z238,Z238-'DPI art.191'!$I$5)</f>
        <v/>
      </c>
      <c r="BP238" s="645">
        <f t="array" ref="BP238">10^(0.1*R238)</f>
        <v/>
      </c>
      <c r="BQ238" s="645">
        <f t="array" ref="BQ238">10^(0.1*X238)</f>
        <v/>
      </c>
      <c r="BR238" s="645">
        <f t="array" ref="BR238">10^(0.1*AB238)</f>
        <v/>
      </c>
      <c r="BS238" s="645">
        <f t="array" ref="BS238">10^(0.1*AF238)</f>
        <v/>
      </c>
      <c r="BT238" s="645">
        <f t="array" ref="BT238">10^(0.1*AJ238)</f>
        <v/>
      </c>
      <c r="BU238" s="645">
        <f t="array" ref="BU238">10^(0.1*AN238)</f>
        <v/>
      </c>
      <c r="BV238" s="134">
        <f t="array" ref="BV238">IF(R238&gt;0,(O238-R238),"")</f>
        <v/>
      </c>
      <c r="BW238" s="134">
        <f t="array" ref="BW238">IF(X238&gt;0,(O238-X238),"")</f>
        <v/>
      </c>
      <c r="BX238" s="134">
        <f t="array" ref="BX238">IF(AB238&gt;0,(O238-AB238),"")</f>
        <v/>
      </c>
      <c r="BY238" s="134">
        <f t="array" ref="BY238">IF(AF238&gt;0,(O238-AF238),"")</f>
        <v/>
      </c>
      <c r="BZ238" s="134">
        <f t="array" ref="BZ238">IF(AJ238&gt;0,(O238-AJ238),"")</f>
        <v/>
      </c>
      <c r="CA238" s="134">
        <f t="array" ref="CA238">IF(AN238&gt;0,(O238-AN238),"")</f>
        <v/>
      </c>
      <c r="CB238" s="645">
        <f t="array" ref="CB238">COUNT(BV238:CA238)</f>
        <v/>
      </c>
      <c r="CC238" s="646">
        <f t="array" ref="CC238">IF(CB238=0,0,IF(CB238=1,0,1/(CB238*(CB238-1))))</f>
        <v/>
      </c>
      <c r="CD238" s="135">
        <f t="array" ref="CD238">IF(R238&gt;0,(BV238^2),"")</f>
        <v/>
      </c>
      <c r="CE238" s="135">
        <f t="array" ref="CE238">IF(X238&gt;0,(BW238^2),"")</f>
        <v/>
      </c>
      <c r="CF238" s="135">
        <f t="array" ref="CF238">IF(AB238&gt;0,(BX238^2),"")</f>
        <v/>
      </c>
      <c r="CG238" s="135">
        <f t="array" ref="CG238">IF(AF238&gt;0,(BY238^2),"")</f>
        <v/>
      </c>
      <c r="CH238" s="135">
        <f t="array" ref="CH238">IF(AJ238&gt;0,(BZ238^2),"")</f>
        <v/>
      </c>
      <c r="CI238" s="135">
        <f t="array" ref="CI238">IF(AN238&gt;0,(CA238^2),"")</f>
        <v/>
      </c>
      <c r="CJ238" s="121" t="n"/>
    </row>
  </sheetData>
  <mergeCells count="27">
    <mergeCell ref="BP3:BU3"/>
    <mergeCell ref="B3:B4"/>
    <mergeCell ref="AA3:AD3"/>
    <mergeCell ref="N3:N4"/>
    <mergeCell ref="AI3:AL3"/>
    <mergeCell ref="F3:F4"/>
    <mergeCell ref="AM3:AP3"/>
    <mergeCell ref="AQ3:AQ4"/>
    <mergeCell ref="C1:AD2"/>
    <mergeCell ref="A3:A4"/>
    <mergeCell ref="G3:G4"/>
    <mergeCell ref="D3:D4"/>
    <mergeCell ref="AU1:BF2"/>
    <mergeCell ref="BV3:CA3"/>
    <mergeCell ref="CD3:CI3"/>
    <mergeCell ref="P3:P4"/>
    <mergeCell ref="AE3:AH3"/>
    <mergeCell ref="H3:H4"/>
    <mergeCell ref="AS3:AS4"/>
    <mergeCell ref="Q3:V3"/>
    <mergeCell ref="W3:Z3"/>
    <mergeCell ref="I3:L3"/>
    <mergeCell ref="C3:C4"/>
    <mergeCell ref="O3:O4"/>
    <mergeCell ref="E3:E4"/>
    <mergeCell ref="AR3:AR4"/>
    <mergeCell ref="AT3:AT4"/>
  </mergeCells>
  <conditionalFormatting sqref="AV6 AV7 AV8 AV9 AV10 AV11 AV12 AV13 AV14 AV15 AV16 AV17 AV18 AV19 AV20 AV21 AV22 AV23 AV24 AV25 AV26 AV27 AV28 AV29 AV30 AV31 AV32 AV33 AV34 AV35 AV36 AV37 AV38 AV39 AV40 AV41 AV42 AV43 AV44 AV45 AV46 AV47 AV48 AV49 AV50 AV51 AV52 AV53 AV54 AV55 AV56 AV57 AV58 AV59 AV60 AV61 AV62 AV63 AV64 AV65 AV66 AV67 AV68 AV69 AV70 AV71 AV72 AV73 AV74 AV75 AV76 AV77 AV78 AV79 AV80 AV81 AV82 AV83 AV84 AV85 AV86 AV87 AV88 AV89 AV90 AV91 AV92 AV93 AV94 AV95 AV96 AV97 AV152 AV153 AV154 AV155 AV156 AV157 AV158 AV159 AV160 AV161 AV162 AV163 AV164 AV165 AV166 AV167 AV168 AV169 AV170 AV171 AV172 AV173 AV174 AV175 AV176 AV177 AV178 AV179 AV180 AV181 AV182 AV183 AV184 BB6 BB7 BB8 BB9 BB10 BB11 BB12 BB13 BB14 BB15 BB16 BB17 BB18 BB19 BB20 BB21 BB22 BB23 BB24 BB25 BB26 BB27 BB28 BB29 BB30 BB31 BB32 BB33 BB34 BB35 BB36 BB37 BB38 BB39 BB40 BB41 BB42 BB43 BB44 BB45 BB46 BB47 BB48 BB49 BB50 BB51 BB52 BB53 BB54 BB55 BB56 BB57 BB58 BB59 BB60 BB61 BB62 BB63 BB64 BB65 BB66 BB67 BB68 BB69 BB70 BB71 BB72 BB73 BB74 BB75 BB76 BB77 BB78 BB79 BB80 BB81 BB82 BB83 BB84 BB85 BB86 BB87 BB88 BB89 BB90 BB91 BB92 BB93 BB94 BB95 BB96 BB97 BB152 BB153 BB154 BB155 BB156 BB157 BB158 BB159 BB160 BB161 BB162 BB163 BB164 BB165 BB166 BB167 BB168 BB169 BB170 BB171 BB172 BB173 BB174 BB175 BB176 BB177 BB178 BB179 BB180 BB181 BB182 BB183 BB184 BH6 BH7 BH8 BH9 BH10 BH11 BH12 BH13 BH14 BH15 BH16 BH17 BH18 BH19 BH20 BH21 BH22 BH23 BH24 BH25 BH26 BH27 BH28 BH29 BH30 BH31 BH32 BH33 BH34 BH35 BH36 BH37 BH38 BH39 BH40 BH41 BH42 BH43 BH44 BH45 BH46 BH47 BH48 BH49 BH50 BH51 BH52 BH53 BH54 BH55 BH56 BH57 BH58 BH59 BH60 BH61 BH62 BH63 BH64 BH65 BH66 BH67 BH68 BH69 BH70 BH71 BH72 BH73 BH74 BH75 BH76 BH77 BH78 BH79 BH80 BH81 BH82 BH83 BH84 BH85 BH86 BH87 BH88 BH89 BH90 BH91 BH92 BH93 BH94 BH95 BH96 BH97 BH152 BH153 BH154 BH155 BH156 BH157 BH158 BH159 BH160 BH161 BH162 BH163 BH164 BH165 BH166 BH167 BH168 BH169 BH170 BH171 BH172 BH173 BH174 BH175 BH176 BH177 BH178 BH179 BH180 BH181 BH182 BH183 BH184 BN6 BN7 BN8 BN9 BN10 BN11 BN12 BN13 BN14 BN15 BN16 BN17 BN18 BN19 BN20 BN21 BN22 BN23 BN24 BN25 BN26 BN27 BN28 BN29 BN30 BN31 BN32 BN33 BN34 BN35 BN36 BN37 BN38 BN39 BN40 BN41 BN42 BN43 BN44 BN45 BN46 BN47 BN48 BN49 BN50 BN51 BN52 BN53 BN54 BN55 BN56 BN57 BN58 BN59 BN60 BN61 BN62 BN63 BN64 BN65 BN66 BN67 BN68 BN69 BN70 BN71 BN72 BN73 BN74 BN75 BN76 BN77 BN78 BN79 BN80 BN81 BN82 BN83 BN84 BN85 BN86 BN87 BN88 BN89 BN90 BN91 BN92 BN93 BN94 BN95 BN96 BN97 BN152 BN153 BN154 BN155 BN156 BN157 BN158 BN159 BN160 BN161 BN162 BN163 BN164 BN165 BN166 BN167 BN168 BN169 BN170 BN171 BN172 BN173 BN174 BN175 BN176 BN177 BN178 BN179 BN180 BN181 BN182 BN183 BN184">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onditionalFormatting>
  <conditionalFormatting sqref="AW6:AX6 AW7:AX7 AW8:AX8 AW9:AX9 AW10:AX10 AW11:AX11 AW12:AX12 AW13:AX13 AW14:AX14 AW15:AX15 AW16:AX16 AW17:AX17 AW18:AX18 AW19:AX19 AW20:AX20 AW21:AX21 AW22:AX22 AW23:AX23 AW24:AX24 AW25:AX25 AW26:AX26 AW27:AX27 AW28:AX28 AW29:AX29 AW30:AX30 AW31:AX31 AW32:AX32 AW33:AX33 AW34:AX34 AW35:AX35 AW36:AX36 AW37:AX37 AW38:AX38 AW39:AX39 AW40:AX40 AW41:AX41 AW42:AX42 AW43:AX43 AW44:AX44 AW45:AX45 AW46:AX46 AW47:AX47 AW48:AX48 AW49:AX49 AW50:AX50 AW51:AX51 AW52:AX52 AW53:AX53 AW54:AX54 AW55:AX55 AW56:AX56 AW57:AX57 AW58:AX58 AW59:AX59 AW60:AX60 AW61:AX61 AW62:AX62 AW63:AX63 AW64:AX64 AW65:AX65 AW66:AX66 AW67:AX67 AW68:AX68 AW69:AX69 AW70:AX70 AW71:AX71 AW72:AX72 AW73:AX73 AW74:AX74 AW75:AX75 AW76:AX76 AW77:AX77 AW78:AX78 AW79:AX79 AW80:AX80 AW81:AX81 AW82:AX82 AW83:AX83 AW84:AX84 AW85:AX85 AW86:AX86 AW87:AX87 AW88:AX88 AW89:AX89 AW90:AX90 AW91:AX91 AW92:AX92 AW93:AX93 AW94:AX94 AW95:AX95 AW96:AX96 AW97 AZ6 AZ7 AZ8 AZ9 AZ10 AZ11 AZ12 AZ13 AZ14 AZ15 AZ16 AZ17 AZ18 AZ19 AZ20 AZ21 AZ22 AZ23 AZ24 AZ25 AZ26 AZ27 AZ28 AZ29 AZ30 AZ31 AZ32 AZ33 AZ34 AZ35 AZ36 AZ37 AZ38 AZ39 AZ40 AZ41 AZ42 AZ43 AZ44 AZ45 AZ46 AZ47 AZ48 AZ49 AZ50 AZ51 AZ52 AZ53 AZ54 AZ55 AZ56 AZ57 AZ58 AZ59 AZ60 AZ61 AZ62 AZ63 AZ64 AZ65 AZ66 AZ67 AZ68 AZ69 AZ70 AZ71 AZ72 AZ73 AZ74 AZ75 AZ76 AZ77 AZ78 AZ79 AZ80 AZ81 AZ82 AZ83 AZ84 AZ85 AZ86 AZ87 AZ88 AZ89 AZ90 AZ91 AZ92 AZ93 AZ94 AZ95 AZ96 AZ97 BC6:BD6 BC7:BD7 BC8:BD8 BC9:BD9 BC10:BD10 BC11:BD11 BC12:BD12 BC13:BD13 BC14:BD14 BC15:BD15 BC16:BD16 BC17:BD17 BC18:BD18 BC19:BD19 BC20:BD20 BC21:BD21 BC22:BD22 BC23:BD23 BC24:BD24 BC25:BD25 BC26:BD26 BC27:BD27 BC28:BD28 BC29:BD29 BC30:BD30 BC31:BD31 BC32:BD32 BC33:BD33 BC34:BD34 BC35:BD35 BC36:BD36 BC37:BD37 BC38:BD38 BC39:BD39 BC40:BD40 BC41:BD41 BC42:BD42 BC43:BD43 BC44:BD44 BC45:BD45 BC46:BD46 BC47:BD47 BC48:BD48 BC49:BD49 BC50:BD50 BC51:BD51 BC52:BD52 BC53:BD53 BC54:BD54 BC55:BD55 BC56:BD56 BC57:BD57 BC58:BD58 BC59:BD59 BC60:BD60 BC61:BD61 BC62:BD62 BC63:BD63 BC64:BD64 BC65:BD65 BC66:BD66 BC67:BD67 BC68:BD68 BC69:BD69 BC70:BD70 BC71:BD71 BC72:BD72 BC73:BD73 BC74:BD74 BC75:BD75 BC76:BD76 BC77:BD77 BC78:BD78 BC79:BD79 BC80:BD80 BC81:BD81 BC82:BD82 BC83:BD83 BC84:BD84 BC85:BD85 BC86:BD86 BC87:BD87 BC88:BD88 BC89:BD89 BC90:BD90 BC91:BD91 BC92:BD92 BC93:BD93 BC94:BD94 BC95:BD95 BC96:BD96 BC97:BD97 BC152:BD152 BC153:BD153 BC154:BD154 BC155:BD155 BC156:BD156 BC157:BD157 BC158:BD158 BC159:BD159 BC160:BD160 BC161:BD161 BC162:BD162 BC163:BD163 BC164:BD164 BC165:BD165 BC166:BD166 BC167:BD167 BC168:BD168 BC169:BD169 BC170:BD170 BC171:BD171 BC172:BD172 BC173:BD173 BC174:BD174 BC175:BD175 BC176:BD176 BC177:BD177 BC178:BD178 BC179:BD179 BC180:BD180 BC181:BD181 BC182:BD182 BC183:BD183 BC184:BD184 BF6 BF7 BF8 BF9 BF10 BF11 BF12 BF13 BF14 BF15 BF16 BF17 BF18 BF19 BF20 BF21 BF22 BF23 BF24 BF25 BF26 BF27 BF28 BF29 BF30 BF31 BF32 BF33 BF34 BF35 BF36 BF37 BF38 BF39 BF40 BF41 BF42 BF43 BF44 BF45 BF46 BF47 BF48 BF49 BF50 BF51 BF52 BF53 BF54 BF55 BF56 BF57 BF58 BF59 BF60 BF61 BF62 BF63 BF64 BF65 BF66 BF67 BF68 BF69 BF70 BF71 BF72 BF73 BF74 BF75 BF76 BF77 BF78 BF79 BF80 BF81 BF82 BF83 BF84 BF85 BF86 BF87 BF88 BF89 BF90 BF91 BF92 BF93 BF94 BF95 BF96 BF97 BF152 BF153 BF154 BF155 BF156 BF157 BF158 BF159 BF160 BF161 BF162 BF163 BF164 BF165 BF166 BF167 BF168 BF169 BF170 BF171 BF172 BF173 BF174 BF175 BF176 BF177 BF178 BF179 BF180 BF181 BF182 BF183 BF184 BI6:BJ6 BI7:BJ7 BI8:BJ8 BI9:BJ9 BI10:BJ10 BI11:BJ11 BI12:BJ12 BI13:BJ13 BI14:BJ14 BI15:BJ15 BI16:BJ16 BI17:BJ17 BI18:BJ18 BI19:BJ19 BI20:BJ20 BI21:BJ21 BI22:BJ22 BI23:BJ23 BI24:BJ24 BI25:BJ25 BI26:BJ26 BI27:BJ27 BI28:BJ28 BI29:BJ29 BI30:BJ30 BI31:BJ31 BI32:BJ32 BI33:BJ33 BI34:BJ34 BI35:BJ35 BI36:BJ36 BI37:BJ37 BI38:BJ38 BI39:BJ39 BI40:BJ40 BI41:BJ41 BI42:BJ42 BI43:BJ43 BI44:BJ44 BI45:BJ45 BI46:BJ46 BI47:BJ47 BI48:BJ48 BI49:BJ49 BI50:BJ50 BI51:BJ51 BI52:BJ52 BI53:BJ53 BI54:BJ54 BI55:BJ55 BI56:BJ56 BI57:BJ57 BI58:BJ58 BI59:BJ59 BI60:BJ60 BI61:BJ61 BI62:BJ62 BI63:BJ63 BI64:BJ64 BI65:BJ65 BI66:BJ66 BI67:BJ67 BI68:BJ68 BI69:BJ69 BI70:BJ70 BI71:BJ71 BI72:BJ72 BI73:BJ73 BI74:BJ74 BI75:BJ75 BI76:BJ76 BI77:BJ77 BI78:BJ78 BI79:BJ79 BI80:BJ80 BI81:BJ81 BI82:BJ82 BI83:BJ83 BI84:BJ84 BI85:BJ85 BI86:BJ86 BI87:BJ87 BI88:BJ88 BI89:BJ89 BI90:BJ90 BI91:BJ91 BI92:BJ92 BI93:BJ93 BI94:BJ94 BI95:BJ95 BI96:BJ96 BI97:BJ97 BI152:BJ152 BI153:BJ153 BI154:BJ154 BI155:BJ155 BI156:BJ156 BI157:BJ157 BI158:BJ158 BI159:BJ159 BI160:BJ160 BI161:BJ161 BI162:BJ162 BI163:BJ163 BI164:BJ164 BI165:BJ165 BI166:BJ166 BI167:BJ167 BI168:BJ168 BI169:BJ169 BI170:BJ170 BI171:BJ171 BI172:BJ172 BI173:BJ173 BI174:BJ174 BI175:BJ175 BI176:BJ176 BI177:BJ177 BI178:BJ178 BI179:BJ179 BI180:BJ180 BI181:BJ181 BI182:BJ182 BI183:BJ183 BI184:BJ184 BL6 BL7 BL8 BL9 BL10 BL11 BL12 BL13 BL14 BL15 BL16 BL17 BL18 BL19 BL20 BL21 BL22 BL23 BL24 BL25 BL26 BL27 BL28 BL29 BL30 BL31 BL32 BL33 BL34 BL35 BL36 BL37 BL38 BL39 BL40 BL41 BL42 BL43 BL44 BL45 BL46 BL47 BL48 BL49 BL50 BL51 BL52 BL53 BL54 BL55 BL56 BL57 BL58 BL59 BL60 BL61 BL62 BL63 BL64 BL65 BL66 BL67 BL68 BL69 BL70 BL71 BL72 BL73 BL74 BL75 BL76 BL77 BL78 BL79 BL80 BL81 BL82 BL83 BL84 BL85 BL86 BL87 BL88 BL89 BL90 BL91 BL92 BL93 BL94 BL95 BL96 BL97 BL152 BL153 BL154 BL155 BL156 BL157 BL158 BL159 BL160 BL161 BL162 BL163 BL164 BL165 BL166 BL167 BL168 BL169 BL170 BL171 BL172 BL173 BL174 BL175 BL176 BL177 BL178 BL179 BL180 BL181 BL182 BL183 BL184 BO6 BO7 BO8 BO9 BO10 BO11 BO12 BO13 BO14 BO15 BO16 BO17 BO18 BO19 BO20 BO21 BO22 BO23 BO24 BO25 BO26 BO27 BO28 BO29 BO30 BO31 BO32 BO33 BO34 BO35 BO36 BO37 BO38 BO39 BO40 BO41 BO42 BO43 BO44 BO45 BO46 BO47 BO48 BO49 BO50 BO51 BO52 BO53 BO54 BO55 BO56 BO57 BO58 BO59 BO60 BO61 BO62 BO63 BO64 BO65 BO66 BO67 BO68 BO69 BO70 BO71 BO72 BO73 BO74 BO75 BO76 BO77 BO78 BO79 BO80 BO81 BO82 BO83 BO84 BO85 BO86 BO87 BO88 BO89 BO90 BO91 BO92 BO93 BO94 BO95 BO96 BO97 BO152 BO153 BO154 BO155 BO156 BO157 BO158 BO159 BO160 BO161 BO162 BO163 BO164 BO165 BO166 BO167 BO168 BO169 BO170 BO171 BO172 BO173 BO174 BO175 BO176 BO177 BO178 BO179 BO180 BO181 BO182 BO183 BO184">
    <cfRule type="cellIs" priority="1" operator="equal" dxfId="5" stopIfTrue="1">
      <formula>0</formula>
    </cfRule>
  </conditionalFormatting>
  <conditionalFormatting sqref="AY6:AY97">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0" stopIfTrue="1">
      <formula>65</formula>
    </cfRule>
    <cfRule type="cellIs" priority="6" operator="equal" dxfId="5" stopIfTrue="1">
      <formula>0</formula>
    </cfRule>
  </conditionalFormatting>
  <conditionalFormatting sqref="BE6:BE97 BE152:BE184">
    <cfRule type="cellIs" priority="1" operator="equal" dxfId="5" stopIfTrue="1">
      <formula>0</formula>
    </cfRule>
    <cfRule type="cellIs" priority="2" operator="lessThan" dxfId="0" stopIfTrue="1">
      <formula>65</formula>
    </cfRule>
    <cfRule type="cellIs" priority="3" operator="between" dxfId="1" stopIfTrue="1">
      <formula>75.0000001</formula>
      <formula>79.99999999999</formula>
    </cfRule>
    <cfRule type="cellIs" priority="4" operator="between" dxfId="1" stopIfTrue="1">
      <formula>65.00000001</formula>
      <formula>69.999999</formula>
    </cfRule>
    <cfRule type="cellIs" priority="5" operator="between" dxfId="3" stopIfTrue="1">
      <formula>70</formula>
      <formula>75</formula>
    </cfRule>
    <cfRule type="cellIs" priority="6" operator="greaterThan" dxfId="4" stopIfTrue="1">
      <formula>80</formula>
    </cfRule>
  </conditionalFormatting>
  <conditionalFormatting sqref="BK6:BK97 BK152:BK184">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fRule type="cellIs" priority="6" operator="equal" dxfId="5" stopIfTrue="1">
      <formula>0</formula>
    </cfRule>
  </conditionalFormatting>
  <conditionalFormatting sqref="AW98:AX98 AW99:AX99 AW100:AX100 AW101:AX101 AW102:AX102 AW103:AX103 AW104:AX104 AW105:AX105 AW106:AX106 AW107:AX107 AW108:AX108 AW109:AX109 AW110:AX110 AW111:AX111 AW112:AX112 AW113:AX113 AW114:AX114 AW115:AX115 AW116:AX116 AW117:AX117 AW118:AX118 AW119:AX119 AW120:AX120 AW121:AX121 AW122:AX122 AW123:AX123 AW124:AX124 AW125:AX125 AW126:AX126 AW127:AX127 AW128:AX128 AW129:AX129 AW130:AX130 AW131:AX131 AW132:AX132 AW133:AX133 AW134:AX134 AW135:AX135 AW136:AX136 AW137:AX137 AW138:AX138 AW139:AX139 AW140:AX140 AW141:AX141 AW142:AX142 AW143:AX143 AW144:AX144 AW145:AX145 AW146:AX146 AW147:AX147 AW148:AX148 AW149:AX149 AW150:AX150 AW151:AX151 AW152:AX185 AW186:AX186 AW187:AX187 AW188:AX188 AW189:AX189 AW190:AX190 AW191:AX191 AW192:AX192 AW193:AX193 AW194:AX194 AW195:AX195 AW196:AX196 AW197:AX197 AW198:AX198 AW199:AX199 AW200:AX200 AW201:AX201 AW202:AX202 AW203:AX203 AW204:AX204 AW205:AX205 AW206:AX206 AW207:AX207 AW208:AX208 AW209:AX209 AW210:AX210 AW211:AX211 AW212:AX212 AW213:AX213 AW214:AX214 AW215:AX215 AW216:AX216 AW217:AX217 AW218:AX218 AW219:AX219 AW220:AX220 AW221:AX221 AW222:AX222 AW223:AX223 AW224:AX224 AW225:AX225 AW226:AX226 AW227:AX227 AW228:AX228 AW229:AX229 AW230:AX230 AW231:AX231 AW232:AX232 AW233:AX233 AW234:AX234 AW235:AX235 AW236:AX236 AW237:AX237 AW238:AX238 AX97 AZ98 AZ99 AZ100 AZ101 AZ102 AZ103 AZ104 AZ105 AZ106 AZ107 AZ108 AZ109 AZ110 AZ111 AZ112 AZ113 AZ114 AZ115 AZ116 AZ117 AZ118 AZ119 AZ120 AZ121 AZ122 AZ123 AZ124 AZ125 AZ126 AZ127 AZ128 AZ129 AZ130 AZ131 AZ132 AZ133 AZ134 AZ135 AZ136 AZ137 AZ138 AZ139 AZ140 AZ141 AZ142 AZ143 AZ144 AZ145 AZ146 AZ147 AZ148 AZ149 AZ150 AZ151 AZ152:AZ185 AZ186 AZ187 AZ188 AZ189 AZ190 AZ191 AZ192 AZ193 AZ194 AZ195 AZ196 AZ197 AZ198 AZ199 AZ200 AZ201 AZ202 AZ203 AZ204 AZ205 AZ206 AZ207 AZ208 AZ209 AZ210 AZ211 AZ212 AZ213 AZ214 AZ215 AZ216 AZ217 AZ218 AZ219 AZ220 AZ221 AZ222 AZ223 AZ224 AZ225 AZ226 AZ227 AZ228 AZ229 AZ230 AZ231 AZ232 AZ233 AZ234 AZ235 AZ236 AZ237 AZ238 BC98:BD98 BC99:BD99 BC100:BD100 BC101:BD101 BC102:BD102 BC103:BD103 BC104:BD104 BC105:BD105 BC106:BD106 BC107:BD107 BC108:BD108 BC109:BD109 BC110:BD110 BC111:BD111 BC112:BD112 BC113:BD113 BC114:BD114 BC115:BD115 BC116:BD116 BC117:BD117 BC118:BD118 BC119:BD119 BC120:BD120 BC121:BD121 BC122:BD122 BC123:BD123 BC124:BD124 BC125:BD125 BC126:BD126 BC127:BD127 BC128:BD128 BC129:BD129 BC130:BD130 BC131:BD131 BC132:BD132 BC133:BD133 BC134:BD134 BC135:BD135 BC136:BD136 BC137:BD137 BC138:BD138 BC139:BD139 BC140:BD140 BC141:BD141 BC142:BD142 BC143:BD143 BC144:BD144 BC145:BD145 BC146:BD146 BC147:BD147 BC148:BD148 BC149:BD149 BC150:BD150 BC151:BD151 BC185:BD185 BC186:BD186 BC187:BD187 BC188:BD188 BC189:BD189 BC190:BD190 BC191:BD191 BC192:BD192 BC193:BD193 BC194:BD194 BC195:BD195 BC196:BD196 BC197:BD197 BC198:BD198 BC199:BD199 BC200:BD200 BC201:BD201 BC202:BD202 BC203:BD203 BC204:BD204 BC205:BD205 BC206:BD206 BC207:BD207 BC208:BD208 BC209:BD209 BC210:BD210 BC211:BD211 BC212:BD212 BC213:BD213 BC214:BD214 BC215:BD215 BC216:BD216 BC217:BD217 BC218:BD218 BC219:BD219 BC220:BD220 BC221:BD221 BC222:BD222 BC223:BD223 BC224:BD224 BC225:BD225 BC226:BD226 BC227:BD227 BC228:BD228 BC229:BD229 BC230:BD230 BC231:BD231 BC232:BD232 BC233:BD233 BC234:BD234 BC235:BD235 BC236:BD236 BC237:BD237 BC238:BD238 BF98 BF99 BF100 BF101 BF102 BF103 BF104 BF105 BF106 BF107 BF108 BF109 BF110 BF111 BF112 BF113 BF114 BF115 BF116 BF117 BF118 BF119 BF120 BF121 BF122 BF123 BF124 BF125 BF126 BF127 BF128 BF129 BF130 BF131 BF132 BF133 BF134 BF135 BF136 BF137 BF138 BF139 BF140 BF141 BF142 BF143 BF144 BF145 BF146 BF147 BF148 BF149 BF150 BF151 BF185 BF186 BF187 BF188 BF189 BF190 BF191 BF192 BF193 BF194 BF195 BF196 BF197 BF198 BF199 BF200 BF201 BF202 BF203 BF204 BF205 BF206 BF207 BF208 BF209 BF210 BF211 BF212 BF213 BF214 BF215 BF216 BF217 BF218 BF219 BF220 BF221 BF222 BF223 BF224 BF225 BF226 BF227 BF228 BF229 BF230 BF231 BF232 BF233 BF234 BF235 BF236 BF237 BF238 BI98:BJ98 BI99:BJ99 BI100:BJ100 BI101:BJ101 BI102:BJ102 BI103:BJ103 BI104:BJ104 BI105:BJ105 BI106:BJ106 BI107:BJ107 BI108:BJ108 BI109:BJ109 BI110:BJ110 BI111:BJ111 BI112:BJ112 BI113:BJ113 BI114:BJ114 BI115:BJ115 BI116:BJ116 BI117:BJ117 BI118:BJ118 BI119:BJ119 BI120:BJ120 BI121:BJ121 BI122:BJ122 BI123:BJ123 BI124:BJ124 BI125:BJ125 BI126:BJ126 BI127:BJ127 BI128:BJ128 BI129:BJ129 BI130:BJ130 BI131:BJ131 BI132:BJ132 BI133:BJ133 BI134:BJ134 BI135:BJ135 BI136:BJ136 BI137:BJ137 BI138:BJ138 BI139:BJ139 BI140:BJ140 BI141:BJ141 BI142:BJ142 BI143:BJ143 BI144:BJ144 BI145:BJ145 BI146:BJ146 BI147:BJ147 BI148:BJ148 BI149:BJ149 BI150:BJ150 BI151:BJ151 BI185:BJ185 BI186:BJ186 BI187:BJ187 BI188:BJ188 BI189:BJ189 BI190:BJ190 BI191:BJ191 BI192:BJ192 BI193:BJ193 BI194:BJ194 BI195:BJ195 BI196:BJ196 BI197:BJ197 BI198:BJ198 BI199:BJ199 BI200:BJ200 BI201:BJ201 BI202:BJ202 BI203:BJ203 BI204:BJ204 BI205:BJ205 BI206:BJ206 BI207:BJ207 BI208:BJ208 BI209:BJ209 BI210:BJ210 BI211:BJ211 BI212:BJ212 BI213:BJ213 BI214:BJ214 BI215:BJ215 BI216:BJ216 BI217:BJ217 BI218:BJ218 BI219:BJ219 BI220:BJ220 BI221:BJ221 BI222:BJ222 BI223:BJ223 BI224:BJ224 BI225:BJ225 BI226:BJ226 BI227:BJ227 BI228:BJ228 BI229:BJ229 BI230:BJ230 BI231:BJ231 BI232:BJ232 BI233:BJ233 BI234:BJ234 BI235:BJ235 BI236:BJ236 BI237:BJ237 BI238:BJ238 BL98 BL99 BL100 BL101 BL102 BL103 BL104 BL105 BL106 BL107 BL108 BL109 BL110 BL111 BL112 BL113 BL114 BL115 BL116 BL117 BL118 BL119 BL120 BL121 BL122 BL123 BL124 BL125 BL126 BL127 BL128 BL129 BL130 BL131 BL132 BL133 BL134 BL135 BL136 BL137 BL138 BL139 BL140 BL141 BL142 BL143 BL144 BL145 BL146 BL147 BL148 BL149 BL150 BL151 BL185 BL186 BL187 BL188 BL189 BL190 BL191 BL192 BL193 BL194 BL195 BL196 BL197 BL198 BL199 BL200 BL201 BL202 BL203 BL204 BL205 BL206 BL207 BL208 BL209 BL210 BL211 BL212 BL213 BL214 BL215 BL216 BL217 BL218 BL219 BL220 BL221 BL222 BL223 BL224 BL225 BL226 BL227 BL228 BL229 BL230 BL231 BL232 BL233 BL234 BL235 BL236 BL237 BL238 BO98 BO99 BO100 BO101 BO102 BO103 BO104 BO105 BO106 BO107 BO108 BO109 BO110 BO111 BO112 BO113 BO114 BO115 BO116 BO117 BO118 BO119 BO120 BO121 BO122 BO123 BO124 BO125 BO126 BO127 BO128 BO129 BO130 BO131 BO132 BO133 BO134 BO135 BO136 BO137 BO138 BO139 BO140 BO141 BO142 BO143 BO144 BO145 BO146 BO147 BO148 BO149 BO150 BO151 BO185 BO186 BO187 BO188 BO189 BO190 BO191 BO192 BO193 BO194 BO195 BO196 BO197 BO198 BO199 BO200 BO201 BO202 BO203 BO204 BO205 BO206 BO207 BO208 BO209 BO210 BO211 BO212 BO213 BO214 BO215 BO216 BO217 BO218 BO219 BO220 BO221 BO222 BO223 BO224 BO225 BO226 BO227 BO228 BO229 BO230 BO231 BO232 BO233 BO234 BO235 BO236 BO237 BO238">
    <cfRule type="cellIs" priority="1" operator="equal" dxfId="5" stopIfTrue="1">
      <formula>0</formula>
    </cfRule>
  </conditionalFormatting>
  <conditionalFormatting sqref="AV98 AV99 AV100 AV101 AV102 AV103 AV104 AV105 AV106 AV107 AV108 AV109 AV110 AV111 AV112 AV113 AV114 AV115 AV116 AV117 AV118 AV119 AV120 AV121 AV122 AV123 AV124 AV125 AV126 AV127 AV128 AV129 AV130 AV131 AV132 AV133 AV134 AV135 AV136 AV137 AV138 AV139 AV140 AV141 AV142 AV143 AV144 AV145 AV146 AV147 AV148 AV149 AV150 AV151 AV185 AV186 AV187 AV188 AV189 AV190 AV191 AV192 AV193 AV194 AV195 AV196 AV197 AV198 AV199 AV200 AV201 AV202 AV203 AV204 AV205 AV206 AV207 AV208 AV209 AV210 AV211 AV212 AV213 AV214 AV215 AV216 AV217 AV218 AV219 AV220 AV221 AV222 AV223 AV224 AV225 AV226 AV227 AV228 AV229 AV230 AV231 AV232 AV233 AV234 AV235 AV236 AV237 AV238 BB98 BB99 BB100 BB101 BB102 BB103 BB104 BB105 BB106 BB107 BB108 BB109 BB110 BB111 BB112 BB113 BB114 BB115 BB116 BB117 BB118 BB119 BB120 BB121 BB122 BB123 BB124 BB125 BB126 BB127 BB128 BB129 BB130 BB131 BB132 BB133 BB134 BB135 BB136 BB137 BB138 BB139 BB140 BB141 BB142 BB143 BB144 BB145 BB146 BB147 BB148 BB149 BB150 BB151 BB185 BB186 BB187 BB188 BB189 BB190 BB191 BB192 BB193 BB194 BB195 BB196 BB197 BB198 BB199 BB200 BB201 BB202 BB203 BB204 BB205 BB206 BB207 BB208 BB209 BB210 BB211 BB212 BB213 BB214 BB215 BB216 BB217 BB218 BB219 BB220 BB221 BB222 BB223 BB224 BB225 BB226 BB227 BB228 BB229 BB230 BB231 BB232 BB233 BB234 BB235 BB236 BB237 BB238 BH98 BH99 BH100 BH101 BH102 BH103 BH104 BH105 BH106 BH107 BH108 BH109 BH110 BH111 BH112 BH113 BH114 BH115 BH116 BH117 BH118 BH119 BH120 BH121 BH122 BH123 BH124 BH125 BH126 BH127 BH128 BH129 BH130 BH131 BH132 BH133 BH134 BH135 BH136 BH137 BH138 BH139 BH140 BH141 BH142 BH143 BH144 BH145 BH146 BH147 BH148 BH149 BH150 BH151 BH185 BH186 BH187 BH188 BH189 BH190 BH191 BH192 BH193 BH194 BH195 BH196 BH197 BH198 BH199 BH200 BH201 BH202 BH203 BH204 BH205 BH206 BH207 BH208 BH209 BH210 BH211 BH212 BH213 BH214 BH215 BH216 BH217 BH218 BH219 BH220 BH221 BH222 BH223 BH224 BH225 BH226 BH227 BH228 BH229 BH230 BH231 BH232 BH233 BH234 BH235 BH236 BH237 BH238 BN98 BN99 BN100 BN101 BN102 BN103 BN104 BN105 BN106 BN107 BN108 BN109 BN110 BN111 BN112 BN113 BN114 BN115 BN116 BN117 BN118 BN119 BN120 BN121 BN122 BN123 BN124 BN125 BN126 BN127 BN128 BN129 BN130 BN131 BN132 BN133 BN134 BN135 BN136 BN137 BN138 BN139 BN140 BN141 BN142 BN143 BN144 BN145 BN146 BN147 BN148 BN149 BN150 BN151 BN185 BN186 BN187 BN188 BN189 BN190 BN191 BN192 BN193 BN194 BN195 BN196 BN197 BN198 BN199 BN200 BN201 BN202 BN203 BN204 BN205 BN206 BN207 BN208 BN209 BN210 BN211 BN212 BN213 BN214 BN215 BN216 BN217 BN218 BN219 BN220 BN221 BN222 BN223 BN224 BN225 BN226 BN227 BN228 BN229 BN230 BN231 BN232 BN233 BN234 BN235 BN236 BN237 BN238">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onditionalFormatting>
  <conditionalFormatting sqref="AY98:AY238">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0" stopIfTrue="1">
      <formula>65</formula>
    </cfRule>
    <cfRule type="cellIs" priority="6" operator="equal" dxfId="5" stopIfTrue="1">
      <formula>0</formula>
    </cfRule>
  </conditionalFormatting>
  <conditionalFormatting sqref="BE98:BE151 BE185:BE238">
    <cfRule type="cellIs" priority="1" operator="equal" dxfId="5" stopIfTrue="1">
      <formula>0</formula>
    </cfRule>
    <cfRule type="cellIs" priority="2" operator="lessThan" dxfId="0" stopIfTrue="1">
      <formula>65</formula>
    </cfRule>
    <cfRule type="cellIs" priority="3" operator="between" dxfId="1" stopIfTrue="1">
      <formula>75.0000001</formula>
      <formula>79.99999999999</formula>
    </cfRule>
    <cfRule type="cellIs" priority="4" operator="between" dxfId="1" stopIfTrue="1">
      <formula>65.00000001</formula>
      <formula>69.999999</formula>
    </cfRule>
    <cfRule type="cellIs" priority="5" operator="between" dxfId="3" stopIfTrue="1">
      <formula>70</formula>
      <formula>75</formula>
    </cfRule>
    <cfRule type="cellIs" priority="6" operator="greaterThan" dxfId="4" stopIfTrue="1">
      <formula>80</formula>
    </cfRule>
  </conditionalFormatting>
  <conditionalFormatting sqref="BK98:BK151 BK185:BK238">
    <cfRule type="cellIs" priority="1" operator="lessThan" dxfId="0" stopIfTrue="1">
      <formula>65</formula>
    </cfRule>
    <cfRule type="cellIs" priority="2" operator="between" dxfId="1" stopIfTrue="1">
      <formula>75.0000001</formula>
      <formula>79.99999999999</formula>
    </cfRule>
    <cfRule type="cellIs" priority="3" operator="between" dxfId="1" stopIfTrue="1">
      <formula>65.00000001</formula>
      <formula>69.999999</formula>
    </cfRule>
    <cfRule type="cellIs" priority="4" operator="between" dxfId="3" stopIfTrue="1">
      <formula>70</formula>
      <formula>75</formula>
    </cfRule>
    <cfRule type="cellIs" priority="5" operator="greaterThan" dxfId="4" stopIfTrue="1">
      <formula>80</formula>
    </cfRule>
    <cfRule type="cellIs" priority="6" operator="equal" dxfId="5" stopIfTrue="1">
      <formula>0</formula>
    </cfRule>
  </conditionalFormatting>
  <pageMargins left="0.354331" right="0.393701" top="0.787402" bottom="0.984252" header="0.511811" footer="0.511811"/>
  <pageSetup orientation="landscape"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5.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M_01-01 - Addetto Movimentazione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86.2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E10_3</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70</v>
      </c>
      <c r="P11" s="137" t="n"/>
      <c r="Q11" s="137" t="n"/>
      <c r="R11" s="223">
        <f t="array" ref="R11">IF(S11&gt;0,1,"")</f>
        <v/>
      </c>
      <c r="S11" s="644">
        <f t="array" ref="S11">IF(K11&lt;80,0,IF((L11-K11)&lt;=2,($L$63-(($K$63-$L$63)/4)*(L11-K11-2)),($L$63-(($K$63-$M$63)/8)*(L11-K11-2))))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36" customHeight="1" s="621">
      <c r="A12" s="144" t="n"/>
      <c r="B12" s="146" t="n"/>
      <c r="C12" s="209">
        <f t="array" ref="C12">IF(S12=0,"T",IF((K12-M12)&lt;65,"I",IF((K12-M12)&lt;70,"K",IF((K12-M12)&lt;75,"J",IF((K12-M12)&lt;80,"K","L")))))</f>
        <v/>
      </c>
      <c r="D12" s="209">
        <f t="array" ref="D12">IF(J12&lt;135,"T",IF((J12-$J$66)&lt;135,"J","L"))</f>
        <v/>
      </c>
      <c r="E12" s="187" t="inlineStr">
        <is>
          <t>W14</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120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W7</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30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W10</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90</v>
      </c>
      <c r="P14" s="137" t="n"/>
      <c r="Q14" s="137" t="n"/>
      <c r="R14" s="223">
        <f t="array" ref="R14">IF(S14&gt;0,1,"")</f>
        <v/>
      </c>
      <c r="S14" s="644" t="n">
        <v>27</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W11</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20</v>
      </c>
      <c r="P15" s="137" t="n"/>
      <c r="Q15" s="137" t="n"/>
      <c r="R15" s="223">
        <f t="array" ref="R15">IF(S15&gt;0,1,"")</f>
        <v/>
      </c>
      <c r="S15" s="644">
        <f t="array" ref="S15">IF(K15&lt;80,0,IF((L15-K15)&lt;=2,($L$63-(($K$63-$L$63)/4)*(L15-K15-2)),($L$63-(($K$63-$M$63)/8)*(L15-K15-2))))</f>
        <v/>
      </c>
      <c r="T15" s="644">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54" customHeight="1" s="621">
      <c r="A16" s="144" t="n"/>
      <c r="B16" s="146" t="n"/>
      <c r="C16" s="209">
        <f t="array" ref="C16">IF(S16=0,"T",IF((K16-M16)&lt;65,"I",IF((K16-M16)&lt;70,"K",IF((K16-M16)&lt;75,"J",IF((K16-M16)&lt;80,"K","L")))))</f>
        <v/>
      </c>
      <c r="D16" s="209">
        <f t="array" ref="D16">IF(J16&lt;135,"T",IF((J16-$J$66)&lt;135,"J","L"))</f>
        <v/>
      </c>
      <c r="E16" s="187" t="inlineStr">
        <is>
          <t>F9</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50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664">
        <f t="array" ref="AI16">IF(K16&gt;80,O16/$AH$10*10^(L16/10),"")</f>
        <v/>
      </c>
      <c r="AJ16" s="664">
        <f t="array" ref="AJ16">IF(K16&gt;80,O16/$AH$10*10^(K16/10),"")</f>
        <v/>
      </c>
      <c r="AK16" s="154" t="n"/>
      <c r="AL16" s="225" t="n"/>
      <c r="AM16" s="145" t="n"/>
      <c r="AN16" s="156" t="n"/>
    </row>
    <row r="17" ht="36" customHeight="1" s="621">
      <c r="A17" s="144" t="n"/>
      <c r="B17" s="146" t="n"/>
      <c r="C17" s="209">
        <f t="array" ref="C17">IF(S17=0,"T",IF((K17-M17)&lt;65,"I",IF((K17-M17)&lt;70,"K",IF((K17-M17)&lt;75,"J",IF((K17-M17)&lt;80,"K","L")))))</f>
        <v/>
      </c>
      <c r="D17" s="209">
        <f t="array" ref="D17">IF(J17&lt;135,"T",IF((J17-$J$66)&lt;135,"J","L"))</f>
        <v/>
      </c>
      <c r="E17" s="187" t="inlineStr">
        <is>
          <t>D18</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50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225" t="n"/>
      <c r="AM17" s="145" t="n"/>
      <c r="AN17" s="156" t="n"/>
    </row>
    <row r="18" ht="36" customHeight="1" s="621">
      <c r="A18" s="144" t="n"/>
      <c r="B18" s="146" t="n"/>
      <c r="C18" s="209">
        <f t="array" ref="C18">IF(S18=0,"T",IF((K18-M18)&lt;65,"I",IF((K18-M18)&lt;70,"K",IF((K18-M18)&lt;75,"J",IF((K18-M18)&lt;80,"K","L")))))</f>
        <v/>
      </c>
      <c r="D18" s="209">
        <f t="array" ref="D18">IF(J18&lt;135,"T",IF((J18-$J$66)&lt;135,"J","L"))</f>
        <v/>
      </c>
      <c r="E18" s="187" t="inlineStr">
        <is>
          <t>D19</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v>50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IF(($AL$11-$AK$11)&lt;=2,(L72-((K72-T7)/4)*($AL$11-$AK$11-2)),(L72-((L72-M72)/8)*($AL$11-$AK$11-2)))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0.75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0.75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A5</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33"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M98:P98"/>
    <mergeCell ref="H79:I79"/>
    <mergeCell ref="E65:F65"/>
    <mergeCell ref="M107:P107"/>
    <mergeCell ref="K52:L52"/>
    <mergeCell ref="E81:P81"/>
    <mergeCell ref="E99:F99"/>
    <mergeCell ref="P71:P72"/>
    <mergeCell ref="N62:P63"/>
    <mergeCell ref="H72:I72"/>
    <mergeCell ref="M82:P82"/>
    <mergeCell ref="N103:N104"/>
    <mergeCell ref="M53:O53"/>
    <mergeCell ref="P103:P104"/>
    <mergeCell ref="E58:P58"/>
    <mergeCell ref="H96:I96"/>
    <mergeCell ref="M90:P90"/>
    <mergeCell ref="E50:P50"/>
    <mergeCell ref="E91:F91"/>
    <mergeCell ref="K53:L53"/>
    <mergeCell ref="H87:I87"/>
    <mergeCell ref="M99:P99"/>
    <mergeCell ref="M74:P74"/>
    <mergeCell ref="M52:O52"/>
    <mergeCell ref="H62:I6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H103:I103"/>
    <mergeCell ref="H78:I78"/>
    <mergeCell ref="E106:F106"/>
    <mergeCell ref="H43:O43"/>
    <mergeCell ref="E98:F98"/>
    <mergeCell ref="M106:P106"/>
    <mergeCell ref="N61:P61"/>
    <mergeCell ref="G98:G99"/>
    <mergeCell ref="N71:N72"/>
    <mergeCell ref="E82:F82"/>
    <mergeCell ref="E105:P105"/>
    <mergeCell ref="F52:J53"/>
    <mergeCell ref="M66:P66"/>
    <mergeCell ref="E49:P49"/>
    <mergeCell ref="P95:P96"/>
    <mergeCell ref="C9:D9"/>
    <mergeCell ref="H61:I61"/>
    <mergeCell ref="E101:P101"/>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2: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M_01-02 Carpentiere / Montatore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W3</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IF(AND($O$44&gt;87,K11&gt;80),S11,0)</f>
        <v/>
      </c>
      <c r="N11" s="660">
        <f t="array" ref="N11">IF(M11=0,0,K11-M11)</f>
        <v/>
      </c>
      <c r="O11" s="137" t="n">
        <v>90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IF(AND($O$44&gt;87,K12&gt;80),S12,0)</f>
        <v/>
      </c>
      <c r="N12" s="665">
        <f t="array" ref="N12">IF(M12=0,0,K12-M12)</f>
        <v/>
      </c>
      <c r="O12" s="137" t="n">
        <v>31</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E6</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IF(AND($O$44&gt;87,K13&gt;80),S13,0)</f>
        <v/>
      </c>
      <c r="N13" s="665">
        <f t="array" ref="N13">IF(M13=0,0,K13-M13)</f>
        <v/>
      </c>
      <c r="O13" s="137" t="n">
        <v>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W17</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IF(AND($O$44&gt;87,K14&gt;80),S14,0)</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E4</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IF(AND($O$44&gt;87,K15&gt;80),S15,0)</f>
        <v/>
      </c>
      <c r="N15" s="665">
        <f t="array" ref="N15">IF(M15=0,0,K15-M15)</f>
        <v/>
      </c>
      <c r="O15" s="137" t="n">
        <v>40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D18</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IF(AND($O$44&gt;87,K16&gt;80),S16,0)</f>
        <v/>
      </c>
      <c r="N16" s="665">
        <f t="array" ref="N16">IF(M16=0,0,K16-M16)</f>
        <v/>
      </c>
      <c r="O16" s="137" t="n">
        <v>30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F4</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IF(AND($O$44&gt;87,K17&gt;80),S17,0)</f>
        <v/>
      </c>
      <c r="N17" s="665">
        <f t="array" ref="N17">IF(M17=0,0,K17-M17)</f>
        <v/>
      </c>
      <c r="O17" s="137" t="n">
        <v>20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225" t="n"/>
      <c r="AM17" s="145" t="n"/>
      <c r="AN17" s="156" t="n"/>
    </row>
    <row r="18" ht="27" customHeight="1" s="621">
      <c r="A18" s="144" t="n"/>
      <c r="B18" s="146" t="n"/>
      <c r="C18" s="209">
        <f t="array" ref="C18">IF(S18=0,"T",IF((K18-M18)&lt;65,"I",IF((K18-M18)&lt;70,"K",IF((K18-M18)&lt;75,"J",IF((K18-M18)&lt;80,"K","L")))))</f>
        <v/>
      </c>
      <c r="D18" s="209">
        <f t="array" ref="D18">IF(J18&lt;135,"T",IF((J18-$J$66)&lt;135,"J","L"))</f>
        <v/>
      </c>
      <c r="E18" s="187" t="inlineStr">
        <is>
          <t>F7</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IF(AND($O$44&gt;87,K18&gt;80),S18,0)</f>
        <v/>
      </c>
      <c r="N18" s="665">
        <f t="array" ref="N18">IF(M18=0,0,K18-M18)</f>
        <v/>
      </c>
      <c r="O18" s="137" t="n">
        <v>20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664">
        <f t="array" ref="AI18">IF(K18&gt;80,O18/$AH$10*10^(L18/10),"")</f>
        <v/>
      </c>
      <c r="AJ18" s="664">
        <f t="array" ref="AJ18">IF(K18&gt;80,O18/$AH$10*10^(K18/10),"")</f>
        <v/>
      </c>
      <c r="AK18" s="154" t="n"/>
      <c r="AL18" s="225" t="n"/>
      <c r="AM18" s="145" t="n"/>
      <c r="AN18" s="156" t="n"/>
    </row>
    <row r="19" ht="27" customHeight="1" s="621">
      <c r="A19" s="144" t="n"/>
      <c r="B19" s="146" t="n"/>
      <c r="C19" s="209">
        <f t="array" ref="C19">IF(S19=0,"T",IF((K19-M19)&lt;65,"I",IF((K19-M19)&lt;70,"K",IF((K19-M19)&lt;75,"J",IF((K19-M19)&lt;80,"K","L")))))</f>
        <v/>
      </c>
      <c r="D19" s="209">
        <f t="array" ref="D19">IF(J19&lt;135,"T",IF((J19-$J$66)&lt;135,"J","L"))</f>
        <v/>
      </c>
      <c r="E19" s="187" t="inlineStr">
        <is>
          <t>D1</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v>30</v>
      </c>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663">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664">
        <f t="array" ref="AI19">IF(K19&gt;80,O19/$AH$10*10^(L19/10),"")</f>
        <v/>
      </c>
      <c r="AJ19" s="664">
        <f t="array" ref="AJ19">IF(K19&gt;80,O19/$AH$10*10^(K19/10),"")</f>
        <v/>
      </c>
      <c r="AK19" s="154" t="n"/>
      <c r="AL19" s="225" t="n"/>
      <c r="AM19" s="145" t="n"/>
      <c r="AN19" s="156" t="n"/>
    </row>
    <row r="20" ht="27" customHeight="1" s="621">
      <c r="A20" s="144" t="n"/>
      <c r="B20" s="146" t="n"/>
      <c r="C20" s="209">
        <f t="array" ref="C20">IF(S20=0,"T",IF((K20-M20)&lt;65,"I",IF((K20-M20)&lt;70,"K",IF((K20-M20)&lt;75,"J",IF((K20-M20)&lt;80,"K","L")))))</f>
        <v/>
      </c>
      <c r="D20" s="209">
        <f t="array" ref="D20">IF(J20&lt;135,"T",IF((J20-$J$66)&lt;135,"J","L"))</f>
        <v/>
      </c>
      <c r="E20" s="187" t="inlineStr">
        <is>
          <t>W2</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v>40</v>
      </c>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663">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664">
        <f t="array" ref="AI20">IF(K20&gt;80,O20/$AH$10*10^(L20/10),"")</f>
        <v/>
      </c>
      <c r="AJ20" s="664">
        <f t="array" ref="AJ20">IF(K20&gt;80,O20/$AH$10*10^(K20/10),"")</f>
        <v/>
      </c>
      <c r="AK20" s="154" t="n"/>
      <c r="AL20" s="225" t="n"/>
      <c r="AM20" s="145" t="n"/>
      <c r="AN20" s="156" t="n"/>
    </row>
    <row r="21" ht="27" customHeight="1" s="621">
      <c r="A21" s="144" t="n"/>
      <c r="B21" s="146" t="n"/>
      <c r="C21" s="209">
        <f t="array" ref="C21">IF(S21=0,"T",IF((K21-M21)&lt;65,"I",IF((K21-M21)&lt;70,"K",IF((K21-M21)&lt;75,"J",IF((K21-M21)&lt;80,"K","L")))))</f>
        <v/>
      </c>
      <c r="D21" s="209">
        <f t="array" ref="D21">IF(J21&lt;135,"T",IF((J21-$J$66)&lt;135,"J","L"))</f>
        <v/>
      </c>
      <c r="E21" s="187" t="inlineStr">
        <is>
          <t>D3</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v>60</v>
      </c>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663">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664">
        <f t="array" ref="AI21">IF(K21&gt;80,O21/$AH$10*10^(L21/10),"")</f>
        <v/>
      </c>
      <c r="AJ21" s="664">
        <f t="array" ref="AJ21">IF(K21&gt;80,O21/$AH$10*10^(K21/10),"")</f>
        <v/>
      </c>
      <c r="AK21" s="154" t="n"/>
      <c r="AL21" s="225" t="n"/>
      <c r="AM21" s="145" t="n"/>
      <c r="AN21" s="156" t="n"/>
    </row>
    <row r="22" ht="36" customHeight="1" s="621">
      <c r="A22" s="144" t="n"/>
      <c r="B22" s="146" t="n"/>
      <c r="C22" s="209">
        <f t="array" ref="C22">IF(S22=0,"T",IF((K22-M22)&lt;65,"I",IF((K22-M22)&lt;70,"K",IF((K22-M22)&lt;75,"J",IF((K22-M22)&lt;80,"K","L")))))</f>
        <v/>
      </c>
      <c r="D22" s="209">
        <f t="array" ref="D22">IF(J22&lt;135,"T",IF((J22-$J$66)&lt;135,"J","L"))</f>
        <v/>
      </c>
      <c r="E22" s="187" t="inlineStr">
        <is>
          <t>D7</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v>30</v>
      </c>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663">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664">
        <f t="array" ref="AI22">IF(K22&gt;80,O22/$AH$10*10^(L22/10),"")</f>
        <v/>
      </c>
      <c r="AJ22" s="664">
        <f t="array" ref="AJ22">IF(K22&gt;80,O22/$AH$10*10^(K22/10),"")</f>
        <v/>
      </c>
      <c r="AK22" s="154" t="n"/>
      <c r="AL22" s="225" t="n"/>
      <c r="AM22" s="145" t="n"/>
      <c r="AN22" s="156" t="n"/>
    </row>
    <row r="23" ht="27" customHeight="1" s="621">
      <c r="A23" s="144" t="n"/>
      <c r="B23" s="146" t="n"/>
      <c r="C23" s="209">
        <f t="array" ref="C23">IF(S23=0,"T",IF((K23-M23)&lt;65,"I",IF((K23-M23)&lt;70,"K",IF((K23-M23)&lt;75,"J",IF((K23-M23)&lt;80,"K","L")))))</f>
        <v/>
      </c>
      <c r="D23" s="209">
        <f t="array" ref="D23">IF(J23&lt;135,"T",IF((J23-$J$66)&lt;135,"J","L"))</f>
        <v/>
      </c>
      <c r="E23" s="187" t="inlineStr">
        <is>
          <t>W1</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v>2</v>
      </c>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663">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664">
        <f t="array" ref="AI23">IF(K23&gt;80,O23/$AH$10*10^(L23/10),"")</f>
        <v/>
      </c>
      <c r="AJ23" s="664">
        <f t="array" ref="AJ23">IF(K23&gt;80,O23/$AH$10*10^(K23/10),"")</f>
        <v/>
      </c>
      <c r="AK23" s="154" t="n"/>
      <c r="AL23" s="225" t="n"/>
      <c r="AM23" s="145" t="n"/>
      <c r="AN23" s="156" t="n"/>
    </row>
    <row r="24" ht="36" customHeight="1" s="621">
      <c r="A24" s="144" t="n"/>
      <c r="B24" s="146" t="n"/>
      <c r="C24" s="209">
        <f t="array" ref="C24">IF(S24=0,"T",IF((K24-M24)&lt;65,"I",IF((K24-M24)&lt;70,"K",IF((K24-M24)&lt;75,"J",IF((K24-M24)&lt;80,"K","L")))))</f>
        <v/>
      </c>
      <c r="D24" s="209">
        <f t="array" ref="D24">IF(J24&lt;135,"T",IF((J24-$J$66)&lt;135,"J","L"))</f>
        <v/>
      </c>
      <c r="E24" s="187" t="inlineStr">
        <is>
          <t>E15</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v>2</v>
      </c>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663">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664">
        <f t="array" ref="AI24">IF(K24&gt;80,O24/$AH$10*10^(L24/10),"")</f>
        <v/>
      </c>
      <c r="AJ24" s="664">
        <f t="array" ref="AJ24">IF(K24&gt;80,O24/$AH$10*10^(K24/10),"")</f>
        <v/>
      </c>
      <c r="AK24" s="154" t="n"/>
      <c r="AL24" s="225" t="n"/>
      <c r="AM24" s="145" t="n"/>
      <c r="AN24" s="156" t="n"/>
    </row>
    <row r="25" ht="27" customHeight="1" s="621">
      <c r="A25" s="144" t="n"/>
      <c r="B25" s="146" t="n"/>
      <c r="C25" s="209">
        <f t="array" ref="C25">IF(S25=0,"T",IF((K25-M25)&lt;65,"I",IF((K25-M25)&lt;70,"K",IF((K25-M25)&lt;75,"J",IF((K25-M25)&lt;80,"K","L")))))</f>
        <v/>
      </c>
      <c r="D25" s="209">
        <f t="array" ref="D25">IF(J25&lt;135,"T",IF((J25-$J$66)&lt;135,"J","L"))</f>
        <v/>
      </c>
      <c r="E25" s="187" t="inlineStr">
        <is>
          <t>W4</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v>5</v>
      </c>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663">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664">
        <f t="array" ref="AI25">IF(K25&gt;80,O25/$AH$10*10^(L25/10),"")</f>
        <v/>
      </c>
      <c r="AJ25" s="664">
        <f t="array" ref="AJ25">IF(K25&gt;80,O25/$AH$10*10^(K25/10),"")</f>
        <v/>
      </c>
      <c r="AK25" s="154" t="n"/>
      <c r="AL25" s="140"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42"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M_01-03 Saldatore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W2</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IF(AND($O$44&gt;87,K11&gt;80),S11,0)</f>
        <v/>
      </c>
      <c r="N11" s="660">
        <f t="array" ref="N11">IF(M11=0,0,K11-M11)</f>
        <v/>
      </c>
      <c r="O11" s="137" t="n">
        <v>150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IF(AND($O$44&gt;87,K12&gt;80),S12,0)</f>
        <v/>
      </c>
      <c r="N12" s="665">
        <f t="array" ref="N12">IF(M12=0,0,K12-M12)</f>
        <v/>
      </c>
      <c r="O12" s="137" t="n">
        <v>100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W3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IF(AND($O$44&gt;87,K13&gt;80),S13,0)</f>
        <v/>
      </c>
      <c r="N13" s="665">
        <f t="array" ref="N13">IF(M13=0,0,K13-M13)</f>
        <v/>
      </c>
      <c r="O13" s="137" t="n">
        <v>30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E6</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IF(AND($O$44&gt;87,K14&gt;80),S14,0)</f>
        <v/>
      </c>
      <c r="N14" s="665">
        <f t="array" ref="N14">IF(M14=0,0,K14-M14)</f>
        <v/>
      </c>
      <c r="O14" s="137" t="n">
        <v>30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D18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IF(AND($O$44&gt;87,K15&gt;80),S15,0)</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27" customHeight="1" s="621">
      <c r="A16" s="144" t="n"/>
      <c r="B16" s="146" t="n"/>
      <c r="C16" s="209">
        <f t="array" ref="C16">IF(S16=0,"T",IF((K16-M16)&lt;65,"I",IF((K16-M16)&lt;70,"K",IF((K16-M16)&lt;75,"J",IF((K16-M16)&lt;80,"K","L")))))</f>
        <v/>
      </c>
      <c r="D16" s="209">
        <f t="array" ref="D16">IF(J16&lt;135,"T",IF((J16-$J$66)&lt;135,"J","L"))</f>
        <v/>
      </c>
      <c r="E16" s="187" t="inlineStr">
        <is>
          <t>E5</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IF(AND($O$44&gt;87,K16&gt;80),S16,0)</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664">
        <f t="array" ref="AI16">IF(K16&gt;80,O16/$AH$10*10^(L16/10),"")</f>
        <v/>
      </c>
      <c r="AJ16" s="664">
        <f t="array" ref="AJ16">IF(K16&gt;80,O16/$AH$10*10^(K16/10),"")</f>
        <v/>
      </c>
      <c r="AK16" s="154" t="n"/>
      <c r="AL16" s="225" t="n"/>
      <c r="AM16" s="145" t="n"/>
      <c r="AN16" s="156" t="n"/>
    </row>
    <row r="17" ht="36" customHeight="1" s="621">
      <c r="A17" s="144" t="n"/>
      <c r="B17" s="146" t="n"/>
      <c r="C17" s="209">
        <f t="array" ref="C17">IF(S17=0,"T",IF((K17-M17)&lt;65,"I",IF((K17-M17)&lt;70,"K",IF((K17-M17)&lt;75,"J",IF((K17-M17)&lt;80,"K","L")))))</f>
        <v/>
      </c>
      <c r="D17" s="209">
        <f t="array" ref="D17">IF(J17&lt;135,"T",IF((J17-$J$66)&lt;135,"J","L"))</f>
        <v/>
      </c>
      <c r="E17" s="187" t="inlineStr">
        <is>
          <t>W6</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IF(AND($O$44&gt;87,K17&gt;80),S17,0)</f>
        <v/>
      </c>
      <c r="N17" s="665">
        <f t="array" ref="N17">IF(M17=0,0,K17-M17)</f>
        <v/>
      </c>
      <c r="O17" s="137" t="n">
        <v>60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225" t="n"/>
      <c r="AM17" s="145" t="n"/>
      <c r="AN17" s="156" t="n"/>
    </row>
    <row r="18" ht="27" customHeight="1" s="621">
      <c r="A18" s="144" t="n"/>
      <c r="B18" s="146" t="n"/>
      <c r="C18" s="209">
        <f t="array" ref="C18">IF(S18=0,"T",IF((K18-M18)&lt;65,"I",IF((K18-M18)&lt;70,"K",IF((K18-M18)&lt;75,"J",IF((K18-M18)&lt;80,"K","L")))))</f>
        <v/>
      </c>
      <c r="D18" s="209">
        <f t="array" ref="D18">IF(J18&lt;135,"T",IF((J18-$J$66)&lt;135,"J","L"))</f>
        <v/>
      </c>
      <c r="E18" s="187" t="inlineStr">
        <is>
          <t>E1</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IF(AND($O$44&gt;87,K18&gt;80),S18,0)</f>
        <v/>
      </c>
      <c r="N18" s="665">
        <f t="array" ref="N18">IF(M18=0,0,K18-M18)</f>
        <v/>
      </c>
      <c r="O18" s="137" t="n">
        <v>30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664">
        <f t="array" ref="AI18">IF(K18&gt;80,O18/$AH$10*10^(L18/10),"")</f>
        <v/>
      </c>
      <c r="AJ18" s="664">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M_01-04 Gruista  (operatore a bordo)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D11</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5</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5</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W9</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IF(M13=0,0,L13-M13)</f>
        <v/>
      </c>
      <c r="O13" s="137" t="n">
        <v>60</v>
      </c>
      <c r="P13" s="137" t="n"/>
      <c r="Q13" s="137" t="n"/>
      <c r="R13" s="223">
        <f t="array" ref="R13">IF(S13&gt;0,1,"")</f>
        <v/>
      </c>
      <c r="S13" s="644" t="n">
        <v>27</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W10</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W8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54" customHeight="1" s="621">
      <c r="A16" s="144" t="n"/>
      <c r="B16" s="146" t="n"/>
      <c r="C16" s="209">
        <f t="array" ref="C16">IF(S16=0,"T",IF((K16-M16)&lt;65,"I",IF((K16-M16)&lt;70,"K",IF((K16-M16)&lt;75,"J",IF((K16-M16)&lt;80,"K","L")))))</f>
        <v/>
      </c>
      <c r="D16" s="209">
        <f t="array" ref="D16">IF(J16&lt;135,"T",IF((J16-$J$66)&lt;135,"J","L"))</f>
        <v/>
      </c>
      <c r="E16" s="187" t="inlineStr">
        <is>
          <t>F9</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20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664">
        <f t="array" ref="AI16">IF(K16&gt;80,O16/$AH$10*10^(L16/10),"")</f>
        <v/>
      </c>
      <c r="AJ16" s="664">
        <f t="array" ref="AJ16">IF(K16&gt;80,O16/$AH$10*10^(K16/10),"")</f>
        <v/>
      </c>
      <c r="AK16" s="154" t="n"/>
      <c r="AL16" s="225" t="n"/>
      <c r="AM16" s="145" t="n"/>
      <c r="AN16" s="156" t="n"/>
    </row>
    <row r="17" ht="36" customHeight="1" s="621">
      <c r="A17" s="144" t="n"/>
      <c r="B17" s="146" t="n"/>
      <c r="C17" s="209">
        <f t="array" ref="C17">IF(S17=0,"T",IF((K17-M17)&lt;65,"I",IF((K17-M17)&lt;70,"K",IF((K17-M17)&lt;75,"J",IF((K17-M17)&lt;80,"K","L")))))</f>
        <v/>
      </c>
      <c r="D17" s="209">
        <f t="array" ref="D17">IF(J17&lt;135,"T",IF((J17-$J$66)&lt;135,"J","L"))</f>
        <v/>
      </c>
      <c r="E17" s="187" t="inlineStr">
        <is>
          <t>W15</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60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225" t="n"/>
      <c r="AM17" s="145" t="n"/>
      <c r="AN17" s="156" t="n"/>
    </row>
    <row r="18" ht="36" customHeight="1" s="621">
      <c r="A18" s="144" t="n"/>
      <c r="B18" s="146" t="n"/>
      <c r="C18" s="209">
        <f t="array" ref="C18">IF(S18=0,"T",IF((K18-M18)&lt;65,"I",IF((K18-M18)&lt;70,"K",IF((K18-M18)&lt;75,"J",IF((K18-M18)&lt;80,"K","L")))))</f>
        <v/>
      </c>
      <c r="D18" s="209">
        <f t="array" ref="D18">IF(J18&lt;135,"T",IF((J18-$J$66)&lt;135,"J","L"))</f>
        <v/>
      </c>
      <c r="E18" s="187" t="inlineStr">
        <is>
          <t>W7</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IF(M18=0,0,L18-M18)</f>
        <v/>
      </c>
      <c r="O18" s="137" t="n">
        <v>60</v>
      </c>
      <c r="P18" s="137" t="n"/>
      <c r="Q18" s="137" t="n"/>
      <c r="R18" s="223">
        <f t="array" ref="R18">IF(S18&gt;0,1,"")</f>
        <v/>
      </c>
      <c r="S18" s="644" t="n">
        <v>27</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664">
        <f t="array" ref="AI18">IF(K18&gt;80,O18/$AH$10*10^(L18/10),"")</f>
        <v/>
      </c>
      <c r="AJ18" s="664">
        <f t="array" ref="AJ18">IF(K18&gt;80,O18/$AH$10*10^(K18/10),"")</f>
        <v/>
      </c>
      <c r="AK18" s="154" t="n"/>
      <c r="AL18" s="225" t="n"/>
      <c r="AM18" s="145" t="n"/>
      <c r="AN18" s="156" t="n"/>
    </row>
    <row r="19" ht="36" customHeight="1" s="621">
      <c r="A19" s="144" t="n"/>
      <c r="B19" s="146" t="n"/>
      <c r="C19" s="209">
        <f t="array" ref="C19">IF(S19=0,"T",IF((K19-M19)&lt;65,"I",IF((K19-M19)&lt;70,"K",IF((K19-M19)&lt;75,"J",IF((K19-M19)&lt;80,"K","L")))))</f>
        <v/>
      </c>
      <c r="D19" s="209">
        <f t="array" ref="D19">IF(J19&lt;135,"T",IF((J19-$J$66)&lt;135,"J","L"))</f>
        <v/>
      </c>
      <c r="E19" s="187" t="inlineStr">
        <is>
          <t>W11</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IF(M19=0,0,L19-M19)</f>
        <v/>
      </c>
      <c r="O19" s="137" t="n">
        <v>60</v>
      </c>
      <c r="P19" s="137" t="n"/>
      <c r="Q19" s="137" t="n"/>
      <c r="R19" s="223">
        <f t="array" ref="R19">IF(S19&gt;0,1,"")</f>
        <v/>
      </c>
      <c r="S19" s="644" t="n">
        <v>27</v>
      </c>
      <c r="T19" s="644">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663">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664">
        <f t="array" ref="AI19">IF(K19&gt;80,O19/$AH$10*10^(L19/10),"")</f>
        <v/>
      </c>
      <c r="AJ19" s="664">
        <f t="array" ref="AJ19">IF(K19&gt;80,O19/$AH$10*10^(K19/10),"")</f>
        <v/>
      </c>
      <c r="AK19" s="154" t="n"/>
      <c r="AL19" s="225" t="n"/>
      <c r="AM19" s="145" t="n"/>
      <c r="AN19" s="156" t="n"/>
    </row>
    <row r="20" ht="36" customHeight="1" s="621">
      <c r="A20" s="144" t="n"/>
      <c r="B20" s="146" t="n"/>
      <c r="C20" s="209">
        <f t="array" ref="C20">IF(S20=0,"T",IF((K20-M20)&lt;65,"I",IF((K20-M20)&lt;70,"K",IF((K20-M20)&lt;75,"J",IF((K20-M20)&lt;80,"K","L")))))</f>
        <v/>
      </c>
      <c r="D20" s="209">
        <f t="array" ref="D20">IF(J20&lt;135,"T",IF((J20-$J$66)&lt;135,"J","L"))</f>
        <v/>
      </c>
      <c r="E20" s="187" t="inlineStr">
        <is>
          <t>W16</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v>30</v>
      </c>
      <c r="P20" s="137" t="n"/>
      <c r="Q20" s="137" t="n"/>
      <c r="R20" s="223">
        <f t="array" ref="R20">IF(S20&gt;0,1,"")</f>
        <v/>
      </c>
      <c r="S20" s="644">
        <f t="array" ref="S20">IF(K20&lt;80,0,IF((L20-K20)&lt;=2,($L$63-(($K$63-$L$63)/4)*(L20-K20-2)),($L$63-(($L$63-$M$63)/8)*(L20-K20-2))))</f>
        <v/>
      </c>
      <c r="T20" s="644">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663">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225" t="n"/>
      <c r="AM20" s="145" t="n"/>
      <c r="AN20" s="156" t="n"/>
    </row>
    <row r="21" ht="27" customHeight="1" s="621">
      <c r="A21" s="144" t="n"/>
      <c r="B21" s="146" t="n"/>
      <c r="C21" s="209">
        <f t="array" ref="C21">IF(S21=0,"T",IF((K21-M21)&lt;65,"I",IF((K21-M21)&lt;70,"K",IF((K21-M21)&lt;75,"J",IF((K21-M21)&lt;80,"K","L")))))</f>
        <v/>
      </c>
      <c r="D21" s="209">
        <f t="array" ref="D21">IF(J21&lt;135,"T",IF((J21-$J$66)&lt;135,"J","L"))</f>
        <v/>
      </c>
      <c r="E21" s="187" t="inlineStr">
        <is>
          <t>E8</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v>100</v>
      </c>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663">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0"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M_01-05 Manutentore meccanico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W14</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IF(AND($O$44&gt;87,K11&gt;80),S11,0)</f>
        <v/>
      </c>
      <c r="N11" s="660">
        <f t="array" ref="N11">IF(M11=0,0,K11-M11)</f>
        <v/>
      </c>
      <c r="O11" s="137" t="n">
        <v>60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D12</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IF(AND($O$44&gt;87,K12&gt;80),S12,0)</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D13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IF(AND($O$44&gt;87,K13&gt;80),S13,0)</f>
        <v/>
      </c>
      <c r="N13" s="665">
        <f t="array" ref="N13">IF(M13=0,0,K13-M13)</f>
        <v/>
      </c>
      <c r="O13" s="137" t="n">
        <v>60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E11</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IF(AND($O$44&gt;87,K14&gt;80),S14,0)</f>
        <v/>
      </c>
      <c r="N14" s="665">
        <f t="array" ref="N14">IF(M14=0,0,K14-M14)</f>
        <v/>
      </c>
      <c r="O14" s="137" t="n">
        <v>20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E8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IF(AND($O$44&gt;87,K15&gt;80),S15,0)</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E13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IF(AND($O$44&gt;87,K16&gt;80),S16,0)</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W1</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IF(AND($O$44&gt;87,K17&gt;80),S17,0)</f>
        <v/>
      </c>
      <c r="N17" s="665">
        <f t="array" ref="N17">IF(M17=0,0,K17-M17)</f>
        <v/>
      </c>
      <c r="O17" s="137" t="n">
        <v>30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225" t="n"/>
      <c r="AM17" s="145" t="n"/>
      <c r="AN17" s="156" t="n"/>
    </row>
    <row r="18" ht="27" customHeight="1" s="621">
      <c r="A18" s="144" t="n"/>
      <c r="B18" s="146" t="n"/>
      <c r="C18" s="209">
        <f t="array" ref="C18">IF(S18=0,"T",IF((K18-M18)&lt;65,"I",IF((K18-M18)&lt;70,"K",IF((K18-M18)&lt;75,"J",IF((K18-M18)&lt;80,"K","L")))))</f>
        <v/>
      </c>
      <c r="D18" s="209">
        <f t="array" ref="D18">IF(J18&lt;135,"T",IF((J18-$J$66)&lt;135,"J","L"))</f>
        <v/>
      </c>
      <c r="E18" s="187" t="inlineStr">
        <is>
          <t>F12</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IF(AND($O$44&gt;87,K18&gt;80),S18,0)</f>
        <v/>
      </c>
      <c r="N18" s="665">
        <f t="array" ref="N18">IF(M18=0,0,K18-M18)</f>
        <v/>
      </c>
      <c r="O18" s="137" t="n">
        <v>150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A2</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A3</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0.65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A4</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A5</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M_01-06 Manutentore elettrico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W14</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IF(AND($O$44&gt;87,K11&gt;80),S11,0)</f>
        <v/>
      </c>
      <c r="N11" s="660">
        <f t="array" ref="N11">IF(M11=0,0,K11-M11)</f>
        <v/>
      </c>
      <c r="O11" s="137" t="n">
        <v>60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D12</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IF(AND($O$44&gt;87,K12&gt;80),S12,0)</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D13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IF(AND($O$44&gt;87,K13&gt;80),S13,0)</f>
        <v/>
      </c>
      <c r="N13" s="665">
        <f t="array" ref="N13">IF(M13=0,0,K13-M13)</f>
        <v/>
      </c>
      <c r="O13" s="137" t="n">
        <v>60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E11</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IF(AND($O$44&gt;87,K14&gt;80),S14,0)</f>
        <v/>
      </c>
      <c r="N14" s="665">
        <f t="array" ref="N14">IF(M14=0,0,K14-M14)</f>
        <v/>
      </c>
      <c r="O14" s="137" t="n">
        <v>20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E12</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IF(AND($O$44&gt;87,K15&gt;80),S15,0)</f>
        <v/>
      </c>
      <c r="N15" s="665">
        <f t="array" ref="N15">IF(M15=0,0,K15-M15)</f>
        <v/>
      </c>
      <c r="O15" s="137" t="n">
        <v>50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E13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IF(AND($O$44&gt;87,K16&gt;80),S16,0)</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F12</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IF(AND($O$44&gt;87,K17&gt;80),S17,0)</f>
        <v/>
      </c>
      <c r="N17" s="665">
        <f t="array" ref="N17">IF(M17=0,0,K17-M17)</f>
        <v/>
      </c>
      <c r="O17" s="137" t="n">
        <v>150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225" t="n"/>
      <c r="AM17" s="145" t="n"/>
      <c r="AN17" s="156" t="n"/>
    </row>
    <row r="18" ht="27" customHeight="1" s="621">
      <c r="A18" s="144" t="n"/>
      <c r="B18" s="146" t="n"/>
      <c r="C18" s="209">
        <f t="array" ref="C18">IF(S18=0,"T",IF((K18-M18)&lt;65,"I",IF((K18-M18)&lt;70,"K",IF((K18-M18)&lt;75,"J",IF((K18-M18)&lt;80,"K","L")))))</f>
        <v/>
      </c>
      <c r="D18" s="209">
        <f t="array" ref="D18">IF(J18&lt;135,"T",IF((J18-$J$66)&lt;135,"J","L"))</f>
        <v/>
      </c>
      <c r="E18" s="187" t="inlineStr">
        <is>
          <t>W1</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IF(AND($O$44&gt;87,K18&gt;80),S18,0)</f>
        <v/>
      </c>
      <c r="N18" s="665">
        <f t="array" ref="N18">IF(M18=0,0,K18-M18)</f>
        <v/>
      </c>
      <c r="O18" s="137" t="n">
        <v>20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664">
        <f t="array" ref="AI18">IF(K18&gt;80,O18/$AH$10*10^(L18/10),"")</f>
        <v/>
      </c>
      <c r="AJ18" s="664">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A2</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A3</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0.65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A4</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A5</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M_01-07 Addetto Lab. e Ispettore QC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F5</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130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D11</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E9</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90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E6</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100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D15</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30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27" customHeight="1" s="621">
      <c r="A16" s="144" t="n"/>
      <c r="B16" s="146" t="n"/>
      <c r="C16" s="209">
        <f t="array" ref="C16">IF(S16=0,"T",IF((K16-M16)&lt;65,"I",IF((K16-M16)&lt;70,"K",IF((K16-M16)&lt;75,"J",IF((K16-M16)&lt;80,"K","L")))))</f>
        <v/>
      </c>
      <c r="D16" s="209">
        <f t="array" ref="D16">IF(J16&lt;135,"T",IF((J16-$J$66)&lt;135,"J","L"))</f>
        <v/>
      </c>
      <c r="E16" s="187" t="inlineStr">
        <is>
          <t>F3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70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664">
        <f t="array" ref="AI16">IF(K16&gt;80,O16/$AH$10*10^(L16/10),"")</f>
        <v/>
      </c>
      <c r="AJ16" s="664">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M_01-08 Attività di responsabili e servizi uffici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E9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150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120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D11</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40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D9</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E6</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50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D18</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M_01-09 Svolgimento delle operazioni nell'area di lavoro OFFICINA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F12</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60</v>
      </c>
      <c r="P11" s="137" t="n">
        <v>120</v>
      </c>
      <c r="Q11" s="137" t="n">
        <v>60</v>
      </c>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F3</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105</v>
      </c>
      <c r="P12" s="137" t="n">
        <v>125</v>
      </c>
      <c r="Q12" s="137" t="n">
        <v>85</v>
      </c>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E2</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105</v>
      </c>
      <c r="P13" s="137" t="n">
        <v>125</v>
      </c>
      <c r="Q13" s="137" t="n">
        <v>85</v>
      </c>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D11</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105</v>
      </c>
      <c r="P14" s="137" t="n">
        <v>125</v>
      </c>
      <c r="Q14" s="137" t="n">
        <v>85</v>
      </c>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D18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105</v>
      </c>
      <c r="P15" s="137" t="n">
        <v>125</v>
      </c>
      <c r="Q15" s="137" t="n">
        <v>85</v>
      </c>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0"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A2</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A3</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0.65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A4</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A5</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M_01_10 Addetto alla Sabbiatura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w19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300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72" customHeight="1" s="621">
      <c r="A12" s="144" t="n"/>
      <c r="B12" s="146" t="n"/>
      <c r="C12" s="209">
        <f t="array" ref="C12">IF(S12=0,"T",IF((K12-M12)&lt;65,"I",IF((K12-M12)&lt;70,"K",IF((K12-M12)&lt;75,"J",IF((K12-M12)&lt;80,"K","L")))))</f>
        <v/>
      </c>
      <c r="D12" s="209">
        <f t="array" ref="D12">IF(J12&lt;135,"T",IF((J12-$J$66)&lt;135,"J","L"))</f>
        <v/>
      </c>
      <c r="E12" s="187" t="inlineStr">
        <is>
          <t>F16</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644">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F11</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140" t="n"/>
      <c r="AM13" s="145" t="n"/>
      <c r="AN13" s="156" t="n"/>
    </row>
    <row r="14" hidden="1" ht="27" customHeight="1" s="621">
      <c r="A14" s="144" t="n"/>
      <c r="B14" s="146" t="n"/>
      <c r="C14" s="209">
        <f t="array" ref="C14">IF(S14=0,"T",IF((K14-M14)&lt;65,"I",IF((K14-M14)&lt;70,"K",IF((K14-M14)&lt;75,"J",IF((K14-M14)&lt;80,"K","L")))))</f>
        <v/>
      </c>
      <c r="D14" s="209">
        <f t="array" ref="D14">IF(J14&lt;135,"T",IF((J14-$J$66)&lt;135,"J","L"))</f>
        <v/>
      </c>
      <c r="E14" s="187" t="inlineStr">
        <is>
          <t>⌂</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219">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5"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5">
    <dataValidation sqref="E11"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2: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M_01_11 Addetto alla Verniciatura (Officina)</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W20</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320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54" customHeight="1" s="621">
      <c r="A12" s="144" t="n"/>
      <c r="B12" s="146" t="n"/>
      <c r="C12" s="209">
        <f t="array" ref="C12">IF(S12=0,"T",IF((K12-M12)&lt;65,"I",IF((K12-M12)&lt;70,"K",IF((K12-M12)&lt;75,"J",IF((K12-M12)&lt;80,"K","L")))))</f>
        <v/>
      </c>
      <c r="D12" s="209">
        <f t="array" ref="D12">IF(J12&lt;135,"T",IF((J12-$J$66)&lt;135,"J","L"))</f>
        <v/>
      </c>
      <c r="E12" s="187" t="inlineStr">
        <is>
          <t>D16</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30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D17</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30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E17</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72" customHeight="1" s="621">
      <c r="A15" s="144" t="n"/>
      <c r="B15" s="146" t="n"/>
      <c r="C15" s="209">
        <f t="array" ref="C15">IF(S15=0,"T",IF((K15-M15)&lt;65,"I",IF((K15-M15)&lt;70,"K",IF((K15-M15)&lt;75,"J",IF((K15-M15)&lt;80,"K","L")))))</f>
        <v/>
      </c>
      <c r="D15" s="209">
        <f t="array" ref="D15">IF(J15&lt;135,"T",IF((J15-$J$66)&lt;135,"J","L"))</f>
        <v/>
      </c>
      <c r="E15" s="187" t="inlineStr">
        <is>
          <t>F17</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90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0"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M_02-01 Addetto alla movimentazione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W8</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60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36" customHeight="1" s="621">
      <c r="A12" s="144" t="n"/>
      <c r="B12" s="146" t="n"/>
      <c r="C12" s="209">
        <f t="array" ref="C12">IF(S12=0,"T",IF((K12-M12)&lt;65,"I",IF((K12-M12)&lt;70,"K",IF((K12-M12)&lt;75,"J",IF((K12-M12)&lt;80,"K","L")))))</f>
        <v/>
      </c>
      <c r="D12" s="209">
        <f t="array" ref="D12">IF(J12&lt;135,"T",IF((J12-$J$66)&lt;135,"J","L"))</f>
        <v/>
      </c>
      <c r="E12" s="187" t="inlineStr">
        <is>
          <t>W7</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100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W11</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60</v>
      </c>
      <c r="P13" s="137" t="n"/>
      <c r="Q13" s="137" t="n"/>
      <c r="R13" s="223">
        <f t="array" ref="R13">IF(S13&gt;0,1,"")</f>
        <v/>
      </c>
      <c r="S13" s="644">
        <f t="array" ref="S13">IF(K13&lt;80,0,IF((L13-K13)&lt;=2,($L$63-(($K$63-$L$63)/4)*(L13-K13-2)),($L$63-(($L$63-$M$63)/8)*(L13-K13-2))))</f>
        <v/>
      </c>
      <c r="T13" s="644">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D18</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120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W10</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60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664">
        <f t="array" ref="AI15">IF(K15&gt;80,O15/$AH$10*10^(L15/10),"")</f>
        <v/>
      </c>
      <c r="AJ15" s="664">
        <f t="array" ref="AJ15">IF(K15&gt;80,O15/$AH$10*10^(K15/10),"")</f>
        <v/>
      </c>
      <c r="AK15" s="154" t="n"/>
      <c r="AL15" s="225" t="n"/>
      <c r="AM15" s="145" t="n"/>
      <c r="AN15" s="156" t="n"/>
    </row>
    <row r="16" ht="27" customHeight="1" s="621">
      <c r="A16" s="144" t="n"/>
      <c r="B16" s="146" t="n"/>
      <c r="C16" s="209">
        <f t="array" ref="C16">IF(S16=0,"T",IF((K16-M16)&lt;65,"I",IF((K16-M16)&lt;70,"K",IF((K16-M16)&lt;75,"J",IF((K16-M16)&lt;80,"K","L")))))</f>
        <v/>
      </c>
      <c r="D16" s="209">
        <f t="array" ref="D16">IF(J16&lt;135,"T",IF((J16-$J$66)&lt;135,"J","L"))</f>
        <v/>
      </c>
      <c r="E16" s="187" t="inlineStr">
        <is>
          <t>D9</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80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M_02-02 Carpentiere / montatore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D4</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15</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D5</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54" customHeight="1" s="621">
      <c r="A13" s="144" t="n"/>
      <c r="B13" s="146" t="n"/>
      <c r="C13" s="209">
        <f t="array" ref="C13">IF(S13=0,"T",IF((K13-M13)&lt;65,"I",IF((K13-M13)&lt;70,"K",IF((K13-M13)&lt;75,"J",IF((K13-M13)&lt;80,"K","L")))))</f>
        <v/>
      </c>
      <c r="D13" s="209">
        <f t="array" ref="D13">IF(J13&lt;135,"T",IF((J13-$J$66)&lt;135,"J","L"))</f>
        <v/>
      </c>
      <c r="E13" s="187" t="inlineStr">
        <is>
          <t>F9</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135</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W2</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100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D9</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150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F18</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20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12.5"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M_02-03 Saldatore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W2</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240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D4</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D5</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30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D18</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90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27" customHeight="1" s="621">
      <c r="A15" s="144" t="n"/>
      <c r="B15" s="146" t="n"/>
      <c r="C15" s="209">
        <f t="array" ref="C15">IF(S15=0,"T",IF((K15-M15)&lt;65,"I",IF((K15-M15)&lt;70,"K",IF((K15-M15)&lt;75,"J",IF((K15-M15)&lt;80,"K","L")))))</f>
        <v/>
      </c>
      <c r="D15" s="209">
        <f t="array" ref="D15">IF(J15&lt;135,"T",IF((J15-$J$66)&lt;135,"J","L"))</f>
        <v/>
      </c>
      <c r="E15" s="187" t="inlineStr">
        <is>
          <t>D9</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90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F18</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20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0"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A1</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M_02-04 Gruista (operatore a bordo)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110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36" customHeight="1" s="621">
      <c r="A12" s="144" t="n"/>
      <c r="B12" s="146" t="n"/>
      <c r="C12" s="209">
        <f t="array" ref="C12">IF(S12=0,"T",IF((K12-M12)&lt;65,"I",IF((K12-M12)&lt;70,"K",IF((K12-M12)&lt;75,"J",IF((K12-M12)&lt;80,"K","L")))))</f>
        <v/>
      </c>
      <c r="D12" s="209">
        <f t="array" ref="D12">IF(J12&lt;135,"T",IF((J12-$J$66)&lt;135,"J","L"))</f>
        <v/>
      </c>
      <c r="E12" s="187" t="inlineStr">
        <is>
          <t>W10</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IF(M12=0,0,L12-M12)</f>
        <v/>
      </c>
      <c r="O12" s="137" t="n">
        <v>150</v>
      </c>
      <c r="P12" s="137" t="n"/>
      <c r="Q12" s="137" t="n"/>
      <c r="R12" s="223">
        <f t="array" ref="R12">IF(S12&gt;0,1,"")</f>
        <v/>
      </c>
      <c r="S12" s="644" t="n">
        <v>27</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F18</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D9</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200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0"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0.65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6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M_02-05 Manutentore elettrico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E8</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85</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85</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W3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F18</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15</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E12</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50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E13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205</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F14</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30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140" t="n"/>
      <c r="AM17" s="145" t="n"/>
      <c r="AN17" s="156" t="n"/>
    </row>
    <row r="18" hidden="1" ht="25.5"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6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M_02-06 Ispettore QC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120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120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F5</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150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E6</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70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F18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0"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7.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M_02-07 Servizi Ufficio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120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130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F18</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F5</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210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0"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7.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M_02-08 Solgimento delle operazioni nell'area di lavoro CANTIERE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120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130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F18</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20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F5</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210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0"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0.75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6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M_02-09 Interventi di manutenzione meccanica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54" customHeight="1" s="621">
      <c r="A11" s="144" t="n"/>
      <c r="B11" s="146" t="n"/>
      <c r="C11" s="209">
        <f t="array" ref="C11">IF(S11=0,"T",IF((K11-M11)&lt;65,"I",IF((K11-M11)&lt;70,"K",IF((K11-M11)&lt;75,"J",IF((K11-M11)&lt;80,"K","L")))))</f>
        <v/>
      </c>
      <c r="D11" s="209">
        <f t="array" ref="D11">IF(J11&lt;135,"T",IF((J11-$J$66)&lt;135,"J","L"))</f>
        <v/>
      </c>
      <c r="E11" s="187" t="inlineStr">
        <is>
          <t>F9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10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664">
        <f t="array" ref="AI11">IF(K11&gt;80,O11/$AH$10*10^(L11/10),"")</f>
        <v/>
      </c>
      <c r="AJ11" s="664">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65</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W3</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15</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36" customHeight="1" s="621">
      <c r="A14" s="144" t="n"/>
      <c r="B14" s="146" t="n"/>
      <c r="C14" s="209">
        <f t="array" ref="C14">IF(S14=0,"T",IF((K14-M14)&lt;65,"I",IF((K14-M14)&lt;70,"K",IF((K14-M14)&lt;75,"J",IF((K14-M14)&lt;80,"K","L")))))</f>
        <v/>
      </c>
      <c r="D14" s="209">
        <f t="array" ref="D14">IF(J14&lt;135,"T",IF((J14-$J$66)&lt;135,"J","L"))</f>
        <v/>
      </c>
      <c r="E14" s="187" t="inlineStr">
        <is>
          <t>F18</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20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E13</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170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36" customHeight="1" s="621">
      <c r="A16" s="144" t="n"/>
      <c r="B16" s="146" t="n"/>
      <c r="C16" s="209">
        <f t="array" ref="C16">IF(S16=0,"T",IF((K16-M16)&lt;65,"I",IF((K16-M16)&lt;70,"K",IF((K16-M16)&lt;75,"J",IF((K16-M16)&lt;80,"K","L")))))</f>
        <v/>
      </c>
      <c r="D16" s="209">
        <f t="array" ref="D16">IF(J16&lt;135,"T",IF((J16-$J$66)&lt;135,"J","L"))</f>
        <v/>
      </c>
      <c r="E16" s="187" t="inlineStr">
        <is>
          <t>E12</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170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F14</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30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664">
        <f t="array" ref="AI17">IF(K17&gt;80,O17/$AH$10*10^(L17/10),"")</f>
        <v/>
      </c>
      <c r="AJ17" s="664">
        <f t="array" ref="AJ17">IF(K17&gt;80,O17/$AH$10*10^(K17/10),"")</f>
        <v/>
      </c>
      <c r="AK17" s="154" t="n"/>
      <c r="AL17" s="140"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6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M_02-10 Addetto alla coibentazione (Cantieri)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36" customHeight="1" s="621">
      <c r="A11" s="144" t="n"/>
      <c r="B11" s="146" t="n"/>
      <c r="C11" s="209">
        <f t="array" ref="C11">IF(S11=0,"T",IF((K11-M11)&lt;65,"I",IF((K11-M11)&lt;70,"K",IF((K11-M11)&lt;75,"J",IF((K11-M11)&lt;80,"K","L")))))</f>
        <v/>
      </c>
      <c r="D11" s="209">
        <f t="array" ref="D11">IF(J11&lt;135,"T",IF((J11-$J$66)&lt;135,"J","L"))</f>
        <v/>
      </c>
      <c r="E11" s="187" t="inlineStr">
        <is>
          <t>E12</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215</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210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27" customHeight="1" s="621">
      <c r="A13" s="144" t="n"/>
      <c r="B13" s="146" t="n"/>
      <c r="C13" s="209">
        <f t="array" ref="C13">IF(S13=0,"T",IF((K13-M13)&lt;65,"I",IF((K13-M13)&lt;70,"K",IF((K13-M13)&lt;75,"J",IF((K13-M13)&lt;80,"K","L")))))</f>
        <v/>
      </c>
      <c r="D13" s="209">
        <f t="array" ref="D13">IF(J13&lt;135,"T",IF((J13-$J$66)&lt;135,"J","L"))</f>
        <v/>
      </c>
      <c r="E13" s="187" t="inlineStr">
        <is>
          <t>W34</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5</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W13</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30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F18</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20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0"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708">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6.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M_03-01 Impiegati (Palazzina Uffici)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F13</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480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413">
        <f t="array" ref="AK11">IF((MAX(K11:K40)&gt;80),10*LOG(SUM($AJ$11:$AJ$40)),"")</f>
        <v/>
      </c>
      <c r="AL11" s="413">
        <f t="array" ref="AL11">IF((MAX(K11:K40)&gt;80),10*LOG(SUM($AI$11:$AI$40)),"")</f>
        <v/>
      </c>
      <c r="AM11" s="709">
        <f t="array" ref="AM11">10*LOG(SUM(AF11:AF40))</f>
        <v/>
      </c>
      <c r="AN11" s="208" t="n"/>
    </row>
    <row r="12" hidden="1" ht="27" customHeight="1" s="621">
      <c r="A12" s="144" t="n"/>
      <c r="B12" s="146" t="n"/>
      <c r="C12" s="209">
        <f t="array" ref="C12">IF(S12=0,"T",IF((K12-M12)&lt;65,"I",IF((K12-M12)&lt;70,"K",IF((K12-M12)&lt;75,"J",IF((K12-M12)&lt;80,"K","L")))))</f>
        <v/>
      </c>
      <c r="D12" s="209">
        <f t="array" ref="D12">IF(J12&lt;135,"T",IF((J12-$J$66)&lt;135,"J","L"))</f>
        <v/>
      </c>
      <c r="E12" s="187" t="inlineStr">
        <is>
          <t>⌂</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219">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54" t="n"/>
      <c r="AL12" s="145" t="n"/>
      <c r="AM12" s="145" t="n"/>
      <c r="AN12" s="156" t="n"/>
    </row>
    <row r="13" hidden="1" ht="27" customHeight="1" s="621">
      <c r="A13" s="144" t="n"/>
      <c r="B13" s="146" t="n"/>
      <c r="C13" s="209">
        <f t="array" ref="C13">IF(S13=0,"T",IF((K13-M13)&lt;65,"I",IF((K13-M13)&lt;70,"K",IF((K13-M13)&lt;75,"J",IF((K13-M13)&lt;80,"K","L")))))</f>
        <v/>
      </c>
      <c r="D13" s="209">
        <f t="array" ref="D13">IF(J13&lt;135,"T",IF((J13-$J$66)&lt;135,"J","L"))</f>
        <v/>
      </c>
      <c r="E13" s="187" t="inlineStr">
        <is>
          <t>⌂</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219">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220">
        <f t="array" ref="AI13">IF(K13&gt;80,O13/$AH$10*10^(L13/10),"")</f>
        <v/>
      </c>
      <c r="AJ13" s="220">
        <f t="array" ref="AJ13">IF(K13&gt;80,O13/$AH$10*10^(K13/10),"")</f>
        <v/>
      </c>
      <c r="AK13" s="154" t="n"/>
      <c r="AL13" s="145" t="n"/>
      <c r="AM13" s="145" t="n"/>
      <c r="AN13" s="156" t="n"/>
    </row>
    <row r="14" hidden="1" ht="27" customHeight="1" s="621">
      <c r="A14" s="144" t="n"/>
      <c r="B14" s="146" t="n"/>
      <c r="C14" s="209">
        <f t="array" ref="C14">IF(S14=0,"T",IF((K14-M14)&lt;65,"I",IF((K14-M14)&lt;70,"K",IF((K14-M14)&lt;75,"J",IF((K14-M14)&lt;80,"K","L")))))</f>
        <v/>
      </c>
      <c r="D14" s="209">
        <f t="array" ref="D14">IF(J14&lt;135,"T",IF((J14-$J$66)&lt;135,"J","L"))</f>
        <v/>
      </c>
      <c r="E14" s="187" t="inlineStr">
        <is>
          <t>⌂</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219">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220">
        <f t="array" ref="AI14">IF(K14&gt;80,O14/$AH$10*10^(L14/10),"")</f>
        <v/>
      </c>
      <c r="AJ14" s="220">
        <f t="array" ref="AJ14">IF(K14&gt;80,O14/$AH$10*10^(K14/10),"")</f>
        <v/>
      </c>
      <c r="AK14" s="154" t="n"/>
      <c r="AL14" s="145"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415">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386">
        <f t="array" ref="N71">$AK$11</f>
        <v/>
      </c>
      <c r="O71" s="386">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71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386">
        <f t="array" ref="N79">$AK$11</f>
        <v/>
      </c>
      <c r="O79" s="386">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71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386">
        <f t="array" ref="N87">$AK$11</f>
        <v/>
      </c>
      <c r="O87" s="386">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71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386">
        <f t="array" ref="N95">$AK$11</f>
        <v/>
      </c>
      <c r="O95" s="386">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71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386">
        <f t="array" ref="N103">$AK$11</f>
        <v/>
      </c>
      <c r="O103" s="386">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71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M98:P98"/>
    <mergeCell ref="H79:I79"/>
    <mergeCell ref="E65:F65"/>
    <mergeCell ref="M107:P107"/>
    <mergeCell ref="K52:L52"/>
    <mergeCell ref="E81:P81"/>
    <mergeCell ref="E99:F99"/>
    <mergeCell ref="P71:P72"/>
    <mergeCell ref="N62:P63"/>
    <mergeCell ref="H72:I72"/>
    <mergeCell ref="M82:P82"/>
    <mergeCell ref="N103:N104"/>
    <mergeCell ref="M53:O53"/>
    <mergeCell ref="P103:P104"/>
    <mergeCell ref="E58:P58"/>
    <mergeCell ref="H96:I96"/>
    <mergeCell ref="M90:P90"/>
    <mergeCell ref="E50:P50"/>
    <mergeCell ref="E91:F91"/>
    <mergeCell ref="K53:L53"/>
    <mergeCell ref="H87:I87"/>
    <mergeCell ref="M99:P99"/>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H103:I103"/>
    <mergeCell ref="H78:I78"/>
    <mergeCell ref="E106:F106"/>
    <mergeCell ref="H43:O43"/>
    <mergeCell ref="E98:F98"/>
    <mergeCell ref="M106:P106"/>
    <mergeCell ref="N61:P61"/>
    <mergeCell ref="G98:G99"/>
    <mergeCell ref="N71:N72"/>
    <mergeCell ref="E82:F82"/>
    <mergeCell ref="E105:P105"/>
    <mergeCell ref="F52:J53"/>
    <mergeCell ref="M66:P66"/>
    <mergeCell ref="E49:P49"/>
    <mergeCell ref="P95:P96"/>
    <mergeCell ref="C9:D9"/>
    <mergeCell ref="H61:I61"/>
    <mergeCell ref="E101:P101"/>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7.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M_03-02 Impiegati tecnici - operativi (Palazzina Uffici)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F13</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t="n">
        <v>300</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27" customHeight="1" s="621">
      <c r="A12" s="144" t="n"/>
      <c r="B12" s="146" t="n"/>
      <c r="C12" s="209">
        <f t="array" ref="C12">IF(S12=0,"T",IF((K12-M12)&lt;65,"I",IF((K12-M12)&lt;70,"K",IF((K12-M12)&lt;75,"J",IF((K12-M12)&lt;80,"K","L")))))</f>
        <v/>
      </c>
      <c r="D12" s="209">
        <f t="array" ref="D12">IF(J12&lt;135,"T",IF((J12-$J$66)&lt;135,"J","L"))</f>
        <v/>
      </c>
      <c r="E12" s="187" t="inlineStr">
        <is>
          <t>D9</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220">
        <f t="array" ref="AI12">IF(K12&gt;80,O12/$AH$10*10^(L12/10),"")</f>
        <v/>
      </c>
      <c r="AJ12" s="220">
        <f t="array" ref="AJ12">IF(K12&gt;80,O12/$AH$10*10^(K12/10),"")</f>
        <v/>
      </c>
      <c r="AK12" s="161" t="n"/>
      <c r="AL12" s="224" t="n"/>
      <c r="AM12" s="173" t="n"/>
      <c r="AN12" s="156" t="n"/>
    </row>
    <row r="13" ht="36" customHeight="1" s="621">
      <c r="A13" s="144" t="n"/>
      <c r="B13" s="146" t="n"/>
      <c r="C13" s="209">
        <f t="array" ref="C13">IF(S13=0,"T",IF((K13-M13)&lt;65,"I",IF((K13-M13)&lt;70,"K",IF((K13-M13)&lt;75,"J",IF((K13-M13)&lt;80,"K","L")))))</f>
        <v/>
      </c>
      <c r="D13" s="209">
        <f t="array" ref="D13">IF(J13&lt;135,"T",IF((J13-$J$66)&lt;135,"J","L"))</f>
        <v/>
      </c>
      <c r="E13" s="187" t="inlineStr">
        <is>
          <t>E6</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60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54" customHeight="1" s="621">
      <c r="A14" s="144" t="n"/>
      <c r="B14" s="146" t="n"/>
      <c r="C14" s="209">
        <f t="array" ref="C14">IF(S14=0,"T",IF((K14-M14)&lt;65,"I",IF((K14-M14)&lt;70,"K",IF((K14-M14)&lt;75,"J",IF((K14-M14)&lt;80,"K","L")))))</f>
        <v/>
      </c>
      <c r="D14" s="209">
        <f t="array" ref="D14">IF(J14&lt;135,"T",IF((J14-$J$66)&lt;135,"J","L"))</f>
        <v/>
      </c>
      <c r="E14" s="187" t="inlineStr">
        <is>
          <t>F9</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140" t="n"/>
      <c r="AM14" s="145" t="n"/>
      <c r="AN14" s="156" t="n"/>
    </row>
    <row r="15" hidden="1" ht="27" customHeight="1" s="621">
      <c r="A15" s="144" t="n"/>
      <c r="B15" s="146" t="n"/>
      <c r="C15" s="209">
        <f t="array" ref="C15">IF(S15=0,"T",IF((K15-M15)&lt;65,"I",IF((K15-M15)&lt;70,"K",IF((K15-M15)&lt;75,"J",IF((K15-M15)&lt;80,"K","L")))))</f>
        <v/>
      </c>
      <c r="D15" s="209">
        <f t="array" ref="D15">IF(J15&lt;135,"T",IF((J15-$J$66)&lt;135,"J","L"))</f>
        <v/>
      </c>
      <c r="E15" s="187" t="inlineStr">
        <is>
          <t>⌂</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219">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145" t="n"/>
      <c r="AM15" s="145" t="n"/>
      <c r="AN15" s="156" t="n"/>
    </row>
    <row r="16" hidden="1" ht="27" customHeight="1" s="621">
      <c r="A16" s="144" t="n"/>
      <c r="B16" s="146" t="n"/>
      <c r="C16" s="209">
        <f t="array" ref="C16">IF(S16=0,"T",IF((K16-M16)&lt;65,"I",IF((K16-M16)&lt;70,"K",IF((K16-M16)&lt;75,"J",IF((K16-M16)&lt;80,"K","L")))))</f>
        <v/>
      </c>
      <c r="D16" s="209">
        <f t="array" ref="D16">IF(J16&lt;135,"T",IF((J16-$J$66)&lt;135,"J","L"))</f>
        <v/>
      </c>
      <c r="E16" s="187" t="inlineStr">
        <is>
          <t>⌂</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219">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145" t="n"/>
      <c r="AM16" s="145" t="n"/>
      <c r="AN16" s="156" t="n"/>
    </row>
    <row r="17" hidden="1" ht="27" customHeight="1" s="621">
      <c r="A17" s="144" t="n"/>
      <c r="B17" s="146" t="n"/>
      <c r="C17" s="209">
        <f t="array" ref="C17">IF(S17=0,"T",IF((K17-M17)&lt;65,"I",IF((K17-M17)&lt;70,"K",IF((K17-M17)&lt;75,"J",IF((K17-M17)&lt;80,"K","L")))))</f>
        <v/>
      </c>
      <c r="D17" s="209">
        <f t="array" ref="D17">IF(J17&lt;135,"T",IF((J17-$J$66)&lt;135,"J","L"))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219">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145" t="n"/>
      <c r="AM17" s="145" t="n"/>
      <c r="AN17" s="156" t="n"/>
    </row>
    <row r="18" hidden="1" ht="27" customHeight="1" s="621">
      <c r="A18" s="144" t="n"/>
      <c r="B18" s="146" t="n"/>
      <c r="C18" s="209">
        <f t="array" ref="C18">IF(S18=0,"T",IF((K18-M18)&lt;65,"I",IF((K18-M18)&lt;70,"K",IF((K18-M18)&lt;75,"J",IF((K18-M18)&lt;80,"K","L")))))</f>
        <v/>
      </c>
      <c r="D18" s="209">
        <f t="array" ref="D18">IF(J18&lt;135,"T",IF((J18-$J$66)&lt;135,"J","L"))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219">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5"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fitToPage="1"/>
  </sheetPr>
  <dimension ref="A1:AN243"/>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1719" customWidth="1" style="620" min="14" max="14"/>
    <col width="9.351559999999999" customWidth="1" style="620" min="15" max="15"/>
    <col width="9.17188" customWidth="1" style="620" min="16" max="17"/>
    <col hidden="1" width="8.83333" customWidth="1" style="620" min="18" max="18"/>
    <col width="11.3516" customWidth="1" style="620" min="19" max="19"/>
    <col width="17.5" customWidth="1" style="620" min="20" max="20"/>
    <col width="21.3516" customWidth="1" style="620" min="21" max="21"/>
    <col width="16.6719" customWidth="1" style="620" min="22" max="22"/>
    <col width="9.17188" customWidth="1" style="620" min="23" max="23"/>
    <col width="12.5" customWidth="1" style="620" min="24" max="24"/>
    <col width="9.17188" customWidth="1" style="620" min="25" max="27"/>
    <col width="15.3516" customWidth="1" style="620" min="28" max="28"/>
    <col width="12.1719" customWidth="1" style="620" min="29" max="29"/>
    <col width="9.17188" customWidth="1" style="620" min="30" max="30"/>
    <col width="6" customWidth="1" style="620" min="31" max="31"/>
    <col width="13" customWidth="1" style="620" min="32" max="32"/>
    <col width="10.5" customWidth="1" style="620" min="33" max="33"/>
    <col width="22.5" customWidth="1" style="620" min="34" max="34"/>
    <col width="13.3516" customWidth="1" style="620" min="35" max="35"/>
    <col width="16.1719" customWidth="1" style="620" min="36" max="36"/>
    <col width="9.5" customWidth="1" style="620" min="37" max="37"/>
    <col width="9.17188" customWidth="1" style="620" min="38" max="38"/>
    <col width="15.1719" customWidth="1" style="620" min="39" max="39"/>
    <col width="9.17188" customWidth="1" style="620" min="40" max="40"/>
    <col width="8.851559999999999" customWidth="1" style="620" min="41"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2" t="n"/>
      <c r="X1" s="142" t="n"/>
      <c r="Y1" s="142" t="n"/>
      <c r="Z1" s="142" t="n"/>
      <c r="AA1" s="142" t="n"/>
      <c r="AB1" s="142" t="n"/>
      <c r="AC1" s="140" t="n"/>
      <c r="AD1" s="140" t="n"/>
      <c r="AE1" s="140" t="n"/>
      <c r="AF1" s="140" t="n"/>
      <c r="AG1" s="140" t="n"/>
      <c r="AH1" s="140" t="n"/>
      <c r="AI1" s="140" t="n"/>
      <c r="AJ1" s="140" t="n"/>
      <c r="AK1" s="140" t="n"/>
      <c r="AL1" s="140" t="n"/>
      <c r="AM1" s="140" t="n"/>
      <c r="AN1" s="143" t="n"/>
    </row>
    <row r="2" ht="15.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155" t="n"/>
      <c r="X2" s="155" t="n"/>
      <c r="Y2" s="155" t="n"/>
      <c r="Z2" s="155" t="n"/>
      <c r="AA2" s="155" t="n"/>
      <c r="AB2" s="155" t="n"/>
      <c r="AC2" s="145" t="n"/>
      <c r="AD2" s="145" t="n"/>
      <c r="AE2" s="145" t="n"/>
      <c r="AF2" s="145" t="n"/>
      <c r="AG2" s="145" t="n"/>
      <c r="AH2" s="145" t="n"/>
      <c r="AI2" s="145" t="n"/>
      <c r="AJ2" s="145" t="n"/>
      <c r="AK2" s="145" t="n"/>
      <c r="AL2" s="145" t="n"/>
      <c r="AM2" s="145" t="n"/>
      <c r="AN2" s="156" t="n"/>
    </row>
    <row r="3" ht="15.75" customHeight="1" s="621">
      <c r="A3" s="144" t="n"/>
      <c r="B3" s="145" t="n"/>
      <c r="C3" s="145" t="n"/>
      <c r="D3" s="145" t="n"/>
      <c r="E3" s="146" t="n"/>
      <c r="F3" s="157" t="inlineStr">
        <is>
          <t>Incert. strumentale considerata U2</t>
        </is>
      </c>
      <c r="G3" s="653" t="n">
        <v>0.7</v>
      </c>
      <c r="H3" s="159" t="inlineStr">
        <is>
          <t>Inserti auricolari =</t>
        </is>
      </c>
      <c r="I3" s="160" t="n">
        <v>0.5</v>
      </c>
      <c r="J3" s="161" t="n"/>
      <c r="K3" s="162" t="inlineStr">
        <is>
          <t>DA ACQUISTARE</t>
        </is>
      </c>
      <c r="L3" s="163" t="inlineStr">
        <is>
          <t>Inserti con archetto</t>
        </is>
      </c>
      <c r="M3" s="164" t="n"/>
      <c r="N3" s="165" t="n"/>
      <c r="O3" s="154" t="n"/>
      <c r="P3" s="145" t="n"/>
      <c r="Q3" s="145" t="n"/>
      <c r="R3" s="145" t="n"/>
      <c r="S3" s="145" t="n"/>
      <c r="T3" s="145" t="n"/>
      <c r="U3" s="145" t="n"/>
      <c r="V3" s="145" t="n"/>
      <c r="W3" s="155" t="n"/>
      <c r="X3" s="155" t="n"/>
      <c r="Y3" s="155" t="n"/>
      <c r="Z3" s="155" t="n"/>
      <c r="AA3" s="155" t="n"/>
      <c r="AB3" s="155" t="n"/>
      <c r="AC3" s="145" t="n"/>
      <c r="AD3" s="145" t="n"/>
      <c r="AE3" s="145" t="n"/>
      <c r="AF3" s="145" t="n"/>
      <c r="AG3" s="145" t="n"/>
      <c r="AH3" s="145" t="n"/>
      <c r="AI3" s="145" t="n"/>
      <c r="AJ3" s="145" t="n"/>
      <c r="AK3" s="145" t="n"/>
      <c r="AL3" s="145" t="n"/>
      <c r="AM3" s="145" t="n"/>
      <c r="AN3" s="156" t="n"/>
    </row>
    <row r="4" ht="19.5" customHeight="1" s="621">
      <c r="A4" s="144" t="n"/>
      <c r="B4" s="145" t="n"/>
      <c r="C4" s="145" t="n"/>
      <c r="D4" s="145" t="n"/>
      <c r="E4" s="146" t="n"/>
      <c r="F4" s="166" t="inlineStr">
        <is>
          <t>Incert. di pos. dello strumento U3</t>
        </is>
      </c>
      <c r="G4" s="654" t="n">
        <v>1</v>
      </c>
      <c r="H4" s="159" t="inlineStr">
        <is>
          <t>Cuffie =</t>
        </is>
      </c>
      <c r="I4" s="160" t="n">
        <v>0.75</v>
      </c>
      <c r="J4" s="168" t="n"/>
      <c r="K4" s="169" t="inlineStr">
        <is>
          <t>IN DOTAZIONE</t>
        </is>
      </c>
      <c r="L4" s="170" t="inlineStr">
        <is>
          <t>Inserti espandibili</t>
        </is>
      </c>
      <c r="M4" s="171" t="n"/>
      <c r="N4" s="146" t="n"/>
      <c r="O4" s="154" t="n"/>
      <c r="P4" s="145" t="n"/>
      <c r="Q4" s="145" t="n"/>
      <c r="R4" s="145" t="n"/>
      <c r="S4" s="145" t="n"/>
      <c r="T4" s="145" t="n"/>
      <c r="U4" s="145" t="n"/>
      <c r="V4" s="145" t="n"/>
      <c r="W4" s="155" t="n"/>
      <c r="X4" s="155" t="n"/>
      <c r="Y4" s="155" t="n"/>
      <c r="Z4" s="155" t="n"/>
      <c r="AA4" s="155" t="n"/>
      <c r="AB4" s="155" t="n"/>
      <c r="AC4" s="145" t="n"/>
      <c r="AD4" s="145" t="n"/>
      <c r="AE4" s="145" t="n"/>
      <c r="AF4" s="145" t="n"/>
      <c r="AG4" s="145" t="n"/>
      <c r="AH4" s="145" t="n"/>
      <c r="AI4" s="145" t="n"/>
      <c r="AJ4" s="145" t="n"/>
      <c r="AK4" s="145" t="n"/>
      <c r="AL4" s="145" t="n"/>
      <c r="AM4" s="145" t="n"/>
      <c r="AN4" s="156" t="n"/>
    </row>
    <row r="5" ht="22.5" customHeight="1" s="621">
      <c r="A5" s="144" t="n"/>
      <c r="B5" s="145" t="n"/>
      <c r="C5" s="172" t="n"/>
      <c r="D5" s="172" t="n"/>
      <c r="E5" s="145" t="n"/>
      <c r="F5" s="173" t="n"/>
      <c r="G5" s="165" t="n"/>
      <c r="H5" s="174" t="inlineStr">
        <is>
          <t>Altro =</t>
        </is>
      </c>
      <c r="I5" s="175" t="n">
        <v>0.3</v>
      </c>
      <c r="J5" s="37" t="n"/>
      <c r="K5" s="38" t="n"/>
      <c r="L5" s="170" t="inlineStr">
        <is>
          <t>Inserti su calco dell'orecchio</t>
        </is>
      </c>
      <c r="M5" s="171" t="n"/>
      <c r="N5" s="146" t="n"/>
      <c r="O5" s="154" t="n"/>
      <c r="P5" s="145" t="n"/>
      <c r="Q5" s="145" t="n"/>
      <c r="R5" s="145" t="n"/>
      <c r="S5" s="145" t="n"/>
      <c r="T5" s="145" t="n"/>
      <c r="U5" s="145" t="n"/>
      <c r="V5" s="145" t="n"/>
      <c r="W5" s="155" t="n"/>
      <c r="X5" s="155" t="n"/>
      <c r="Y5" s="155" t="n"/>
      <c r="Z5" s="155" t="n"/>
      <c r="AA5" s="155" t="n"/>
      <c r="AB5" s="155" t="n"/>
      <c r="AC5" s="145" t="n"/>
      <c r="AD5" s="145" t="n"/>
      <c r="AE5" s="145" t="n"/>
      <c r="AF5" s="145" t="n"/>
      <c r="AG5" s="145" t="n"/>
      <c r="AH5" s="145" t="n"/>
      <c r="AI5" s="145" t="n"/>
      <c r="AJ5" s="145" t="n"/>
      <c r="AK5" s="145" t="n"/>
      <c r="AL5" s="145" t="n"/>
      <c r="AM5" s="145" t="n"/>
      <c r="AN5" s="156" t="n"/>
    </row>
    <row r="6" ht="22.5" customHeight="1" s="621">
      <c r="A6" s="144" t="n"/>
      <c r="B6" s="145" t="n"/>
      <c r="C6" s="172" t="n"/>
      <c r="D6" s="172" t="n"/>
      <c r="E6" s="145" t="n"/>
      <c r="F6" s="145" t="n"/>
      <c r="G6" s="145" t="n"/>
      <c r="H6" s="173" t="n"/>
      <c r="I6" s="176" t="n"/>
      <c r="J6" s="6" t="n"/>
      <c r="K6" s="177" t="n"/>
      <c r="L6" s="170" t="inlineStr">
        <is>
          <t>Cuffie auricolari</t>
        </is>
      </c>
      <c r="M6" s="171" t="n"/>
      <c r="N6" s="146" t="n"/>
      <c r="O6" s="154" t="n"/>
      <c r="P6" s="145" t="n"/>
      <c r="Q6" s="145" t="n"/>
      <c r="R6" s="145" t="n"/>
      <c r="S6" s="145" t="n"/>
      <c r="T6" s="145" t="n"/>
      <c r="U6" s="145" t="n"/>
      <c r="V6" s="145" t="n"/>
      <c r="W6" s="155" t="n"/>
      <c r="X6" s="155" t="n"/>
      <c r="Y6" s="155" t="n"/>
      <c r="Z6" s="155" t="n"/>
      <c r="AA6" s="155" t="n"/>
      <c r="AB6" s="155" t="n"/>
      <c r="AC6" s="145" t="n"/>
      <c r="AD6" s="145" t="n"/>
      <c r="AE6" s="145" t="n"/>
      <c r="AF6" s="145" t="n"/>
      <c r="AG6" s="145" t="n"/>
      <c r="AH6" s="145" t="n"/>
      <c r="AI6" s="145" t="n"/>
      <c r="AJ6" s="145" t="n"/>
      <c r="AK6" s="145" t="n"/>
      <c r="AL6" s="145" t="n"/>
      <c r="AM6" s="145" t="n"/>
      <c r="AN6" s="156" t="n"/>
    </row>
    <row r="7" ht="23.25"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655" t="n"/>
      <c r="U7" s="655" t="n"/>
      <c r="V7" s="145" t="n"/>
      <c r="W7" s="155" t="n"/>
      <c r="X7" s="155" t="n"/>
      <c r="Y7" s="155" t="n"/>
      <c r="Z7" s="155" t="n"/>
      <c r="AA7" s="155" t="n"/>
      <c r="AB7" s="155" t="n"/>
      <c r="AC7" s="145" t="n"/>
      <c r="AD7" s="145" t="n"/>
      <c r="AE7" s="145" t="n"/>
      <c r="AF7" s="145" t="n"/>
      <c r="AG7" s="145" t="n"/>
      <c r="AH7" s="145" t="n"/>
      <c r="AI7" s="145" t="n"/>
      <c r="AJ7" s="145" t="n"/>
      <c r="AK7" s="145" t="n"/>
      <c r="AL7" s="145" t="n"/>
      <c r="AM7" s="145" t="n"/>
      <c r="AN7" s="156" t="n"/>
    </row>
    <row r="8" ht="21.75" customHeight="1" s="621">
      <c r="A8" s="144" t="n"/>
      <c r="B8" s="145" t="n"/>
      <c r="C8" s="184" t="n"/>
      <c r="D8" s="184" t="n"/>
      <c r="E8" s="179" t="n"/>
      <c r="F8" s="185" t="inlineStr">
        <is>
          <t>M_03-03 Svolgimento delle operazioni nell'area di lavoro UFFICI  (Palazzina Uffici)</t>
        </is>
      </c>
      <c r="G8" s="145" t="n"/>
      <c r="H8" s="145" t="n"/>
      <c r="I8" s="145" t="n"/>
      <c r="J8" s="145" t="n"/>
      <c r="K8" s="145" t="n"/>
      <c r="L8" s="173" t="n"/>
      <c r="M8" s="173" t="n"/>
      <c r="N8" s="173" t="n"/>
      <c r="O8" s="145" t="n"/>
      <c r="P8" s="145" t="n"/>
      <c r="Q8" s="145" t="n"/>
      <c r="R8" s="145" t="n"/>
      <c r="S8" s="181" t="n"/>
      <c r="T8" s="181" t="n"/>
      <c r="U8" s="145" t="n"/>
      <c r="V8" s="145" t="n"/>
      <c r="W8" s="186" t="n"/>
      <c r="X8" s="186" t="n"/>
      <c r="Y8" s="155" t="n"/>
      <c r="Z8" s="155" t="n"/>
      <c r="AA8" s="155" t="n"/>
      <c r="AB8" s="155" t="n"/>
      <c r="AC8" s="145" t="n"/>
      <c r="AD8" s="145" t="n"/>
      <c r="AE8" s="145" t="n"/>
      <c r="AF8" s="181" t="n"/>
      <c r="AG8" s="181" t="n"/>
      <c r="AH8" s="145" t="n"/>
      <c r="AI8" s="145" t="n"/>
      <c r="AJ8" s="145" t="n"/>
      <c r="AK8" s="145" t="n"/>
      <c r="AL8" s="145" t="n"/>
      <c r="AM8" s="145" t="n"/>
      <c r="AN8" s="156" t="n"/>
    </row>
    <row r="9" ht="34.5" customHeight="1" s="621">
      <c r="A9" s="144" t="n"/>
      <c r="B9" s="146" t="n"/>
      <c r="C9" s="187" t="inlineStr">
        <is>
          <t>Verifica D.P.I.</t>
        </is>
      </c>
      <c r="D9" s="632" t="n"/>
      <c r="E9" s="154" t="n"/>
      <c r="F9" s="145" t="n"/>
      <c r="G9" s="145" t="n"/>
      <c r="H9" s="145" t="n"/>
      <c r="I9" s="181" t="n"/>
      <c r="J9" s="181" t="n"/>
      <c r="K9" s="181" t="n"/>
      <c r="L9" s="181" t="n"/>
      <c r="M9" s="145" t="n"/>
      <c r="N9" s="145" t="n"/>
      <c r="O9" s="181" t="n"/>
      <c r="P9" s="181" t="n"/>
      <c r="Q9" s="182" t="n"/>
      <c r="R9" s="223" t="n"/>
      <c r="S9" s="189" t="inlineStr">
        <is>
          <t>DPI n°1</t>
        </is>
      </c>
      <c r="T9" s="189" t="inlineStr">
        <is>
          <t>DPI n°1</t>
        </is>
      </c>
      <c r="U9" s="190" t="n"/>
      <c r="V9" s="182" t="n"/>
      <c r="W9" s="191" t="inlineStr">
        <is>
          <t>U2Lex</t>
        </is>
      </c>
      <c r="X9" s="632" t="n"/>
      <c r="Y9" s="192" t="n"/>
      <c r="Z9" s="193" t="n"/>
      <c r="AA9" s="194" t="n"/>
      <c r="AB9" s="186" t="n"/>
      <c r="AC9" s="145" t="n"/>
      <c r="AD9" s="145" t="n"/>
      <c r="AE9" s="146" t="n"/>
      <c r="AF9" s="187" t="inlineStr">
        <is>
          <t xml:space="preserve">Parziali LEX, 8h </t>
        </is>
      </c>
      <c r="AG9" s="632" t="n"/>
      <c r="AH9" s="195" t="inlineStr">
        <is>
          <t>Parziale e totali 
Tm LAeq&gt;0</t>
        </is>
      </c>
      <c r="AI9" s="181" t="n"/>
      <c r="AJ9" s="181" t="n"/>
      <c r="AK9" s="181" t="n"/>
      <c r="AL9" s="181" t="n"/>
      <c r="AM9" s="181" t="n"/>
      <c r="AN9" s="156" t="n"/>
    </row>
    <row r="10" ht="75" customHeight="1" s="621">
      <c r="A10" s="144" t="n"/>
      <c r="B10" s="146" t="n"/>
      <c r="C10" s="196" t="inlineStr">
        <is>
          <t>Laeq</t>
        </is>
      </c>
      <c r="D10" s="197" t="inlineStr">
        <is>
          <t>Lpicco</t>
        </is>
      </c>
      <c r="E10" s="198" t="inlineStr">
        <is>
          <t>ID</t>
        </is>
      </c>
      <c r="F10" s="656" t="inlineStr">
        <is>
          <t>Categoria-marca-modello/posizione di misura</t>
        </is>
      </c>
      <c r="G10" s="627" t="n"/>
      <c r="H10" s="630" t="n"/>
      <c r="I10" s="202" t="inlineStr">
        <is>
          <t>U1a,m</t>
        </is>
      </c>
      <c r="J10" s="202" t="inlineStr">
        <is>
          <t>Lpicco,C</t>
        </is>
      </c>
      <c r="K10" s="202" t="inlineStr">
        <is>
          <t>LAeq,T</t>
        </is>
      </c>
      <c r="L10" s="202" t="inlineStr">
        <is>
          <t>LCeq,T</t>
        </is>
      </c>
      <c r="M10" s="198" t="inlineStr">
        <is>
          <t>D.P.I. 
(PNR)</t>
        </is>
      </c>
      <c r="N10" s="203" t="inlineStr">
        <is>
          <t>LEQ(A)Ti
-
(PNR)</t>
        </is>
      </c>
      <c r="O10" s="204" t="inlineStr">
        <is>
          <t>Tm 
(max)</t>
        </is>
      </c>
      <c r="P10" s="205" t="inlineStr">
        <is>
          <t>In caso di variablità di Tm
Tmax   -   Tmin</t>
        </is>
      </c>
      <c r="Q10" s="632" t="n"/>
      <c r="R10" s="223" t="n"/>
      <c r="S10" s="189" t="inlineStr">
        <is>
          <t>PNR</t>
        </is>
      </c>
      <c r="T10" s="189" t="inlineStr">
        <is>
          <t>Picco</t>
        </is>
      </c>
      <c r="U10" s="189" t="inlineStr">
        <is>
          <t>Laeq -PNR (anche per LAeq&lt;87)</t>
        </is>
      </c>
      <c r="V10" s="189" t="inlineStr">
        <is>
          <t>Energia</t>
        </is>
      </c>
      <c r="W10" s="47" t="inlineStr">
        <is>
          <t>I TERM</t>
        </is>
      </c>
      <c r="X10" s="47" t="inlineStr">
        <is>
          <t>II TERM.</t>
        </is>
      </c>
      <c r="Y10" s="47" t="inlineStr">
        <is>
          <t>U1b</t>
        </is>
      </c>
      <c r="Z10" s="47" t="inlineStr">
        <is>
          <t>C1a</t>
        </is>
      </c>
      <c r="AA10" s="47" t="inlineStr">
        <is>
          <t>C1b</t>
        </is>
      </c>
      <c r="AB10" s="47" t="inlineStr">
        <is>
          <t>Conversione minuti/ore</t>
        </is>
      </c>
      <c r="AC10" s="154" t="n"/>
      <c r="AD10" s="145" t="n"/>
      <c r="AE10" s="146" t="n"/>
      <c r="AF10" s="62" t="inlineStr">
        <is>
          <t>LAeq - PNR
 ( &gt; 87)</t>
        </is>
      </c>
      <c r="AG10" s="206" t="inlineStr">
        <is>
          <t>LAeq</t>
        </is>
      </c>
      <c r="AH10" s="220">
        <f t="array" ref="AH10">SUM(AH11:AH40)</f>
        <v/>
      </c>
      <c r="AI10" s="206" t="inlineStr">
        <is>
          <t>En(C)&gt;80</t>
        </is>
      </c>
      <c r="AJ10" s="206" t="inlineStr">
        <is>
          <t>En(A)&gt;80</t>
        </is>
      </c>
      <c r="AK10" s="206" t="inlineStr">
        <is>
          <t>LAeq(F)</t>
        </is>
      </c>
      <c r="AL10" s="206" t="inlineStr">
        <is>
          <t>LCeq(F)</t>
        </is>
      </c>
      <c r="AM10" s="206" t="inlineStr">
        <is>
          <t>LEX',8h</t>
        </is>
      </c>
      <c r="AN10" s="208" t="n"/>
    </row>
    <row r="11" ht="27" customHeight="1" s="621">
      <c r="A11" s="144" t="n"/>
      <c r="B11" s="146" t="n"/>
      <c r="C11" s="209">
        <f t="array" ref="C11">IF(S11=0,"T",IF((K11-M11)&lt;65,"I",IF((K11-M11)&lt;70,"K",IF((K11-M11)&lt;75,"J",IF((K11-M11)&lt;80,"K","L")))))</f>
        <v/>
      </c>
      <c r="D11" s="209">
        <f t="array" ref="D11">IF(J11&lt;135,"T",IF((J11-$J$66)&lt;135,"J","L"))</f>
        <v/>
      </c>
      <c r="E11" s="187" t="inlineStr">
        <is>
          <t>D9</t>
        </is>
      </c>
      <c r="F11" s="226">
        <f t="array" ref="F11">VLOOKUP(E11,'Tab-Mis'!$B$5:$P$184,2,FALSE)</f>
        <v/>
      </c>
      <c r="G11" s="226">
        <f t="array" ref="G11">VLOOKUP(E11,'Tab-Mis'!$B$5:$P$184,3,FALSE)</f>
        <v/>
      </c>
      <c r="H11" s="226">
        <f t="array" ref="H11">VLOOKUP(E11,'Tab-Mis'!$B$5:$P$184,4,FALSE)</f>
        <v/>
      </c>
      <c r="I11" s="657">
        <f t="array" ref="I11">VLOOKUP(E11,'Tab-Mis'!$B$5:$P$184,12,FALSE)</f>
        <v/>
      </c>
      <c r="J11" s="657">
        <f t="array" ref="J11">VLOOKUP(E11,'Tab-Mis'!$B$5:$P$184,13,FALSE)</f>
        <v/>
      </c>
      <c r="K11" s="658">
        <f t="array" ref="K11">VLOOKUP(E11,'Tab-Mis'!$B$5:$P$184,14,FALSE)</f>
        <v/>
      </c>
      <c r="L11" s="638">
        <f t="array" ref="L11">VLOOKUP(E11,'Tab-Mis'!$B$5:$P$184,15,FALSE)</f>
        <v/>
      </c>
      <c r="M11" s="659">
        <f t="array" ref="M11">S11</f>
        <v/>
      </c>
      <c r="N11" s="660">
        <f t="array" ref="N11">IF(M11=0,0,K11-M11)</f>
        <v/>
      </c>
      <c r="O11" s="137">
        <f t="array" ref="O11">480/8</f>
        <v/>
      </c>
      <c r="P11" s="137" t="n"/>
      <c r="Q11" s="137" t="n"/>
      <c r="R11" s="223">
        <f t="array" ref="R11">IF(S11&gt;0,1,"")</f>
        <v/>
      </c>
      <c r="S11" s="644">
        <f t="array" ref="S11">IF(K11&lt;80,0,IF((L11-K11)&lt;=2,($L$63-(($K$63-$L$63)/4)*(L11-K11-2)),($L$63-(($L$63-$M$63)/8)*(L11-K11-2))))</f>
        <v/>
      </c>
      <c r="T11" s="137">
        <f t="array" ref="T11">IF(J11&lt;135,"",J11-$J$66)</f>
        <v/>
      </c>
      <c r="U11" s="644">
        <f t="array" ref="U11">K11-S11</f>
        <v/>
      </c>
      <c r="V11" s="644">
        <f t="array" ref="V11">O11/$G$43*10^(U11/10)</f>
        <v/>
      </c>
      <c r="W11" s="661">
        <f t="array" ref="W11">IF((Z11^2*(I11^2+$G$3^2+$G$4^2)&gt;0),(Z11^2*(I11^2+$G$3^2+$G$4^2)),0)</f>
        <v/>
      </c>
      <c r="X11" s="662">
        <f t="array" ref="X11">IF(W11=0,0,(AA11*Y11)^2)</f>
        <v/>
      </c>
      <c r="Y11" s="217">
        <f t="array" ref="Y11">0.5*((P11-Q11)/60)</f>
        <v/>
      </c>
      <c r="Z11" s="663">
        <f t="array" ref="Z11">O11/$G$43*10^((K11-$G$44)/10)</f>
        <v/>
      </c>
      <c r="AA11" s="663">
        <f t="array" ref="AA11">IF(AB11=0,0,4.34*(Z11/AB11))</f>
        <v/>
      </c>
      <c r="AB11" s="219">
        <f t="array" ref="AB11">O11/60</f>
        <v/>
      </c>
      <c r="AC11" s="154" t="n"/>
      <c r="AD11" s="145" t="n"/>
      <c r="AE11" s="146" t="n"/>
      <c r="AF11" s="134">
        <f t="array" ref="AF11">IF(N11="0",0,O11/$G$43*10^(N11/10))</f>
        <v/>
      </c>
      <c r="AG11" s="134">
        <f t="array" ref="AG11">O11/$G$43*10^(K11/10)</f>
        <v/>
      </c>
      <c r="AH11" s="220">
        <f t="array" ref="AH11">IF(K11&gt;80,O11,"")</f>
        <v/>
      </c>
      <c r="AI11" s="220">
        <f t="array" ref="AI11">IF(K11&gt;80,O11/$AH$10*10^(L11/10),"")</f>
        <v/>
      </c>
      <c r="AJ11" s="220">
        <f t="array" ref="AJ11">IF(K11&gt;80,O11/$AH$10*10^(K11/10),"")</f>
        <v/>
      </c>
      <c r="AK11" s="664">
        <f t="array" ref="AK11">IF((MAX(K11:K40)&gt;80),10*LOG(SUM($AJ$11:$AJ$40)),"")</f>
        <v/>
      </c>
      <c r="AL11" s="664">
        <f t="array" ref="AL11">IF((MAX(K11:K40)&gt;80),10*LOG(SUM($AI$11:$AI$40)),"")</f>
        <v/>
      </c>
      <c r="AM11" s="664">
        <f t="array" ref="AM11">10*LOG(SUM(AF11:AF40))</f>
        <v/>
      </c>
      <c r="AN11" s="208" t="n"/>
    </row>
    <row r="12" ht="36" customHeight="1" s="621">
      <c r="A12" s="144" t="n"/>
      <c r="B12" s="146" t="n"/>
      <c r="C12" s="209">
        <f t="array" ref="C12">IF(S12=0,"T",IF((K12-M12)&lt;65,"I",IF((K12-M12)&lt;70,"K",IF((K12-M12)&lt;75,"J",IF((K12-M12)&lt;80,"K","L")))))</f>
        <v/>
      </c>
      <c r="D12" s="209">
        <f t="array" ref="D12">IF(J12&lt;135,"T",IF((J12-$J$66)&lt;135,"J","L"))</f>
        <v/>
      </c>
      <c r="E12" s="187" t="inlineStr">
        <is>
          <t>E6</t>
        </is>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S12</f>
        <v/>
      </c>
      <c r="N12" s="665">
        <f t="array" ref="N12">IF(M12=0,0,K12-M12)</f>
        <v/>
      </c>
      <c r="O12" s="137" t="n">
        <v>60</v>
      </c>
      <c r="P12" s="137" t="n"/>
      <c r="Q12" s="137" t="n"/>
      <c r="R12" s="223">
        <f t="array" ref="R12">IF(S12&gt;0,1,"")</f>
        <v/>
      </c>
      <c r="S12" s="644">
        <f t="array" ref="S12">IF(K12&lt;80,0,IF((L12-K12)&lt;=2,($L$63-(($K$63-$L$63)/4)*(L12-K12-2)),($L$63-(($L$63-$M$63)/8)*(L12-K12-2))))</f>
        <v/>
      </c>
      <c r="T12" s="137">
        <f t="array" ref="T12">IF(J12&lt;135,"",J12-$J$66)</f>
        <v/>
      </c>
      <c r="U12" s="644">
        <f t="array" ref="U12">K12-S12</f>
        <v/>
      </c>
      <c r="V12" s="644">
        <f t="array" ref="V12">O12/$G$43*10^(U12/10)</f>
        <v/>
      </c>
      <c r="W12" s="661">
        <f t="array" ref="W12">IF((Z12^2*(I12^2+$G$3^2+$G$4^2)&gt;0),(Z12^2*(I12^2+$G$3^2+$G$4^2)),0)</f>
        <v/>
      </c>
      <c r="X12" s="662">
        <f t="array" ref="X12">IF(W12=0,0,(AA12*Y12)^2)</f>
        <v/>
      </c>
      <c r="Y12" s="217">
        <f t="array" ref="Y12">0.5*((P12-Q12)/60)</f>
        <v/>
      </c>
      <c r="Z12" s="663">
        <f t="array" ref="Z12">O12/$G$43*10^((K12-$G$44)/10)</f>
        <v/>
      </c>
      <c r="AA12" s="663">
        <f t="array" ref="AA12">IF(AB12=0,0,4.34*(Z12/AB12))</f>
        <v/>
      </c>
      <c r="AB12" s="219">
        <f t="array" ref="AB12">O12/60</f>
        <v/>
      </c>
      <c r="AC12" s="154" t="n"/>
      <c r="AD12" s="145" t="n"/>
      <c r="AE12" s="146" t="n"/>
      <c r="AF12" s="134">
        <f t="array" ref="AF12">IF(N12="0",0,O12/$G$43*10^(N12/10))</f>
        <v/>
      </c>
      <c r="AG12" s="134">
        <f t="array" ref="AG12">O12/$G$43*10^(K12/10)</f>
        <v/>
      </c>
      <c r="AH12" s="220">
        <f t="array" ref="AH12">IF(K12&gt;80,O12,"")</f>
        <v/>
      </c>
      <c r="AI12" s="664">
        <f t="array" ref="AI12">IF(K12&gt;80,O12/$AH$10*10^(L12/10),"")</f>
        <v/>
      </c>
      <c r="AJ12" s="664">
        <f t="array" ref="AJ12">IF(K12&gt;80,O12/$AH$10*10^(K12/10),"")</f>
        <v/>
      </c>
      <c r="AK12" s="161" t="n"/>
      <c r="AL12" s="224" t="n"/>
      <c r="AM12" s="173" t="n"/>
      <c r="AN12" s="156" t="n"/>
    </row>
    <row r="13" ht="54" customHeight="1" s="621">
      <c r="A13" s="144" t="n"/>
      <c r="B13" s="146" t="n"/>
      <c r="C13" s="209">
        <f t="array" ref="C13">IF(S13=0,"T",IF((K13-M13)&lt;65,"I",IF((K13-M13)&lt;70,"K",IF((K13-M13)&lt;75,"J",IF((K13-M13)&lt;80,"K","L")))))</f>
        <v/>
      </c>
      <c r="D13" s="209">
        <f t="array" ref="D13">IF(J13&lt;135,"T",IF((J13-$J$66)&lt;135,"J","L"))</f>
        <v/>
      </c>
      <c r="E13" s="187" t="inlineStr">
        <is>
          <t>F9</t>
        </is>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S13</f>
        <v/>
      </c>
      <c r="N13" s="665">
        <f t="array" ref="N13">IF(M13=0,0,K13-M13)</f>
        <v/>
      </c>
      <c r="O13" s="137" t="n">
        <v>60</v>
      </c>
      <c r="P13" s="137" t="n"/>
      <c r="Q13" s="137" t="n"/>
      <c r="R13" s="223">
        <f t="array" ref="R13">IF(S13&gt;0,1,"")</f>
        <v/>
      </c>
      <c r="S13" s="644">
        <f t="array" ref="S13">IF(K13&lt;80,0,IF((L13-K13)&lt;=2,($L$63-(($K$63-$L$63)/4)*(L13-K13-2)),($L$63-(($L$63-$M$63)/8)*(L13-K13-2))))</f>
        <v/>
      </c>
      <c r="T13" s="137">
        <f t="array" ref="T13">IF(J13&lt;135,"",J13-$J$66)</f>
        <v/>
      </c>
      <c r="U13" s="644">
        <f t="array" ref="U13">K13-S13</f>
        <v/>
      </c>
      <c r="V13" s="644">
        <f t="array" ref="V13">O13/$G$43*10^(U13/10)</f>
        <v/>
      </c>
      <c r="W13" s="661">
        <f t="array" ref="W13">IF((Z13^2*(I13^2+$G$3^2+$G$4^2)&gt;0),(Z13^2*(I13^2+$G$3^2+$G$4^2)),0)</f>
        <v/>
      </c>
      <c r="X13" s="662">
        <f t="array" ref="X13">IF(W13=0,0,(AA13*Y13)^2)</f>
        <v/>
      </c>
      <c r="Y13" s="217">
        <f t="array" ref="Y13">0.5*((P13-Q13)/60)</f>
        <v/>
      </c>
      <c r="Z13" s="663">
        <f t="array" ref="Z13">O13/$G$43*10^((K13-$G$44)/10)</f>
        <v/>
      </c>
      <c r="AA13" s="663">
        <f t="array" ref="AA13">IF(AB13=0,0,4.34*(Z13/AB13))</f>
        <v/>
      </c>
      <c r="AB13" s="219">
        <f t="array" ref="AB13">O13/60</f>
        <v/>
      </c>
      <c r="AC13" s="154" t="n"/>
      <c r="AD13" s="145" t="n"/>
      <c r="AE13" s="146" t="n"/>
      <c r="AF13" s="134">
        <f t="array" ref="AF13">IF(N13="0",0,O13/$G$43*10^(N13/10))</f>
        <v/>
      </c>
      <c r="AG13" s="134">
        <f t="array" ref="AG13">O13/$G$43*10^(K13/10)</f>
        <v/>
      </c>
      <c r="AH13" s="220">
        <f t="array" ref="AH13">IF(K13&gt;80,O13,"")</f>
        <v/>
      </c>
      <c r="AI13" s="664">
        <f t="array" ref="AI13">IF(K13&gt;80,O13/$AH$10*10^(L13/10),"")</f>
        <v/>
      </c>
      <c r="AJ13" s="664">
        <f t="array" ref="AJ13">IF(K13&gt;80,O13/$AH$10*10^(K13/10),"")</f>
        <v/>
      </c>
      <c r="AK13" s="154" t="n"/>
      <c r="AL13" s="225" t="n"/>
      <c r="AM13" s="145" t="n"/>
      <c r="AN13" s="156" t="n"/>
    </row>
    <row r="14" ht="27" customHeight="1" s="621">
      <c r="A14" s="144" t="n"/>
      <c r="B14" s="146" t="n"/>
      <c r="C14" s="209">
        <f t="array" ref="C14">IF(S14=0,"T",IF((K14-M14)&lt;65,"I",IF((K14-M14)&lt;70,"K",IF((K14-M14)&lt;75,"J",IF((K14-M14)&lt;80,"K","L")))))</f>
        <v/>
      </c>
      <c r="D14" s="209">
        <f t="array" ref="D14">IF(J14&lt;135,"T",IF((J14-$J$66)&lt;135,"J","L"))</f>
        <v/>
      </c>
      <c r="E14" s="187" t="inlineStr">
        <is>
          <t>F3</t>
        </is>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S14</f>
        <v/>
      </c>
      <c r="N14" s="665">
        <f t="array" ref="N14">IF(M14=0,0,K14-M14)</f>
        <v/>
      </c>
      <c r="O14" s="137" t="n">
        <v>60</v>
      </c>
      <c r="P14" s="137" t="n"/>
      <c r="Q14" s="137" t="n"/>
      <c r="R14" s="223">
        <f t="array" ref="R14">IF(S14&gt;0,1,"")</f>
        <v/>
      </c>
      <c r="S14" s="644">
        <f t="array" ref="S14">IF(K14&lt;80,0,IF((L14-K14)&lt;=2,($L$63-(($K$63-$L$63)/4)*(L14-K14-2)),($L$63-(($L$63-$M$63)/8)*(L14-K14-2))))</f>
        <v/>
      </c>
      <c r="T14" s="137">
        <f t="array" ref="T14">IF(J14&lt;135,"",J14-$J$66)</f>
        <v/>
      </c>
      <c r="U14" s="644">
        <f t="array" ref="U14">K14-S14</f>
        <v/>
      </c>
      <c r="V14" s="644">
        <f t="array" ref="V14">O14/$G$43*10^(U14/10)</f>
        <v/>
      </c>
      <c r="W14" s="661">
        <f t="array" ref="W14">IF((Z14^2*(I14^2+$G$3^2+$G$4^2)&gt;0),(Z14^2*(I14^2+$G$3^2+$G$4^2)),0)</f>
        <v/>
      </c>
      <c r="X14" s="662">
        <f t="array" ref="X14">IF(W14=0,0,(AA14*Y14)^2)</f>
        <v/>
      </c>
      <c r="Y14" s="217">
        <f t="array" ref="Y14">0.5*((P14-Q14)/60)</f>
        <v/>
      </c>
      <c r="Z14" s="663">
        <f t="array" ref="Z14">O14/$G$43*10^((K14-$G$44)/10)</f>
        <v/>
      </c>
      <c r="AA14" s="663">
        <f t="array" ref="AA14">IF(AB14=0,0,4.34*(Z14/AB14))</f>
        <v/>
      </c>
      <c r="AB14" s="219">
        <f t="array" ref="AB14">O14/60</f>
        <v/>
      </c>
      <c r="AC14" s="154" t="n"/>
      <c r="AD14" s="145" t="n"/>
      <c r="AE14" s="146" t="n"/>
      <c r="AF14" s="134">
        <f t="array" ref="AF14">IF(N14="0",0,O14/$G$43*10^(N14/10))</f>
        <v/>
      </c>
      <c r="AG14" s="134">
        <f t="array" ref="AG14">O14/$G$43*10^(K14/10)</f>
        <v/>
      </c>
      <c r="AH14" s="220">
        <f t="array" ref="AH14">IF(K14&gt;80,O14,"")</f>
        <v/>
      </c>
      <c r="AI14" s="664">
        <f t="array" ref="AI14">IF(K14&gt;80,O14/$AH$10*10^(L14/10),"")</f>
        <v/>
      </c>
      <c r="AJ14" s="664">
        <f t="array" ref="AJ14">IF(K14&gt;80,O14/$AH$10*10^(K14/10),"")</f>
        <v/>
      </c>
      <c r="AK14" s="154" t="n"/>
      <c r="AL14" s="225" t="n"/>
      <c r="AM14" s="145" t="n"/>
      <c r="AN14" s="156" t="n"/>
    </row>
    <row r="15" ht="36" customHeight="1" s="621">
      <c r="A15" s="144" t="n"/>
      <c r="B15" s="146" t="n"/>
      <c r="C15" s="209">
        <f t="array" ref="C15">IF(S15=0,"T",IF((K15-M15)&lt;65,"I",IF((K15-M15)&lt;70,"K",IF((K15-M15)&lt;75,"J",IF((K15-M15)&lt;80,"K","L")))))</f>
        <v/>
      </c>
      <c r="D15" s="209">
        <f t="array" ref="D15">IF(J15&lt;135,"T",IF((J15-$J$66)&lt;135,"J","L"))</f>
        <v/>
      </c>
      <c r="E15" s="187" t="inlineStr">
        <is>
          <t>E12</t>
        </is>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S15</f>
        <v/>
      </c>
      <c r="N15" s="665">
        <f t="array" ref="N15">IF(M15=0,0,K15-M15)</f>
        <v/>
      </c>
      <c r="O15" s="137" t="n">
        <v>60</v>
      </c>
      <c r="P15" s="137" t="n"/>
      <c r="Q15" s="137" t="n"/>
      <c r="R15" s="223">
        <f t="array" ref="R15">IF(S15&gt;0,1,"")</f>
        <v/>
      </c>
      <c r="S15" s="644">
        <f t="array" ref="S15">IF(K15&lt;80,0,IF((L15-K15)&lt;=2,($L$63-(($K$63-$L$63)/4)*(L15-K15-2)),($L$63-(($L$63-$M$63)/8)*(L15-K15-2))))</f>
        <v/>
      </c>
      <c r="T15" s="137">
        <f t="array" ref="T15">IF(J15&lt;135,"",J15-$J$66)</f>
        <v/>
      </c>
      <c r="U15" s="644">
        <f t="array" ref="U15">K15-S15</f>
        <v/>
      </c>
      <c r="V15" s="644">
        <f t="array" ref="V15">O15/$G$43*10^(U15/10)</f>
        <v/>
      </c>
      <c r="W15" s="661">
        <f t="array" ref="W15">IF((Z15^2*(I15^2+$G$3^2+$G$4^2)&gt;0),(Z15^2*(I15^2+$G$3^2+$G$4^2)),0)</f>
        <v/>
      </c>
      <c r="X15" s="662">
        <f t="array" ref="X15">IF(W15=0,0,(AA15*Y15)^2)</f>
        <v/>
      </c>
      <c r="Y15" s="217">
        <f t="array" ref="Y15">0.5*((P15-Q15)/60)</f>
        <v/>
      </c>
      <c r="Z15" s="663">
        <f t="array" ref="Z15">O15/$G$43*10^((K15-$G$44)/10)</f>
        <v/>
      </c>
      <c r="AA15" s="663">
        <f t="array" ref="AA15">IF(AB15=0,0,4.34*(Z15/AB15))</f>
        <v/>
      </c>
      <c r="AB15" s="219">
        <f t="array" ref="AB15">O15/60</f>
        <v/>
      </c>
      <c r="AC15" s="154" t="n"/>
      <c r="AD15" s="145" t="n"/>
      <c r="AE15" s="146" t="n"/>
      <c r="AF15" s="134">
        <f t="array" ref="AF15">IF(N15="0",0,O15/$G$43*10^(N15/10))</f>
        <v/>
      </c>
      <c r="AG15" s="134">
        <f t="array" ref="AG15">O15/$G$43*10^(K15/10)</f>
        <v/>
      </c>
      <c r="AH15" s="220">
        <f t="array" ref="AH15">IF(K15&gt;80,O15,"")</f>
        <v/>
      </c>
      <c r="AI15" s="220">
        <f t="array" ref="AI15">IF(K15&gt;80,O15/$AH$10*10^(L15/10),"")</f>
        <v/>
      </c>
      <c r="AJ15" s="220">
        <f t="array" ref="AJ15">IF(K15&gt;80,O15/$AH$10*10^(K15/10),"")</f>
        <v/>
      </c>
      <c r="AK15" s="154" t="n"/>
      <c r="AL15" s="225" t="n"/>
      <c r="AM15" s="145" t="n"/>
      <c r="AN15" s="156" t="n"/>
    </row>
    <row r="16" ht="45.75" customHeight="1" s="621">
      <c r="A16" s="144" t="n"/>
      <c r="B16" s="146" t="n"/>
      <c r="C16" s="209">
        <f t="array" ref="C16">IF(S16=0,"T",IF((K16-M16)&lt;65,"I",IF((K16-M16)&lt;70,"K",IF((K16-M16)&lt;75,"J",IF((K16-M16)&lt;80,"K","L")))))</f>
        <v/>
      </c>
      <c r="D16" s="209">
        <f t="array" ref="D16">IF(J16&lt;135,"T",IF((J16-$J$66)&lt;135,"J","L"))</f>
        <v/>
      </c>
      <c r="E16" s="187" t="inlineStr">
        <is>
          <t>E13</t>
        </is>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S16</f>
        <v/>
      </c>
      <c r="N16" s="665">
        <f t="array" ref="N16">IF(M16=0,0,K16-M16)</f>
        <v/>
      </c>
      <c r="O16" s="137" t="n">
        <v>60</v>
      </c>
      <c r="P16" s="137" t="n"/>
      <c r="Q16" s="137" t="n"/>
      <c r="R16" s="223">
        <f t="array" ref="R16">IF(S16&gt;0,1,"")</f>
        <v/>
      </c>
      <c r="S16" s="644">
        <f t="array" ref="S16">IF(K16&lt;80,0,IF((L16-K16)&lt;=2,($L$63-(($K$63-$L$63)/4)*(L16-K16-2)),($L$63-(($L$63-$M$63)/8)*(L16-K16-2))))</f>
        <v/>
      </c>
      <c r="T16" s="137">
        <f t="array" ref="T16">IF(J16&lt;135,"",J16-$J$66)</f>
        <v/>
      </c>
      <c r="U16" s="644">
        <f t="array" ref="U16">K16-S16</f>
        <v/>
      </c>
      <c r="V16" s="644">
        <f t="array" ref="V16">O16/$G$43*10^(U16/10)</f>
        <v/>
      </c>
      <c r="W16" s="661">
        <f t="array" ref="W16">IF((Z16^2*(I16^2+$G$3^2+$G$4^2)&gt;0),(Z16^2*(I16^2+$G$3^2+$G$4^2)),0)</f>
        <v/>
      </c>
      <c r="X16" s="662">
        <f t="array" ref="X16">IF(W16=0,0,(AA16*Y16)^2)</f>
        <v/>
      </c>
      <c r="Y16" s="217">
        <f t="array" ref="Y16">0.5*((P16-Q16)/60)</f>
        <v/>
      </c>
      <c r="Z16" s="663">
        <f t="array" ref="Z16">O16/$G$43*10^((K16-$G$44)/10)</f>
        <v/>
      </c>
      <c r="AA16" s="663">
        <f t="array" ref="AA16">IF(AB16=0,0,4.34*(Z16/AB16))</f>
        <v/>
      </c>
      <c r="AB16" s="219">
        <f t="array" ref="AB16">O16/60</f>
        <v/>
      </c>
      <c r="AC16" s="154" t="n"/>
      <c r="AD16" s="145" t="n"/>
      <c r="AE16" s="146" t="n"/>
      <c r="AF16" s="134">
        <f t="array" ref="AF16">IF(N16="0",0,O16/$G$43*10^(N16/10))</f>
        <v/>
      </c>
      <c r="AG16" s="134">
        <f t="array" ref="AG16">O16/$G$43*10^(K16/10)</f>
        <v/>
      </c>
      <c r="AH16" s="220">
        <f t="array" ref="AH16">IF(K16&gt;80,O16,"")</f>
        <v/>
      </c>
      <c r="AI16" s="220">
        <f t="array" ref="AI16">IF(K16&gt;80,O16/$AH$10*10^(L16/10),"")</f>
        <v/>
      </c>
      <c r="AJ16" s="220">
        <f t="array" ref="AJ16">IF(K16&gt;80,O16/$AH$10*10^(K16/10),"")</f>
        <v/>
      </c>
      <c r="AK16" s="154" t="n"/>
      <c r="AL16" s="225" t="n"/>
      <c r="AM16" s="145" t="n"/>
      <c r="AN16" s="156" t="n"/>
    </row>
    <row r="17" ht="27" customHeight="1" s="621">
      <c r="A17" s="144" t="n"/>
      <c r="B17" s="146" t="n"/>
      <c r="C17" s="209">
        <f t="array" ref="C17">IF(S17=0,"T",IF((K17-M17)&lt;65,"I",IF((K17-M17)&lt;70,"K",IF((K17-M17)&lt;75,"J",IF((K17-M17)&lt;80,"K","L")))))</f>
        <v/>
      </c>
      <c r="D17" s="209">
        <f t="array" ref="D17">IF(J17&lt;135,"T",IF((J17-$J$66)&lt;135,"J","L"))</f>
        <v/>
      </c>
      <c r="E17" s="187" t="inlineStr">
        <is>
          <t>D12</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S17</f>
        <v/>
      </c>
      <c r="N17" s="665">
        <f t="array" ref="N17">IF(M17=0,0,K17-M17)</f>
        <v/>
      </c>
      <c r="O17" s="137" t="n">
        <v>60</v>
      </c>
      <c r="P17" s="137" t="n"/>
      <c r="Q17" s="137" t="n"/>
      <c r="R17" s="223">
        <f t="array" ref="R17">IF(S17&gt;0,1,"")</f>
        <v/>
      </c>
      <c r="S17" s="644">
        <f t="array" ref="S17">IF(K17&lt;80,0,IF((L17-K17)&lt;=2,($L$63-(($K$63-$L$63)/4)*(L17-K17-2)),($L$63-(($L$63-$M$63)/8)*(L17-K17-2))))</f>
        <v/>
      </c>
      <c r="T17" s="137">
        <f t="array" ref="T17">IF(J17&lt;135,"",J17-$J$66)</f>
        <v/>
      </c>
      <c r="U17" s="644">
        <f t="array" ref="U17">K17-S17</f>
        <v/>
      </c>
      <c r="V17" s="644">
        <f t="array" ref="V17">O17/$G$43*10^(U17/10)</f>
        <v/>
      </c>
      <c r="W17" s="661">
        <f t="array" ref="W17">IF((Z17^2*(I17^2+$G$3^2+$G$4^2)&gt;0),(Z17^2*(I17^2+$G$3^2+$G$4^2)),0)</f>
        <v/>
      </c>
      <c r="X17" s="662">
        <f t="array" ref="X17">IF(W17=0,0,(AA17*Y17)^2)</f>
        <v/>
      </c>
      <c r="Y17" s="217">
        <f t="array" ref="Y17">0.5*((P17-Q17)/60)</f>
        <v/>
      </c>
      <c r="Z17" s="663">
        <f t="array" ref="Z17">O17/$G$43*10^((K17-$G$44)/10)</f>
        <v/>
      </c>
      <c r="AA17" s="663">
        <f t="array" ref="AA17">IF(AB17=0,0,4.34*(Z17/AB17))</f>
        <v/>
      </c>
      <c r="AB17" s="219">
        <f t="array" ref="AB17">O17/60</f>
        <v/>
      </c>
      <c r="AC17" s="154" t="n"/>
      <c r="AD17" s="145" t="n"/>
      <c r="AE17" s="146" t="n"/>
      <c r="AF17" s="134">
        <f t="array" ref="AF17">IF(N17="0",0,O17/$G$43*10^(N17/10))</f>
        <v/>
      </c>
      <c r="AG17" s="134">
        <f t="array" ref="AG17">O17/$G$43*10^(K17/10)</f>
        <v/>
      </c>
      <c r="AH17" s="220">
        <f t="array" ref="AH17">IF(K17&gt;80,O17,"")</f>
        <v/>
      </c>
      <c r="AI17" s="220">
        <f t="array" ref="AI17">IF(K17&gt;80,O17/$AH$10*10^(L17/10),"")</f>
        <v/>
      </c>
      <c r="AJ17" s="220">
        <f t="array" ref="AJ17">IF(K17&gt;80,O17/$AH$10*10^(K17/10),"")</f>
        <v/>
      </c>
      <c r="AK17" s="154" t="n"/>
      <c r="AL17" s="225" t="n"/>
      <c r="AM17" s="145" t="n"/>
      <c r="AN17" s="156" t="n"/>
    </row>
    <row r="18" ht="36" customHeight="1" s="621">
      <c r="A18" s="144" t="n"/>
      <c r="B18" s="146" t="n"/>
      <c r="C18" s="209">
        <f t="array" ref="C18">IF(S18=0,"T",IF((K18-M18)&lt;65,"I",IF((K18-M18)&lt;70,"K",IF((K18-M18)&lt;75,"J",IF((K18-M18)&lt;80,"K","L")))))</f>
        <v/>
      </c>
      <c r="D18" s="209">
        <f t="array" ref="D18">IF(J18&lt;135,"T",IF((J18-$J$66)&lt;135,"J","L"))</f>
        <v/>
      </c>
      <c r="E18" s="187" t="inlineStr">
        <is>
          <t>D17</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S18</f>
        <v/>
      </c>
      <c r="N18" s="665">
        <f t="array" ref="N18">IF(M18=0,0,K18-M18)</f>
        <v/>
      </c>
      <c r="O18" s="137" t="n">
        <v>60</v>
      </c>
      <c r="P18" s="137" t="n"/>
      <c r="Q18" s="137" t="n"/>
      <c r="R18" s="223">
        <f t="array" ref="R18">IF(S18&gt;0,1,"")</f>
        <v/>
      </c>
      <c r="S18" s="644">
        <f t="array" ref="S18">IF(K18&lt;80,0,IF((L18-K18)&lt;=2,($L$63-(($K$63-$L$63)/4)*(L18-K18-2)),($L$63-(($L$63-$M$63)/8)*(L18-K18-2))))</f>
        <v/>
      </c>
      <c r="T18" s="137">
        <f t="array" ref="T18">IF(J18&lt;135,"",J18-$J$66)</f>
        <v/>
      </c>
      <c r="U18" s="644">
        <f t="array" ref="U18">K18-S18</f>
        <v/>
      </c>
      <c r="V18" s="644">
        <f t="array" ref="V18">O18/$G$43*10^(U18/10)</f>
        <v/>
      </c>
      <c r="W18" s="661">
        <f t="array" ref="W18">IF((Z18^2*(I18^2+$G$3^2+$G$4^2)&gt;0),(Z18^2*(I18^2+$G$3^2+$G$4^2)),0)</f>
        <v/>
      </c>
      <c r="X18" s="662">
        <f t="array" ref="X18">IF(W18=0,0,(AA18*Y18)^2)</f>
        <v/>
      </c>
      <c r="Y18" s="217">
        <f t="array" ref="Y18">0.5*((P18-Q18)/60)</f>
        <v/>
      </c>
      <c r="Z18" s="663">
        <f t="array" ref="Z18">O18/$G$43*10^((K18-$G$44)/10)</f>
        <v/>
      </c>
      <c r="AA18" s="663">
        <f t="array" ref="AA18">IF(AB18=0,0,4.34*(Z18/AB18))</f>
        <v/>
      </c>
      <c r="AB18" s="219">
        <f t="array" ref="AB18">O18/60</f>
        <v/>
      </c>
      <c r="AC18" s="154" t="n"/>
      <c r="AD18" s="145" t="n"/>
      <c r="AE18" s="146" t="n"/>
      <c r="AF18" s="134">
        <f t="array" ref="AF18">IF(N18="0",0,O18/$G$43*10^(N18/10))</f>
        <v/>
      </c>
      <c r="AG18" s="134">
        <f t="array" ref="AG18">O18/$G$43*10^(K18/10)</f>
        <v/>
      </c>
      <c r="AH18" s="220">
        <f t="array" ref="AH18">IF(K18&gt;80,O18,"")</f>
        <v/>
      </c>
      <c r="AI18" s="220">
        <f t="array" ref="AI18">IF(K18&gt;80,O18/$AH$10*10^(L18/10),"")</f>
        <v/>
      </c>
      <c r="AJ18" s="220">
        <f t="array" ref="AJ18">IF(K18&gt;80,O18/$AH$10*10^(K18/10),"")</f>
        <v/>
      </c>
      <c r="AK18" s="154" t="n"/>
      <c r="AL18" s="140" t="n"/>
      <c r="AM18" s="145" t="n"/>
      <c r="AN18" s="156" t="n"/>
    </row>
    <row r="19" hidden="1" ht="27" customHeight="1" s="621">
      <c r="A19" s="144" t="n"/>
      <c r="B19" s="146" t="n"/>
      <c r="C19" s="209">
        <f t="array" ref="C19">IF(S19=0,"T",IF((K19-M19)&lt;65,"I",IF((K19-M19)&lt;70,"K",IF((K19-M19)&lt;75,"J",IF((K19-M19)&lt;80,"K","L")))))</f>
        <v/>
      </c>
      <c r="D19" s="209">
        <f t="array" ref="D19">IF(J19&lt;135,"T",IF((J19-$J$66)&lt;135,"J","L"))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IF(AND($O$44&gt;87,K19&gt;80),S19,0)</f>
        <v/>
      </c>
      <c r="N19" s="665">
        <f t="array" ref="N19">IF(M19=0,0,K19-M19)</f>
        <v/>
      </c>
      <c r="O19" s="137" t="n"/>
      <c r="P19" s="137" t="n"/>
      <c r="Q19" s="137" t="n"/>
      <c r="R19" s="223">
        <f t="array" ref="R19">IF(S19&gt;0,1,"")</f>
        <v/>
      </c>
      <c r="S19" s="644">
        <f t="array" ref="S19">IF(K19&lt;80,0,IF((L19-K19)&lt;=2,($L$63-(($K$63-$L$63)/4)*(L19-K19-2)),($L$63-(($L$63-$M$63)/8)*(L19-K19-2))))</f>
        <v/>
      </c>
      <c r="T19" s="137">
        <f t="array" ref="T19">IF(J19&lt;135,"",J19-$J$66)</f>
        <v/>
      </c>
      <c r="U19" s="644">
        <f t="array" ref="U19">K19-S19</f>
        <v/>
      </c>
      <c r="V19" s="644">
        <f t="array" ref="V19">O19/$G$43*10^(U19/10)</f>
        <v/>
      </c>
      <c r="W19" s="661">
        <f t="array" ref="W19">IF((Z19^2*(I19^2+$G$3^2+$G$4^2)&gt;0),(Z19^2*(I19^2+$G$3^2+$G$4^2)),0)</f>
        <v/>
      </c>
      <c r="X19" s="662">
        <f t="array" ref="X19">IF(W19=0,0,(AA19*Y19)^2)</f>
        <v/>
      </c>
      <c r="Y19" s="217">
        <f t="array" ref="Y19">0.5*((P19-Q19)/60)</f>
        <v/>
      </c>
      <c r="Z19" s="663">
        <f t="array" ref="Z19">O19/$G$43*10^((K19-$G$44)/10)</f>
        <v/>
      </c>
      <c r="AA19" s="219">
        <f t="array" ref="AA19">IF(AB19=0,0,4.34*(Z19/AB19))</f>
        <v/>
      </c>
      <c r="AB19" s="219">
        <f t="array" ref="AB19">O19/60</f>
        <v/>
      </c>
      <c r="AC19" s="154" t="n"/>
      <c r="AD19" s="145" t="n"/>
      <c r="AE19" s="146" t="n"/>
      <c r="AF19" s="134">
        <f t="array" ref="AF19">IF(N19="0",0,O19/$G$43*10^(N19/10))</f>
        <v/>
      </c>
      <c r="AG19" s="134">
        <f t="array" ref="AG19">O19/$G$43*10^(K19/10)</f>
        <v/>
      </c>
      <c r="AH19" s="220">
        <f t="array" ref="AH19">IF(K19&gt;80,O19,"")</f>
        <v/>
      </c>
      <c r="AI19" s="220">
        <f t="array" ref="AI19">IF(K19&gt;80,O19/$AH$10*10^(L19/10),"")</f>
        <v/>
      </c>
      <c r="AJ19" s="220">
        <f t="array" ref="AJ19">IF(K19&gt;80,O19/$AH$10*10^(K19/10),"")</f>
        <v/>
      </c>
      <c r="AK19" s="154" t="n"/>
      <c r="AL19" s="145" t="n"/>
      <c r="AM19" s="145" t="n"/>
      <c r="AN19" s="156" t="n"/>
    </row>
    <row r="20" hidden="1" ht="27" customHeight="1" s="621">
      <c r="A20" s="144" t="n"/>
      <c r="B20" s="146" t="n"/>
      <c r="C20" s="209">
        <f t="array" ref="C20">IF(S20=0,"T",IF((K20-M20)&lt;65,"I",IF((K20-M20)&lt;70,"K",IF((K20-M20)&lt;75,"J",IF((K20-M20)&lt;80,"K","L")))))</f>
        <v/>
      </c>
      <c r="D20" s="209">
        <f t="array" ref="D20">IF(J20&lt;135,"T",IF((J20-$J$66)&lt;135,"J","L"))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IF(AND($O$44&gt;87,K20&gt;80),S20,0)</f>
        <v/>
      </c>
      <c r="N20" s="665">
        <f t="array" ref="N20">IF(M20=0,0,K20-M20)</f>
        <v/>
      </c>
      <c r="O20" s="137" t="n"/>
      <c r="P20" s="137" t="n"/>
      <c r="Q20" s="137" t="n"/>
      <c r="R20" s="223">
        <f t="array" ref="R20">IF(S20&gt;0,1,"")</f>
        <v/>
      </c>
      <c r="S20" s="644">
        <f t="array" ref="S20">IF(K20&lt;80,0,IF((L20-K20)&lt;=2,($L$63-(($K$63-$L$63)/4)*(L20-K20-2)),($L$63-(($L$63-$M$63)/8)*(L20-K20-2))))</f>
        <v/>
      </c>
      <c r="T20" s="137">
        <f t="array" ref="T20">IF(J20&lt;135,"",J20-$J$66)</f>
        <v/>
      </c>
      <c r="U20" s="644">
        <f t="array" ref="U20">K20-S20</f>
        <v/>
      </c>
      <c r="V20" s="644">
        <f t="array" ref="V20">O20/$G$43*10^(U20/10)</f>
        <v/>
      </c>
      <c r="W20" s="661">
        <f t="array" ref="W20">IF((Z20^2*(I20^2+$G$3^2+$G$4^2)&gt;0),(Z20^2*(I20^2+$G$3^2+$G$4^2)),0)</f>
        <v/>
      </c>
      <c r="X20" s="662">
        <f t="array" ref="X20">IF(W20=0,0,(AA20*Y20)^2)</f>
        <v/>
      </c>
      <c r="Y20" s="217">
        <f t="array" ref="Y20">0.5*((P20-Q20)/60)</f>
        <v/>
      </c>
      <c r="Z20" s="663">
        <f t="array" ref="Z20">O20/$G$43*10^((K20-$G$44)/10)</f>
        <v/>
      </c>
      <c r="AA20" s="219">
        <f t="array" ref="AA20">IF(AB20=0,0,4.34*(Z20/AB20))</f>
        <v/>
      </c>
      <c r="AB20" s="219">
        <f t="array" ref="AB20">O20/60</f>
        <v/>
      </c>
      <c r="AC20" s="154" t="n"/>
      <c r="AD20" s="145" t="n"/>
      <c r="AE20" s="146" t="n"/>
      <c r="AF20" s="134">
        <f t="array" ref="AF20">IF(N20="0",0,O20/$G$43*10^(N20/10))</f>
        <v/>
      </c>
      <c r="AG20" s="134">
        <f t="array" ref="AG20">O20/$G$43*10^(K20/10)</f>
        <v/>
      </c>
      <c r="AH20" s="220">
        <f t="array" ref="AH20">IF(K20&gt;80,O20,"")</f>
        <v/>
      </c>
      <c r="AI20" s="220">
        <f t="array" ref="AI20">IF(K20&gt;80,O20/$AH$10*10^(L20/10),"")</f>
        <v/>
      </c>
      <c r="AJ20" s="220">
        <f t="array" ref="AJ20">IF(K20&gt;80,O20/$AH$10*10^(K20/10),"")</f>
        <v/>
      </c>
      <c r="AK20" s="154" t="n"/>
      <c r="AL20" s="145" t="n"/>
      <c r="AM20" s="145" t="n"/>
      <c r="AN20" s="156" t="n"/>
    </row>
    <row r="21" hidden="1" ht="27" customHeight="1" s="621">
      <c r="A21" s="144" t="n"/>
      <c r="B21" s="146" t="n"/>
      <c r="C21" s="209">
        <f t="array" ref="C21">IF(S21=0,"T",IF((K21-M21)&lt;65,"I",IF((K21-M21)&lt;70,"K",IF((K21-M21)&lt;75,"J",IF((K21-M21)&lt;80,"K","L")))))</f>
        <v/>
      </c>
      <c r="D21" s="209">
        <f t="array" ref="D21">IF(J21&lt;135,"T",IF((J21-$J$66)&lt;135,"J","L"))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IF(AND($O$44&gt;87,K21&gt;80),S21,0)</f>
        <v/>
      </c>
      <c r="N21" s="665">
        <f t="array" ref="N21">IF(M21=0,0,K21-M21)</f>
        <v/>
      </c>
      <c r="O21" s="137" t="n"/>
      <c r="P21" s="137" t="n"/>
      <c r="Q21" s="137" t="n"/>
      <c r="R21" s="223">
        <f t="array" ref="R21">IF(S21&gt;0,1,"")</f>
        <v/>
      </c>
      <c r="S21" s="644">
        <f t="array" ref="S21">IF(K21&lt;80,0,IF((L21-K21)&lt;=2,($L$63-(($K$63-$L$63)/4)*(L21-K21-2)),($L$63-(($L$63-$M$63)/8)*(L21-K21-2))))</f>
        <v/>
      </c>
      <c r="T21" s="137">
        <f t="array" ref="T21">IF(J21&lt;135,"",J21-$J$66)</f>
        <v/>
      </c>
      <c r="U21" s="644">
        <f t="array" ref="U21">K21-S21</f>
        <v/>
      </c>
      <c r="V21" s="644">
        <f t="array" ref="V21">O21/$G$43*10^(U21/10)</f>
        <v/>
      </c>
      <c r="W21" s="661">
        <f t="array" ref="W21">IF((Z21^2*(I21^2+$G$3^2+$G$4^2)&gt;0),(Z21^2*(I21^2+$G$3^2+$G$4^2)),0)</f>
        <v/>
      </c>
      <c r="X21" s="662">
        <f t="array" ref="X21">IF(W21=0,0,(AA21*Y21)^2)</f>
        <v/>
      </c>
      <c r="Y21" s="217">
        <f t="array" ref="Y21">0.5*((P21-Q21)/60)</f>
        <v/>
      </c>
      <c r="Z21" s="663">
        <f t="array" ref="Z21">O21/$G$43*10^((K21-$G$44)/10)</f>
        <v/>
      </c>
      <c r="AA21" s="219">
        <f t="array" ref="AA21">IF(AB21=0,0,4.34*(Z21/AB21))</f>
        <v/>
      </c>
      <c r="AB21" s="219">
        <f t="array" ref="AB21">O21/60</f>
        <v/>
      </c>
      <c r="AC21" s="154" t="n"/>
      <c r="AD21" s="145" t="n"/>
      <c r="AE21" s="146" t="n"/>
      <c r="AF21" s="134">
        <f t="array" ref="AF21">IF(N21="0",0,O21/$G$43*10^(N21/10))</f>
        <v/>
      </c>
      <c r="AG21" s="134">
        <f t="array" ref="AG21">O21/$G$43*10^(K21/10)</f>
        <v/>
      </c>
      <c r="AH21" s="220">
        <f t="array" ref="AH21">IF(K21&gt;80,O21,"")</f>
        <v/>
      </c>
      <c r="AI21" s="220">
        <f t="array" ref="AI21">IF(K21&gt;80,O21/$AH$10*10^(L21/10),"")</f>
        <v/>
      </c>
      <c r="AJ21" s="220">
        <f t="array" ref="AJ21">IF(K21&gt;80,O21/$AH$10*10^(K21/10),"")</f>
        <v/>
      </c>
      <c r="AK21" s="154" t="n"/>
      <c r="AL21" s="145" t="n"/>
      <c r="AM21" s="145" t="n"/>
      <c r="AN21" s="156" t="n"/>
    </row>
    <row r="22" hidden="1" ht="27" customHeight="1" s="621">
      <c r="A22" s="144" t="n"/>
      <c r="B22" s="146" t="n"/>
      <c r="C22" s="209">
        <f t="array" ref="C22">IF(S22=0,"T",IF((K22-M22)&lt;65,"I",IF((K22-M22)&lt;70,"K",IF((K22-M22)&lt;75,"J",IF((K22-M22)&lt;80,"K","L")))))</f>
        <v/>
      </c>
      <c r="D22" s="209">
        <f t="array" ref="D22">IF(J22&lt;135,"T",IF((J22-$J$66)&lt;135,"J","L"))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IF(AND($O$44&gt;87,K22&gt;80),S22,0)</f>
        <v/>
      </c>
      <c r="N22" s="665">
        <f t="array" ref="N22">IF(M22=0,0,K22-M22)</f>
        <v/>
      </c>
      <c r="O22" s="137" t="n"/>
      <c r="P22" s="137" t="n"/>
      <c r="Q22" s="137" t="n"/>
      <c r="R22" s="223">
        <f t="array" ref="R22">IF(S22&gt;0,1,"")</f>
        <v/>
      </c>
      <c r="S22" s="644">
        <f t="array" ref="S22">IF(K22&lt;80,0,IF((L22-K22)&lt;=2,($L$63-(($K$63-$L$63)/4)*(L22-K22-2)),($L$63-(($L$63-$M$63)/8)*(L22-K22-2))))</f>
        <v/>
      </c>
      <c r="T22" s="137">
        <f t="array" ref="T22">IF(J22&lt;135,"",J22-$J$66)</f>
        <v/>
      </c>
      <c r="U22" s="644">
        <f t="array" ref="U22">K22-S22</f>
        <v/>
      </c>
      <c r="V22" s="644">
        <f t="array" ref="V22">O22/$G$43*10^(U22/10)</f>
        <v/>
      </c>
      <c r="W22" s="661">
        <f t="array" ref="W22">IF((Z22^2*(I22^2+$G$3^2+$G$4^2)&gt;0),(Z22^2*(I22^2+$G$3^2+$G$4^2)),0)</f>
        <v/>
      </c>
      <c r="X22" s="662">
        <f t="array" ref="X22">IF(W22=0,0,(AA22*Y22)^2)</f>
        <v/>
      </c>
      <c r="Y22" s="217">
        <f t="array" ref="Y22">0.5*((P22-Q22)/60)</f>
        <v/>
      </c>
      <c r="Z22" s="663">
        <f t="array" ref="Z22">O22/$G$43*10^((K22-$G$44)/10)</f>
        <v/>
      </c>
      <c r="AA22" s="219">
        <f t="array" ref="AA22">IF(AB22=0,0,4.34*(Z22/AB22))</f>
        <v/>
      </c>
      <c r="AB22" s="219">
        <f t="array" ref="AB22">O22/60</f>
        <v/>
      </c>
      <c r="AC22" s="154" t="n"/>
      <c r="AD22" s="145" t="n"/>
      <c r="AE22" s="146" t="n"/>
      <c r="AF22" s="134">
        <f t="array" ref="AF22">IF(N22="0",0,O22/$G$43*10^(N22/10))</f>
        <v/>
      </c>
      <c r="AG22" s="134">
        <f t="array" ref="AG22">O22/$G$43*10^(K22/10)</f>
        <v/>
      </c>
      <c r="AH22" s="220">
        <f t="array" ref="AH22">IF(K22&gt;80,O22,"")</f>
        <v/>
      </c>
      <c r="AI22" s="220">
        <f t="array" ref="AI22">IF(K22&gt;80,O22/$AH$10*10^(L22/10),"")</f>
        <v/>
      </c>
      <c r="AJ22" s="220">
        <f t="array" ref="AJ22">IF(K22&gt;80,O22/$AH$10*10^(K22/10),"")</f>
        <v/>
      </c>
      <c r="AK22" s="154" t="n"/>
      <c r="AL22" s="145" t="n"/>
      <c r="AM22" s="145" t="n"/>
      <c r="AN22" s="156" t="n"/>
    </row>
    <row r="23" hidden="1" ht="27" customHeight="1" s="621">
      <c r="A23" s="144" t="n"/>
      <c r="B23" s="146" t="n"/>
      <c r="C23" s="209">
        <f t="array" ref="C23">IF(S23=0,"T",IF((K23-M23)&lt;65,"I",IF((K23-M23)&lt;70,"K",IF((K23-M23)&lt;75,"J",IF((K23-M23)&lt;80,"K","L")))))</f>
        <v/>
      </c>
      <c r="D23" s="209">
        <f t="array" ref="D23">IF(J23&lt;135,"T",IF((J23-$J$66)&lt;135,"J","L"))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IF(AND($O$44&gt;87,K23&gt;80),S23,0)</f>
        <v/>
      </c>
      <c r="N23" s="665">
        <f t="array" ref="N23">IF(M23=0,0,K23-M23)</f>
        <v/>
      </c>
      <c r="O23" s="137" t="n"/>
      <c r="P23" s="137" t="n"/>
      <c r="Q23" s="137" t="n"/>
      <c r="R23" s="223">
        <f t="array" ref="R23">IF(S23&gt;0,1,"")</f>
        <v/>
      </c>
      <c r="S23" s="644">
        <f t="array" ref="S23">IF(K23&lt;80,0,IF((L23-K23)&lt;=2,($L$63-(($K$63-$L$63)/4)*(L23-K23-2)),($L$63-(($L$63-$M$63)/8)*(L23-K23-2))))</f>
        <v/>
      </c>
      <c r="T23" s="137">
        <f t="array" ref="T23">IF(J23&lt;135,"",J23-$J$66)</f>
        <v/>
      </c>
      <c r="U23" s="644">
        <f t="array" ref="U23">K23-S23</f>
        <v/>
      </c>
      <c r="V23" s="644">
        <f t="array" ref="V23">O23/$G$43*10^(U23/10)</f>
        <v/>
      </c>
      <c r="W23" s="661">
        <f t="array" ref="W23">IF((Z23^2*(I23^2+$G$3^2+$G$4^2)&gt;0),(Z23^2*(I23^2+$G$3^2+$G$4^2)),0)</f>
        <v/>
      </c>
      <c r="X23" s="662">
        <f t="array" ref="X23">IF(W23=0,0,(AA23*Y23)^2)</f>
        <v/>
      </c>
      <c r="Y23" s="217">
        <f t="array" ref="Y23">0.5*((P23-Q23)/60)</f>
        <v/>
      </c>
      <c r="Z23" s="663">
        <f t="array" ref="Z23">O23/$G$43*10^((K23-$G$44)/10)</f>
        <v/>
      </c>
      <c r="AA23" s="219">
        <f t="array" ref="AA23">IF(AB23=0,0,4.34*(Z23/AB23))</f>
        <v/>
      </c>
      <c r="AB23" s="219">
        <f t="array" ref="AB23">O23/60</f>
        <v/>
      </c>
      <c r="AC23" s="154" t="n"/>
      <c r="AD23" s="145" t="n"/>
      <c r="AE23" s="146" t="n"/>
      <c r="AF23" s="134">
        <f t="array" ref="AF23">IF(N23="0",0,O23/$G$43*10^(N23/10))</f>
        <v/>
      </c>
      <c r="AG23" s="134">
        <f t="array" ref="AG23">O23/$G$43*10^(K23/10)</f>
        <v/>
      </c>
      <c r="AH23" s="220">
        <f t="array" ref="AH23">IF(K23&gt;80,O23,"")</f>
        <v/>
      </c>
      <c r="AI23" s="220">
        <f t="array" ref="AI23">IF(K23&gt;80,O23/$AH$10*10^(L23/10),"")</f>
        <v/>
      </c>
      <c r="AJ23" s="220">
        <f t="array" ref="AJ23">IF(K23&gt;80,O23/$AH$10*10^(K23/10),"")</f>
        <v/>
      </c>
      <c r="AK23" s="154" t="n"/>
      <c r="AL23" s="145" t="n"/>
      <c r="AM23" s="145" t="n"/>
      <c r="AN23" s="156" t="n"/>
    </row>
    <row r="24" hidden="1" ht="27" customHeight="1" s="621">
      <c r="A24" s="144" t="n"/>
      <c r="B24" s="146" t="n"/>
      <c r="C24" s="209">
        <f t="array" ref="C24">IF(S24=0,"T",IF((K24-M24)&lt;65,"I",IF((K24-M24)&lt;70,"K",IF((K24-M24)&lt;75,"J",IF((K24-M24)&lt;80,"K","L")))))</f>
        <v/>
      </c>
      <c r="D24" s="209">
        <f t="array" ref="D24">IF(J24&lt;135,"T",IF((J24-$J$66)&lt;135,"J","L"))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IF(AND($O$44&gt;87,K24&gt;80),S24,0)</f>
        <v/>
      </c>
      <c r="N24" s="665">
        <f t="array" ref="N24">IF(M24=0,0,K24-M24)</f>
        <v/>
      </c>
      <c r="O24" s="137" t="n"/>
      <c r="P24" s="137" t="n"/>
      <c r="Q24" s="137" t="n"/>
      <c r="R24" s="223">
        <f t="array" ref="R24">IF(S24&gt;0,1,"")</f>
        <v/>
      </c>
      <c r="S24" s="644">
        <f t="array" ref="S24">IF(K24&lt;80,0,IF((L24-K24)&lt;=2,($L$63-(($K$63-$L$63)/4)*(L24-K24-2)),($L$63-(($L$63-$M$63)/8)*(L24-K24-2))))</f>
        <v/>
      </c>
      <c r="T24" s="137">
        <f t="array" ref="T24">IF(J24&lt;135,"",J24-$J$66)</f>
        <v/>
      </c>
      <c r="U24" s="644">
        <f t="array" ref="U24">K24-S24</f>
        <v/>
      </c>
      <c r="V24" s="644">
        <f t="array" ref="V24">O24/$G$43*10^(U24/10)</f>
        <v/>
      </c>
      <c r="W24" s="661">
        <f t="array" ref="W24">IF((Z24^2*(I24^2+$G$3^2+$G$4^2)&gt;0),(Z24^2*(I24^2+$G$3^2+$G$4^2)),0)</f>
        <v/>
      </c>
      <c r="X24" s="662">
        <f t="array" ref="X24">IF(W24=0,0,(AA24*Y24)^2)</f>
        <v/>
      </c>
      <c r="Y24" s="217">
        <f t="array" ref="Y24">0.5*((P24-Q24)/60)</f>
        <v/>
      </c>
      <c r="Z24" s="663">
        <f t="array" ref="Z24">O24/$G$43*10^((K24-$G$44)/10)</f>
        <v/>
      </c>
      <c r="AA24" s="219">
        <f t="array" ref="AA24">IF(AB24=0,0,4.34*(Z24/AB24))</f>
        <v/>
      </c>
      <c r="AB24" s="219">
        <f t="array" ref="AB24">O24/60</f>
        <v/>
      </c>
      <c r="AC24" s="154" t="n"/>
      <c r="AD24" s="145" t="n"/>
      <c r="AE24" s="146" t="n"/>
      <c r="AF24" s="134">
        <f t="array" ref="AF24">IF(N24="0",0,O24/$G$43*10^(N24/10))</f>
        <v/>
      </c>
      <c r="AG24" s="134">
        <f t="array" ref="AG24">O24/$G$43*10^(K24/10)</f>
        <v/>
      </c>
      <c r="AH24" s="220">
        <f t="array" ref="AH24">IF(K24&gt;80,O24,"")</f>
        <v/>
      </c>
      <c r="AI24" s="220">
        <f t="array" ref="AI24">IF(K24&gt;80,O24/$AH$10*10^(L24/10),"")</f>
        <v/>
      </c>
      <c r="AJ24" s="220">
        <f t="array" ref="AJ24">IF(K24&gt;80,O24/$AH$10*10^(K24/10),"")</f>
        <v/>
      </c>
      <c r="AK24" s="154" t="n"/>
      <c r="AL24" s="145" t="n"/>
      <c r="AM24" s="145" t="n"/>
      <c r="AN24" s="156" t="n"/>
    </row>
    <row r="25" hidden="1" ht="27" customHeight="1" s="621">
      <c r="A25" s="144" t="n"/>
      <c r="B25" s="146" t="n"/>
      <c r="C25" s="209">
        <f t="array" ref="C25">IF(S25=0,"T",IF((K25-M25)&lt;65,"I",IF((K25-M25)&lt;70,"K",IF((K25-M25)&lt;75,"J",IF((K25-M25)&lt;80,"K","L")))))</f>
        <v/>
      </c>
      <c r="D25" s="209">
        <f t="array" ref="D25">IF(J25&lt;135,"T",IF((J25-$J$66)&lt;135,"J","L"))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IF(AND($O$44&gt;87,K25&gt;80),S25,0)</f>
        <v/>
      </c>
      <c r="N25" s="665">
        <f t="array" ref="N25">IF(M25=0,0,K25-M25)</f>
        <v/>
      </c>
      <c r="O25" s="137" t="n"/>
      <c r="P25" s="137" t="n"/>
      <c r="Q25" s="137" t="n"/>
      <c r="R25" s="223">
        <f t="array" ref="R25">IF(S25&gt;0,1,"")</f>
        <v/>
      </c>
      <c r="S25" s="644">
        <f t="array" ref="S25">IF(K25&lt;80,0,IF((L25-K25)&lt;=2,($L$63-(($K$63-$L$63)/4)*(L25-K25-2)),($L$63-(($L$63-$M$63)/8)*(L25-K25-2))))</f>
        <v/>
      </c>
      <c r="T25" s="137">
        <f t="array" ref="T25">IF(J25&lt;135,"",J25-$J$66)</f>
        <v/>
      </c>
      <c r="U25" s="644">
        <f t="array" ref="U25">K25-S25</f>
        <v/>
      </c>
      <c r="V25" s="644">
        <f t="array" ref="V25">O25/$G$43*10^(U25/10)</f>
        <v/>
      </c>
      <c r="W25" s="661">
        <f t="array" ref="W25">IF((Z25^2*(I25^2+$G$3^2+$G$4^2)&gt;0),(Z25^2*(I25^2+$G$3^2+$G$4^2)),0)</f>
        <v/>
      </c>
      <c r="X25" s="662">
        <f t="array" ref="X25">IF(W25=0,0,(AA25*Y25)^2)</f>
        <v/>
      </c>
      <c r="Y25" s="217">
        <f t="array" ref="Y25">0.5*((P25-Q25)/60)</f>
        <v/>
      </c>
      <c r="Z25" s="663">
        <f t="array" ref="Z25">O25/$G$43*10^((K25-$G$44)/10)</f>
        <v/>
      </c>
      <c r="AA25" s="219">
        <f t="array" ref="AA25">IF(AB25=0,0,4.34*(Z25/AB25))</f>
        <v/>
      </c>
      <c r="AB25" s="219">
        <f t="array" ref="AB25">O25/60</f>
        <v/>
      </c>
      <c r="AC25" s="154" t="n"/>
      <c r="AD25" s="145" t="n"/>
      <c r="AE25" s="146" t="n"/>
      <c r="AF25" s="134">
        <f t="array" ref="AF25">IF(N25="0",0,O25/$G$43*10^(N25/10))</f>
        <v/>
      </c>
      <c r="AG25" s="134">
        <f t="array" ref="AG25">O25/$G$43*10^(K25/10)</f>
        <v/>
      </c>
      <c r="AH25" s="220">
        <f t="array" ref="AH25">IF(K25&gt;80,O25,"")</f>
        <v/>
      </c>
      <c r="AI25" s="220">
        <f t="array" ref="AI25">IF(K25&gt;80,O25/$AH$10*10^(L25/10),"")</f>
        <v/>
      </c>
      <c r="AJ25" s="220">
        <f t="array" ref="AJ25">IF(K25&gt;80,O25/$AH$10*10^(K25/10),"")</f>
        <v/>
      </c>
      <c r="AK25" s="154" t="n"/>
      <c r="AL25" s="145" t="n"/>
      <c r="AM25" s="145" t="n"/>
      <c r="AN25" s="156" t="n"/>
    </row>
    <row r="26" hidden="1" ht="27" customHeight="1" s="621">
      <c r="A26" s="144" t="n"/>
      <c r="B26" s="146" t="n"/>
      <c r="C26" s="209">
        <f t="array" ref="C26">IF(S26=0,"T",IF((K26-M26)&lt;65,"I",IF((K26-M26)&lt;70,"K",IF((K26-M26)&lt;75,"J",IF((K26-M26)&lt;80,"K","L")))))</f>
        <v/>
      </c>
      <c r="D26" s="209">
        <f t="array" ref="D26">IF(J26&lt;135,"T",IF((J26-$J$66)&lt;135,"J","L"))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IF(AND($O$44&gt;87,K26&gt;80),S26,0)</f>
        <v/>
      </c>
      <c r="N26" s="665">
        <f t="array" ref="N26">IF(M26=0,0,K26-M26)</f>
        <v/>
      </c>
      <c r="O26" s="137" t="n"/>
      <c r="P26" s="137" t="n"/>
      <c r="Q26" s="137" t="n"/>
      <c r="R26" s="223">
        <f t="array" ref="R26">IF(S26&gt;0,1,"")</f>
        <v/>
      </c>
      <c r="S26" s="644">
        <f t="array" ref="S26">IF(K26&lt;80,0,IF((L26-K26)&lt;=2,($L$63-(($K$63-$L$63)/4)*(L26-K26-2)),($L$63-(($L$63-$M$63)/8)*(L26-K26-2))))</f>
        <v/>
      </c>
      <c r="T26" s="137">
        <f t="array" ref="T26">IF(J26&lt;135,"",J26-$J$66)</f>
        <v/>
      </c>
      <c r="U26" s="644">
        <f t="array" ref="U26">K26-S26</f>
        <v/>
      </c>
      <c r="V26" s="644">
        <f t="array" ref="V26">O26/$G$43*10^(U26/10)</f>
        <v/>
      </c>
      <c r="W26" s="661">
        <f t="array" ref="W26">IF((Z26^2*(I26^2+$G$3^2+$G$4^2)&gt;0),(Z26^2*(I26^2+$G$3^2+$G$4^2)),0)</f>
        <v/>
      </c>
      <c r="X26" s="662">
        <f t="array" ref="X26">IF(W26=0,0,(AA26*Y26)^2)</f>
        <v/>
      </c>
      <c r="Y26" s="217">
        <f t="array" ref="Y26">0.5*((P26-Q26)/60)</f>
        <v/>
      </c>
      <c r="Z26" s="663">
        <f t="array" ref="Z26">O26/$G$43*10^((K26-$G$44)/10)</f>
        <v/>
      </c>
      <c r="AA26" s="219">
        <f t="array" ref="AA26">IF(AB26=0,0,4.34*(Z26/AB26))</f>
        <v/>
      </c>
      <c r="AB26" s="219">
        <f t="array" ref="AB26">O26/60</f>
        <v/>
      </c>
      <c r="AC26" s="154" t="n"/>
      <c r="AD26" s="145" t="n"/>
      <c r="AE26" s="146" t="n"/>
      <c r="AF26" s="134">
        <f t="array" ref="AF26">IF(N26="0",0,O26/$G$43*10^(N26/10))</f>
        <v/>
      </c>
      <c r="AG26" s="134">
        <f t="array" ref="AG26">O26/$G$43*10^(K26/10)</f>
        <v/>
      </c>
      <c r="AH26" s="220">
        <f t="array" ref="AH26">IF(K26&gt;80,O26,"")</f>
        <v/>
      </c>
      <c r="AI26" s="220">
        <f t="array" ref="AI26">IF(K26&gt;80,O26/$AH$10*10^(L26/10),"")</f>
        <v/>
      </c>
      <c r="AJ26" s="220">
        <f t="array" ref="AJ26">IF(K26&gt;80,O26/$AH$10*10^(K26/10),"")</f>
        <v/>
      </c>
      <c r="AK26" s="154" t="n"/>
      <c r="AL26" s="145" t="n"/>
      <c r="AM26" s="145" t="n"/>
      <c r="AN26" s="156" t="n"/>
    </row>
    <row r="27" hidden="1" ht="27" customHeight="1" s="621">
      <c r="A27" s="144" t="n"/>
      <c r="B27" s="146" t="n"/>
      <c r="C27" s="209">
        <f t="array" ref="C27">IF(S27=0,"T",IF((K27-M27)&lt;65,"I",IF((K27-M27)&lt;70,"K",IF((K27-M27)&lt;75,"J",IF((K27-M27)&lt;80,"K","L")))))</f>
        <v/>
      </c>
      <c r="D27" s="209">
        <f t="array" ref="D27">IF(J27&lt;135,"T",IF((J27-$J$66)&lt;135,"J","L"))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IF(AND($O$44&gt;87,K27&gt;80),S27,0)</f>
        <v/>
      </c>
      <c r="N27" s="665">
        <f t="array" ref="N27">IF(M27=0,0,K27-M27)</f>
        <v/>
      </c>
      <c r="O27" s="137" t="n"/>
      <c r="P27" s="137" t="n"/>
      <c r="Q27" s="137" t="n"/>
      <c r="R27" s="223">
        <f t="array" ref="R27">IF(S27&gt;0,1,"")</f>
        <v/>
      </c>
      <c r="S27" s="644">
        <f t="array" ref="S27">IF(K27&lt;80,0,IF((L27-K27)&lt;=2,($L$63-(($K$63-$L$63)/4)*(L27-K27-2)),($L$63-(($L$63-$M$63)/8)*(L27-K27-2))))</f>
        <v/>
      </c>
      <c r="T27" s="137">
        <f t="array" ref="T27">IF(J27&lt;135,"",J27-$J$66)</f>
        <v/>
      </c>
      <c r="U27" s="644">
        <f t="array" ref="U27">K27-S27</f>
        <v/>
      </c>
      <c r="V27" s="644">
        <f t="array" ref="V27">O27/$G$43*10^(U27/10)</f>
        <v/>
      </c>
      <c r="W27" s="661">
        <f t="array" ref="W27">IF((Z27^2*(I27^2+$G$3^2+$G$4^2)&gt;0),(Z27^2*(I27^2+$G$3^2+$G$4^2)),0)</f>
        <v/>
      </c>
      <c r="X27" s="662">
        <f t="array" ref="X27">IF(W27=0,0,(AA27*Y27)^2)</f>
        <v/>
      </c>
      <c r="Y27" s="217">
        <f t="array" ref="Y27">0.5*((P27-Q27)/60)</f>
        <v/>
      </c>
      <c r="Z27" s="663">
        <f t="array" ref="Z27">O27/$G$43*10^((K27-$G$44)/10)</f>
        <v/>
      </c>
      <c r="AA27" s="219">
        <f t="array" ref="AA27">IF(AB27=0,0,4.34*(Z27/AB27))</f>
        <v/>
      </c>
      <c r="AB27" s="219">
        <f t="array" ref="AB27">O27/60</f>
        <v/>
      </c>
      <c r="AC27" s="154" t="n"/>
      <c r="AD27" s="145" t="n"/>
      <c r="AE27" s="146" t="n"/>
      <c r="AF27" s="134">
        <f t="array" ref="AF27">IF(N27="0",0,O27/$G$43*10^(N27/10))</f>
        <v/>
      </c>
      <c r="AG27" s="134">
        <f t="array" ref="AG27">O27/$G$43*10^(K27/10)</f>
        <v/>
      </c>
      <c r="AH27" s="220">
        <f t="array" ref="AH27">IF(K27&gt;80,O27,"")</f>
        <v/>
      </c>
      <c r="AI27" s="220">
        <f t="array" ref="AI27">IF(K27&gt;80,O27/$AH$10*10^(L27/10),"")</f>
        <v/>
      </c>
      <c r="AJ27" s="220">
        <f t="array" ref="AJ27">IF(K27&gt;80,O27/$AH$10*10^(K27/10),"")</f>
        <v/>
      </c>
      <c r="AK27" s="154" t="n"/>
      <c r="AL27" s="145" t="n"/>
      <c r="AM27" s="145" t="n"/>
      <c r="AN27" s="156" t="n"/>
    </row>
    <row r="28" hidden="1" ht="27" customHeight="1" s="621">
      <c r="A28" s="144" t="n"/>
      <c r="B28" s="146" t="n"/>
      <c r="C28" s="209">
        <f t="array" ref="C28">IF(S28=0,"T",IF((K28-M28)&lt;65,"I",IF((K28-M28)&lt;70,"K",IF((K28-M28)&lt;75,"J",IF((K28-M28)&lt;80,"K","L")))))</f>
        <v/>
      </c>
      <c r="D28" s="209">
        <f t="array" ref="D28">IF(J28&lt;135,"T",IF((J28-$J$66)&lt;135,"J","L"))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IF(AND($O$44&gt;87,K28&gt;80),S28,0)</f>
        <v/>
      </c>
      <c r="N28" s="665">
        <f t="array" ref="N28">IF(M28=0,0,K28-M28)</f>
        <v/>
      </c>
      <c r="O28" s="137" t="n"/>
      <c r="P28" s="137" t="n"/>
      <c r="Q28" s="137" t="n"/>
      <c r="R28" s="223">
        <f t="array" ref="R28">IF(S28&gt;0,1,"")</f>
        <v/>
      </c>
      <c r="S28" s="644">
        <f t="array" ref="S28">IF(K28&lt;80,0,IF((L28-K28)&lt;=2,($L$63-(($K$63-$L$63)/4)*(L28-K28-2)),($L$63-(($L$63-$M$63)/8)*(L28-K28-2))))</f>
        <v/>
      </c>
      <c r="T28" s="137">
        <f t="array" ref="T28">IF(J28&lt;135,"",J28-$J$66)</f>
        <v/>
      </c>
      <c r="U28" s="644">
        <f t="array" ref="U28">K28-S28</f>
        <v/>
      </c>
      <c r="V28" s="644">
        <f t="array" ref="V28">O28/$G$43*10^(U28/10)</f>
        <v/>
      </c>
      <c r="W28" s="661">
        <f t="array" ref="W28">IF((Z28^2*(I28^2+$G$3^2+$G$4^2)&gt;0),(Z28^2*(I28^2+$G$3^2+$G$4^2)),0)</f>
        <v/>
      </c>
      <c r="X28" s="662">
        <f t="array" ref="X28">IF(W28=0,0,(AA28*Y28)^2)</f>
        <v/>
      </c>
      <c r="Y28" s="217">
        <f t="array" ref="Y28">0.5*((P28-Q28)/60)</f>
        <v/>
      </c>
      <c r="Z28" s="663">
        <f t="array" ref="Z28">O28/$G$43*10^((K28-$G$44)/10)</f>
        <v/>
      </c>
      <c r="AA28" s="219">
        <f t="array" ref="AA28">IF(AB28=0,0,4.34*(Z28/AB28))</f>
        <v/>
      </c>
      <c r="AB28" s="219">
        <f t="array" ref="AB28">O28/60</f>
        <v/>
      </c>
      <c r="AC28" s="154" t="n"/>
      <c r="AD28" s="145" t="n"/>
      <c r="AE28" s="146" t="n"/>
      <c r="AF28" s="134">
        <f t="array" ref="AF28">IF(N28="0",0,O28/$G$43*10^(N28/10))</f>
        <v/>
      </c>
      <c r="AG28" s="134">
        <f t="array" ref="AG28">O28/$G$43*10^(K28/10)</f>
        <v/>
      </c>
      <c r="AH28" s="220">
        <f t="array" ref="AH28">IF(K28&gt;80,O28,"")</f>
        <v/>
      </c>
      <c r="AI28" s="220">
        <f t="array" ref="AI28">IF(K28&gt;80,O28/$AH$10*10^(L28/10),"")</f>
        <v/>
      </c>
      <c r="AJ28" s="220">
        <f t="array" ref="AJ28">IF(K28&gt;80,O28/$AH$10*10^(K28/10),"")</f>
        <v/>
      </c>
      <c r="AK28" s="154" t="n"/>
      <c r="AL28" s="145" t="n"/>
      <c r="AM28" s="145" t="n"/>
      <c r="AN28" s="156" t="n"/>
    </row>
    <row r="29" hidden="1" ht="27" customHeight="1" s="621">
      <c r="A29" s="144" t="n"/>
      <c r="B29" s="146" t="n"/>
      <c r="C29" s="209">
        <f t="array" ref="C29">IF(S29=0,"T",IF((K29-M29)&lt;65,"I",IF((K29-M29)&lt;70,"K",IF((K29-M29)&lt;75,"J",IF((K29-M29)&lt;80,"K","L")))))</f>
        <v/>
      </c>
      <c r="D29" s="209">
        <f t="array" ref="D29">IF(J29&lt;135,"T",IF((J29-$J$66)&lt;135,"J","L"))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IF(AND($O$44&gt;87,K29&gt;80),S29,0)</f>
        <v/>
      </c>
      <c r="N29" s="665">
        <f t="array" ref="N29">IF(M29=0,0,K29-M29)</f>
        <v/>
      </c>
      <c r="O29" s="137" t="n"/>
      <c r="P29" s="137" t="n"/>
      <c r="Q29" s="137" t="n"/>
      <c r="R29" s="223">
        <f t="array" ref="R29">IF(S29&gt;0,1,"")</f>
        <v/>
      </c>
      <c r="S29" s="644">
        <f t="array" ref="S29">IF(K29&lt;80,0,IF((L29-K29)&lt;=2,($L$63-(($K$63-$L$63)/4)*(L29-K29-2)),($L$63-(($L$63-$M$63)/8)*(L29-K29-2))))</f>
        <v/>
      </c>
      <c r="T29" s="137">
        <f t="array" ref="T29">IF(J29&lt;135,"",J29-$J$66)</f>
        <v/>
      </c>
      <c r="U29" s="644">
        <f t="array" ref="U29">K29-S29</f>
        <v/>
      </c>
      <c r="V29" s="644">
        <f t="array" ref="V29">O29/$G$43*10^(U29/10)</f>
        <v/>
      </c>
      <c r="W29" s="661">
        <f t="array" ref="W29">IF((Z29^2*(I29^2+$G$3^2+$G$4^2)&gt;0),(Z29^2*(I29^2+$G$3^2+$G$4^2)),0)</f>
        <v/>
      </c>
      <c r="X29" s="662">
        <f t="array" ref="X29">IF(W29=0,0,(AA29*Y29)^2)</f>
        <v/>
      </c>
      <c r="Y29" s="217">
        <f t="array" ref="Y29">0.5*((P29-Q29)/60)</f>
        <v/>
      </c>
      <c r="Z29" s="663">
        <f t="array" ref="Z29">O29/$G$43*10^((K29-$G$44)/10)</f>
        <v/>
      </c>
      <c r="AA29" s="219">
        <f t="array" ref="AA29">IF(AB29=0,0,4.34*(Z29/AB29))</f>
        <v/>
      </c>
      <c r="AB29" s="219">
        <f t="array" ref="AB29">O29/60</f>
        <v/>
      </c>
      <c r="AC29" s="154" t="n"/>
      <c r="AD29" s="145" t="n"/>
      <c r="AE29" s="146" t="n"/>
      <c r="AF29" s="134">
        <f t="array" ref="AF29">IF(N29="0",0,O29/$G$43*10^(N29/10))</f>
        <v/>
      </c>
      <c r="AG29" s="134">
        <f t="array" ref="AG29">O29/$G$43*10^(K29/10)</f>
        <v/>
      </c>
      <c r="AH29" s="220">
        <f t="array" ref="AH29">IF(K29&gt;80,O29,"")</f>
        <v/>
      </c>
      <c r="AI29" s="220">
        <f t="array" ref="AI29">IF(K29&gt;80,O29/$AH$10*10^(L29/10),"")</f>
        <v/>
      </c>
      <c r="AJ29" s="220">
        <f t="array" ref="AJ29">IF(K29&gt;80,O29/$AH$10*10^(K29/10),"")</f>
        <v/>
      </c>
      <c r="AK29" s="154" t="n"/>
      <c r="AL29" s="145" t="n"/>
      <c r="AM29" s="145" t="n"/>
      <c r="AN29" s="156" t="n"/>
    </row>
    <row r="30" hidden="1" ht="27" customHeight="1" s="621">
      <c r="A30" s="144" t="n"/>
      <c r="B30" s="146" t="n"/>
      <c r="C30" s="209">
        <f t="array" ref="C30">IF(S30=0,"T",IF((K30-M30)&lt;65,"I",IF((K30-M30)&lt;70,"K",IF((K30-M30)&lt;75,"J",IF((K30-M30)&lt;80,"K","L")))))</f>
        <v/>
      </c>
      <c r="D30" s="209">
        <f t="array" ref="D30">IF(J30&lt;135,"T",IF((J30-$J$66)&lt;135,"J","L"))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IF(AND($O$44&gt;87,K30&gt;80),S30,0)</f>
        <v/>
      </c>
      <c r="N30" s="665">
        <f t="array" ref="N30">IF(M30=0,0,K30-M30)</f>
        <v/>
      </c>
      <c r="O30" s="137" t="n"/>
      <c r="P30" s="137" t="n"/>
      <c r="Q30" s="137" t="n"/>
      <c r="R30" s="223">
        <f t="array" ref="R30">IF(S30&gt;0,1,"")</f>
        <v/>
      </c>
      <c r="S30" s="644">
        <f t="array" ref="S30">IF(K30&lt;80,0,IF((L30-K30)&lt;=2,($L$63-(($K$63-$L$63)/4)*(L30-K30-2)),($L$63-(($L$63-$M$63)/8)*(L30-K30-2))))</f>
        <v/>
      </c>
      <c r="T30" s="137">
        <f t="array" ref="T30">IF(J30&lt;135,"",J30-$J$66)</f>
        <v/>
      </c>
      <c r="U30" s="644">
        <f t="array" ref="U30">K30-S30</f>
        <v/>
      </c>
      <c r="V30" s="644">
        <f t="array" ref="V30">O30/$G$43*10^(U30/10)</f>
        <v/>
      </c>
      <c r="W30" s="661">
        <f t="array" ref="W30">IF((Z30^2*(I30^2+$G$3^2+$G$4^2)&gt;0),(Z30^2*(I30^2+$G$3^2+$G$4^2)),0)</f>
        <v/>
      </c>
      <c r="X30" s="662">
        <f t="array" ref="X30">IF(W30=0,0,(AA30*Y30)^2)</f>
        <v/>
      </c>
      <c r="Y30" s="217">
        <f t="array" ref="Y30">0.5*((P30-Q30)/60)</f>
        <v/>
      </c>
      <c r="Z30" s="663">
        <f t="array" ref="Z30">O30/$G$43*10^((K30-$G$44)/10)</f>
        <v/>
      </c>
      <c r="AA30" s="219">
        <f t="array" ref="AA30">IF(AB30=0,0,4.34*(Z30/AB30))</f>
        <v/>
      </c>
      <c r="AB30" s="219">
        <f t="array" ref="AB30">O30/60</f>
        <v/>
      </c>
      <c r="AC30" s="154" t="n"/>
      <c r="AD30" s="145" t="n"/>
      <c r="AE30" s="146" t="n"/>
      <c r="AF30" s="134">
        <f t="array" ref="AF30">IF(N30="0",0,O30/$G$43*10^(N30/10))</f>
        <v/>
      </c>
      <c r="AG30" s="134">
        <f t="array" ref="AG30">O30/$G$43*10^(K30/10)</f>
        <v/>
      </c>
      <c r="AH30" s="220">
        <f t="array" ref="AH30">IF(K30&gt;80,O30,"")</f>
        <v/>
      </c>
      <c r="AI30" s="220">
        <f t="array" ref="AI30">IF(K30&gt;80,O30/$AH$10*10^(L30/10),"")</f>
        <v/>
      </c>
      <c r="AJ30" s="220">
        <f t="array" ref="AJ30">IF(K30&gt;80,O30/$AH$10*10^(K30/10),"")</f>
        <v/>
      </c>
      <c r="AK30" s="154" t="n"/>
      <c r="AL30" s="145" t="n"/>
      <c r="AM30" s="145" t="n"/>
      <c r="AN30" s="156" t="n"/>
    </row>
    <row r="31" hidden="1" ht="27" customHeight="1" s="621">
      <c r="A31" s="144" t="n"/>
      <c r="B31" s="146" t="n"/>
      <c r="C31" s="209">
        <f t="array" ref="C31">IF(S31=0,"T",IF((K31-M31)&lt;65,"I",IF((K31-M31)&lt;70,"K",IF((K31-M31)&lt;75,"J",IF((K31-M31)&lt;80,"K","L")))))</f>
        <v/>
      </c>
      <c r="D31" s="209">
        <f t="array" ref="D31">IF(J31&lt;135,"T",IF((J31-$J$66)&lt;135,"J","L"))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IF(AND($O$44&gt;87,K31&gt;80),S31,0)</f>
        <v/>
      </c>
      <c r="N31" s="665">
        <f t="array" ref="N31">IF(M31=0,0,K31-M31)</f>
        <v/>
      </c>
      <c r="O31" s="137" t="n"/>
      <c r="P31" s="137" t="n"/>
      <c r="Q31" s="137" t="n"/>
      <c r="R31" s="223">
        <f t="array" ref="R31">IF(S31&gt;0,1,"")</f>
        <v/>
      </c>
      <c r="S31" s="644">
        <f t="array" ref="S31">IF(K31&lt;80,0,IF((L31-K31)&lt;=2,($L$63-(($K$63-$L$63)/4)*(L31-K31-2)),($L$63-(($L$63-$M$63)/8)*(L31-K31-2))))</f>
        <v/>
      </c>
      <c r="T31" s="137">
        <f t="array" ref="T31">IF(J31&lt;135,"",J31-$J$66)</f>
        <v/>
      </c>
      <c r="U31" s="644">
        <f t="array" ref="U31">K31-S31</f>
        <v/>
      </c>
      <c r="V31" s="644">
        <f t="array" ref="V31">O31/$G$43*10^(U31/10)</f>
        <v/>
      </c>
      <c r="W31" s="661">
        <f t="array" ref="W31">IF((Z31^2*(I31^2+$G$3^2+$G$4^2)&gt;0),(Z31^2*(I31^2+$G$3^2+$G$4^2)),0)</f>
        <v/>
      </c>
      <c r="X31" s="662">
        <f t="array" ref="X31">IF(W31=0,0,(AA31*Y31)^2)</f>
        <v/>
      </c>
      <c r="Y31" s="217">
        <f t="array" ref="Y31">0.5*((P31-Q31)/60)</f>
        <v/>
      </c>
      <c r="Z31" s="663">
        <f t="array" ref="Z31">O31/$G$43*10^((K31-$G$44)/10)</f>
        <v/>
      </c>
      <c r="AA31" s="219">
        <f t="array" ref="AA31">IF(AB31=0,0,4.34*(Z31/AB31))</f>
        <v/>
      </c>
      <c r="AB31" s="219">
        <f t="array" ref="AB31">O31/60</f>
        <v/>
      </c>
      <c r="AC31" s="154" t="n"/>
      <c r="AD31" s="145" t="n"/>
      <c r="AE31" s="146" t="n"/>
      <c r="AF31" s="134">
        <f t="array" ref="AF31">IF(N31="0",0,O31/$G$43*10^(N31/10))</f>
        <v/>
      </c>
      <c r="AG31" s="134">
        <f t="array" ref="AG31">O31/$G$43*10^(K31/10)</f>
        <v/>
      </c>
      <c r="AH31" s="220">
        <f t="array" ref="AH31">IF(K31&gt;80,O31,"")</f>
        <v/>
      </c>
      <c r="AI31" s="220">
        <f t="array" ref="AI31">IF(K31&gt;80,O31/$AH$10*10^(L31/10),"")</f>
        <v/>
      </c>
      <c r="AJ31" s="220">
        <f t="array" ref="AJ31">IF(K31&gt;80,O31/$AH$10*10^(K31/10),"")</f>
        <v/>
      </c>
      <c r="AK31" s="154" t="n"/>
      <c r="AL31" s="145" t="n"/>
      <c r="AM31" s="145" t="n"/>
      <c r="AN31" s="156" t="n"/>
    </row>
    <row r="32" hidden="1" ht="27" customHeight="1" s="621">
      <c r="A32" s="144" t="n"/>
      <c r="B32" s="146" t="n"/>
      <c r="C32" s="209">
        <f t="array" ref="C32">IF(S32=0,"T",IF((K32-M32)&lt;65,"I",IF((K32-M32)&lt;70,"K",IF((K32-M32)&lt;75,"J",IF((K32-M32)&lt;80,"K","L")))))</f>
        <v/>
      </c>
      <c r="D32" s="209">
        <f t="array" ref="D32">IF(J32&lt;135,"T",IF((J32-$J$66)&lt;135,"J","L"))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IF(AND($O$44&gt;87,K32&gt;80),S32,0)</f>
        <v/>
      </c>
      <c r="N32" s="665">
        <f t="array" ref="N32">IF(M32=0,0,K32-M32)</f>
        <v/>
      </c>
      <c r="O32" s="137" t="n"/>
      <c r="P32" s="137" t="n"/>
      <c r="Q32" s="137" t="n"/>
      <c r="R32" s="223">
        <f t="array" ref="R32">IF(S32&gt;0,1,"")</f>
        <v/>
      </c>
      <c r="S32" s="644">
        <f t="array" ref="S32">IF(K32&lt;80,0,IF((L32-K32)&lt;=2,($L$63-(($K$63-$L$63)/4)*(L32-K32-2)),($L$63-(($L$63-$M$63)/8)*(L32-K32-2))))</f>
        <v/>
      </c>
      <c r="T32" s="137">
        <f t="array" ref="T32">IF(J32&lt;135,"",J32-$J$66)</f>
        <v/>
      </c>
      <c r="U32" s="644">
        <f t="array" ref="U32">K32-S32</f>
        <v/>
      </c>
      <c r="V32" s="644">
        <f t="array" ref="V32">O32/$G$43*10^(U32/10)</f>
        <v/>
      </c>
      <c r="W32" s="661">
        <f t="array" ref="W32">IF((Z32^2*(I32^2+$G$3^2+$G$4^2)&gt;0),(Z32^2*(I32^2+$G$3^2+$G$4^2)),0)</f>
        <v/>
      </c>
      <c r="X32" s="662">
        <f t="array" ref="X32">IF(W32=0,0,(AA32*Y32)^2)</f>
        <v/>
      </c>
      <c r="Y32" s="217">
        <f t="array" ref="Y32">0.5*((P32-Q32)/60)</f>
        <v/>
      </c>
      <c r="Z32" s="663">
        <f t="array" ref="Z32">O32/$G$43*10^((K32-$G$44)/10)</f>
        <v/>
      </c>
      <c r="AA32" s="219">
        <f t="array" ref="AA32">IF(AB32=0,0,4.34*(Z32/AB32))</f>
        <v/>
      </c>
      <c r="AB32" s="219">
        <f t="array" ref="AB32">O32/60</f>
        <v/>
      </c>
      <c r="AC32" s="154" t="n"/>
      <c r="AD32" s="145" t="n"/>
      <c r="AE32" s="146" t="n"/>
      <c r="AF32" s="134">
        <f t="array" ref="AF32">IF(N32="0",0,O32/$G$43*10^(N32/10))</f>
        <v/>
      </c>
      <c r="AG32" s="134">
        <f t="array" ref="AG32">O32/$G$43*10^(K32/10)</f>
        <v/>
      </c>
      <c r="AH32" s="220">
        <f t="array" ref="AH32">IF(K32&gt;80,O32,"")</f>
        <v/>
      </c>
      <c r="AI32" s="220">
        <f t="array" ref="AI32">IF(K32&gt;80,O32/$AH$10*10^(L32/10),"")</f>
        <v/>
      </c>
      <c r="AJ32" s="220">
        <f t="array" ref="AJ32">IF(K32&gt;80,O32/$AH$10*10^(K32/10),"")</f>
        <v/>
      </c>
      <c r="AK32" s="154" t="n"/>
      <c r="AL32" s="145" t="n"/>
      <c r="AM32" s="145" t="n"/>
      <c r="AN32" s="156" t="n"/>
    </row>
    <row r="33" hidden="1" ht="27" customHeight="1" s="621">
      <c r="A33" s="144" t="n"/>
      <c r="B33" s="146" t="n"/>
      <c r="C33" s="209">
        <f t="array" ref="C33">IF(S33=0,"T",IF((K33-M33)&lt;65,"I",IF((K33-M33)&lt;70,"K",IF((K33-M33)&lt;75,"J",IF((K33-M33)&lt;80,"K","L")))))</f>
        <v/>
      </c>
      <c r="D33" s="209">
        <f t="array" ref="D33">IF(J33&lt;135,"T",IF((J33-$J$66)&lt;135,"J","L"))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IF(AND($O$44&gt;87,K33&gt;80),S33,0)</f>
        <v/>
      </c>
      <c r="N33" s="665">
        <f t="array" ref="N33">IF(M33=0,0,K33-M33)</f>
        <v/>
      </c>
      <c r="O33" s="137" t="n"/>
      <c r="P33" s="137" t="n"/>
      <c r="Q33" s="137" t="n"/>
      <c r="R33" s="223">
        <f t="array" ref="R33">IF(S33&gt;0,1,"")</f>
        <v/>
      </c>
      <c r="S33" s="644">
        <f t="array" ref="S33">IF(K33&lt;80,0,IF((L33-K33)&lt;=2,($L$63-(($K$63-$L$63)/4)*(L33-K33-2)),($L$63-(($L$63-$M$63)/8)*(L33-K33-2))))</f>
        <v/>
      </c>
      <c r="T33" s="137">
        <f t="array" ref="T33">IF(J33&lt;135,"",J33-$J$66)</f>
        <v/>
      </c>
      <c r="U33" s="644">
        <f t="array" ref="U33">K33-S33</f>
        <v/>
      </c>
      <c r="V33" s="644">
        <f t="array" ref="V33">O33/$G$43*10^(U33/10)</f>
        <v/>
      </c>
      <c r="W33" s="661">
        <f t="array" ref="W33">IF((Z33^2*(I33^2+$G$3^2+$G$4^2)&gt;0),(Z33^2*(I33^2+$G$3^2+$G$4^2)),0)</f>
        <v/>
      </c>
      <c r="X33" s="662">
        <f t="array" ref="X33">IF(W33=0,0,(AA33*Y33)^2)</f>
        <v/>
      </c>
      <c r="Y33" s="217">
        <f t="array" ref="Y33">0.5*((P33-Q33)/60)</f>
        <v/>
      </c>
      <c r="Z33" s="663">
        <f t="array" ref="Z33">O33/$G$43*10^((K33-$G$44)/10)</f>
        <v/>
      </c>
      <c r="AA33" s="219">
        <f t="array" ref="AA33">IF(AB33=0,0,4.34*(Z33/AB33))</f>
        <v/>
      </c>
      <c r="AB33" s="219">
        <f t="array" ref="AB33">O33/60</f>
        <v/>
      </c>
      <c r="AC33" s="154" t="n"/>
      <c r="AD33" s="145" t="n"/>
      <c r="AE33" s="146" t="n"/>
      <c r="AF33" s="134">
        <f t="array" ref="AF33">IF(N33="0",0,O33/$G$43*10^(N33/10))</f>
        <v/>
      </c>
      <c r="AG33" s="134">
        <f t="array" ref="AG33">O33/$G$43*10^(K33/10)</f>
        <v/>
      </c>
      <c r="AH33" s="220">
        <f t="array" ref="AH33">IF(K33&gt;80,O33,"")</f>
        <v/>
      </c>
      <c r="AI33" s="220">
        <f t="array" ref="AI33">IF(K33&gt;80,O33/$AH$10*10^(L33/10),"")</f>
        <v/>
      </c>
      <c r="AJ33" s="220">
        <f t="array" ref="AJ33">IF(K33&gt;80,O33/$AH$10*10^(K33/10),"")</f>
        <v/>
      </c>
      <c r="AK33" s="154" t="n"/>
      <c r="AL33" s="145" t="n"/>
      <c r="AM33" s="145" t="n"/>
      <c r="AN33" s="156" t="n"/>
    </row>
    <row r="34" hidden="1" ht="27" customHeight="1" s="621">
      <c r="A34" s="144" t="n"/>
      <c r="B34" s="146" t="n"/>
      <c r="C34" s="209">
        <f t="array" ref="C34">IF(S34=0,"T",IF((K34-M34)&lt;65,"I",IF((K34-M34)&lt;70,"K",IF((K34-M34)&lt;75,"J",IF((K34-M34)&lt;80,"K","L")))))</f>
        <v/>
      </c>
      <c r="D34" s="209">
        <f t="array" ref="D34">IF(J34&lt;135,"T",IF((J34-$J$66)&lt;135,"J","L"))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IF(AND($O$44&gt;87,K34&gt;80),S34,0)</f>
        <v/>
      </c>
      <c r="N34" s="665">
        <f t="array" ref="N34">IF(M34=0,0,K34-M34)</f>
        <v/>
      </c>
      <c r="O34" s="137" t="n"/>
      <c r="P34" s="137" t="n"/>
      <c r="Q34" s="137" t="n"/>
      <c r="R34" s="223">
        <f t="array" ref="R34">IF(S34&gt;0,1,"")</f>
        <v/>
      </c>
      <c r="S34" s="644">
        <f t="array" ref="S34">IF(K34&lt;80,0,IF((L34-K34)&lt;=2,($L$63-(($K$63-$L$63)/4)*(L34-K34-2)),($L$63-(($L$63-$M$63)/8)*(L34-K34-2))))</f>
        <v/>
      </c>
      <c r="T34" s="137">
        <f t="array" ref="T34">IF(J34&lt;135,"",J34-$J$66)</f>
        <v/>
      </c>
      <c r="U34" s="644">
        <f t="array" ref="U34">K34-S34</f>
        <v/>
      </c>
      <c r="V34" s="644">
        <f t="array" ref="V34">O34/$G$43*10^(U34/10)</f>
        <v/>
      </c>
      <c r="W34" s="661">
        <f t="array" ref="W34">IF((Z34^2*(I34^2+$G$3^2+$G$4^2)&gt;0),(Z34^2*(I34^2+$G$3^2+$G$4^2)),0)</f>
        <v/>
      </c>
      <c r="X34" s="662">
        <f t="array" ref="X34">IF(W34=0,0,(AA34*Y34)^2)</f>
        <v/>
      </c>
      <c r="Y34" s="217">
        <f t="array" ref="Y34">0.5*((P34-Q34)/60)</f>
        <v/>
      </c>
      <c r="Z34" s="663">
        <f t="array" ref="Z34">O34/$G$43*10^((K34-$G$44)/10)</f>
        <v/>
      </c>
      <c r="AA34" s="219">
        <f t="array" ref="AA34">IF(AB34=0,0,4.34*(Z34/AB34))</f>
        <v/>
      </c>
      <c r="AB34" s="219">
        <f t="array" ref="AB34">O34/60</f>
        <v/>
      </c>
      <c r="AC34" s="154" t="n"/>
      <c r="AD34" s="145" t="n"/>
      <c r="AE34" s="146" t="n"/>
      <c r="AF34" s="134">
        <f t="array" ref="AF34">IF(N34="0",0,O34/$G$43*10^(N34/10))</f>
        <v/>
      </c>
      <c r="AG34" s="134">
        <f t="array" ref="AG34">O34/$G$43*10^(K34/10)</f>
        <v/>
      </c>
      <c r="AH34" s="220">
        <f t="array" ref="AH34">IF(K34&gt;80,O34,"")</f>
        <v/>
      </c>
      <c r="AI34" s="220">
        <f t="array" ref="AI34">IF(K34&gt;80,O34/$AH$10*10^(L34/10),"")</f>
        <v/>
      </c>
      <c r="AJ34" s="220">
        <f t="array" ref="AJ34">IF(K34&gt;80,O34/$AH$10*10^(K34/10),"")</f>
        <v/>
      </c>
      <c r="AK34" s="154" t="n"/>
      <c r="AL34" s="145" t="n"/>
      <c r="AM34" s="145" t="n"/>
      <c r="AN34" s="156" t="n"/>
    </row>
    <row r="35" hidden="1" ht="27" customHeight="1" s="621">
      <c r="A35" s="144" t="n"/>
      <c r="B35" s="146" t="n"/>
      <c r="C35" s="209">
        <f t="array" ref="C35">IF(S35=0,"T",IF((K35-M35)&lt;65,"I",IF((K35-M35)&lt;70,"K",IF((K35-M35)&lt;75,"J",IF((K35-M35)&lt;80,"K","L")))))</f>
        <v/>
      </c>
      <c r="D35" s="209">
        <f t="array" ref="D35">IF(J35&lt;135,"T",IF((J35-$J$66)&lt;135,"J","L"))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IF(AND($O$44&gt;87,K35&gt;80),S35,0)</f>
        <v/>
      </c>
      <c r="N35" s="665">
        <f t="array" ref="N35">IF(M35=0,0,K35-M35)</f>
        <v/>
      </c>
      <c r="O35" s="137" t="n"/>
      <c r="P35" s="137" t="n"/>
      <c r="Q35" s="137" t="n"/>
      <c r="R35" s="223">
        <f t="array" ref="R35">IF(S35&gt;0,1,"")</f>
        <v/>
      </c>
      <c r="S35" s="644">
        <f t="array" ref="S35">IF(K35&lt;80,0,IF((L35-K35)&lt;=2,($L$63-(($K$63-$L$63)/4)*(L35-K35-2)),($L$63-(($L$63-$M$63)/8)*(L35-K35-2))))</f>
        <v/>
      </c>
      <c r="T35" s="137">
        <f t="array" ref="T35">IF(J35&lt;135,"",J35-$J$66)</f>
        <v/>
      </c>
      <c r="U35" s="644">
        <f t="array" ref="U35">K35-S35</f>
        <v/>
      </c>
      <c r="V35" s="644">
        <f t="array" ref="V35">O35/$G$43*10^(U35/10)</f>
        <v/>
      </c>
      <c r="W35" s="661">
        <f t="array" ref="W35">IF((Z35^2*(I35^2+$G$3^2+$G$4^2)&gt;0),(Z35^2*(I35^2+$G$3^2+$G$4^2)),0)</f>
        <v/>
      </c>
      <c r="X35" s="662">
        <f t="array" ref="X35">IF(W35=0,0,(AA35*Y35)^2)</f>
        <v/>
      </c>
      <c r="Y35" s="217">
        <f t="array" ref="Y35">0.5*((P35-Q35)/60)</f>
        <v/>
      </c>
      <c r="Z35" s="663">
        <f t="array" ref="Z35">O35/$G$43*10^((K35-$G$44)/10)</f>
        <v/>
      </c>
      <c r="AA35" s="219">
        <f t="array" ref="AA35">IF(AB35=0,0,4.34*(Z35/AB35))</f>
        <v/>
      </c>
      <c r="AB35" s="219">
        <f t="array" ref="AB35">O35/60</f>
        <v/>
      </c>
      <c r="AC35" s="154" t="n"/>
      <c r="AD35" s="145" t="n"/>
      <c r="AE35" s="146" t="n"/>
      <c r="AF35" s="134">
        <f t="array" ref="AF35">IF(N35="0",0,O35/$G$43*10^(N35/10))</f>
        <v/>
      </c>
      <c r="AG35" s="134">
        <f t="array" ref="AG35">O35/$G$43*10^(K35/10)</f>
        <v/>
      </c>
      <c r="AH35" s="220">
        <f t="array" ref="AH35">IF(K35&gt;80,O35,"")</f>
        <v/>
      </c>
      <c r="AI35" s="220">
        <f t="array" ref="AI35">IF(K35&gt;80,O35/$AH$10*10^(L35/10),"")</f>
        <v/>
      </c>
      <c r="AJ35" s="220">
        <f t="array" ref="AJ35">IF(K35&gt;80,O35/$AH$10*10^(K35/10),"")</f>
        <v/>
      </c>
      <c r="AK35" s="154" t="n"/>
      <c r="AL35" s="145" t="n"/>
      <c r="AM35" s="145" t="n"/>
      <c r="AN35" s="156" t="n"/>
    </row>
    <row r="36" hidden="1" ht="27" customHeight="1" s="621">
      <c r="A36" s="144" t="n"/>
      <c r="B36" s="146" t="n"/>
      <c r="C36" s="209">
        <f t="array" ref="C36">IF(S36=0,"T",IF((K36-M36)&lt;65,"I",IF((K36-M36)&lt;70,"K",IF((K36-M36)&lt;75,"J",IF((K36-M36)&lt;80,"K","L")))))</f>
        <v/>
      </c>
      <c r="D36" s="209">
        <f t="array" ref="D36">IF(J36&lt;135,"T",IF((J36-$J$66)&lt;135,"J","L"))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IF(AND($O$44&gt;87,K36&gt;80),S36,0)</f>
        <v/>
      </c>
      <c r="N36" s="665">
        <f t="array" ref="N36">IF(M36=0,0,K36-M36)</f>
        <v/>
      </c>
      <c r="O36" s="137" t="n"/>
      <c r="P36" s="137" t="n"/>
      <c r="Q36" s="137" t="n"/>
      <c r="R36" s="223">
        <f t="array" ref="R36">IF(S36&gt;0,1,"")</f>
        <v/>
      </c>
      <c r="S36" s="644">
        <f t="array" ref="S36">IF(K36&lt;80,0,IF((L36-K36)&lt;=2,($L$63-(($K$63-$L$63)/4)*(L36-K36-2)),($L$63-(($L$63-$M$63)/8)*(L36-K36-2))))</f>
        <v/>
      </c>
      <c r="T36" s="137">
        <f t="array" ref="T36">IF(J36&lt;135,"",J36-$J$66)</f>
        <v/>
      </c>
      <c r="U36" s="644">
        <f t="array" ref="U36">K36-S36</f>
        <v/>
      </c>
      <c r="V36" s="644">
        <f t="array" ref="V36">O36/$G$43*10^(U36/10)</f>
        <v/>
      </c>
      <c r="W36" s="661">
        <f t="array" ref="W36">IF((Z36^2*(I36^2+$G$3^2+$G$4^2)&gt;0),(Z36^2*(I36^2+$G$3^2+$G$4^2)),0)</f>
        <v/>
      </c>
      <c r="X36" s="662">
        <f t="array" ref="X36">IF(W36=0,0,(AA36*Y36)^2)</f>
        <v/>
      </c>
      <c r="Y36" s="217">
        <f t="array" ref="Y36">0.5*((P36-Q36)/60)</f>
        <v/>
      </c>
      <c r="Z36" s="663">
        <f t="array" ref="Z36">O36/$G$43*10^((K36-$G$44)/10)</f>
        <v/>
      </c>
      <c r="AA36" s="219">
        <f t="array" ref="AA36">IF(AB36=0,0,4.34*(Z36/AB36))</f>
        <v/>
      </c>
      <c r="AB36" s="219">
        <f t="array" ref="AB36">O36/60</f>
        <v/>
      </c>
      <c r="AC36" s="154" t="n"/>
      <c r="AD36" s="145" t="n"/>
      <c r="AE36" s="146" t="n"/>
      <c r="AF36" s="134">
        <f t="array" ref="AF36">IF(N36="0",0,O36/$G$43*10^(N36/10))</f>
        <v/>
      </c>
      <c r="AG36" s="134">
        <f t="array" ref="AG36">O36/$G$43*10^(K36/10)</f>
        <v/>
      </c>
      <c r="AH36" s="220">
        <f t="array" ref="AH36">IF(K36&gt;80,O36,"")</f>
        <v/>
      </c>
      <c r="AI36" s="220">
        <f t="array" ref="AI36">IF(K36&gt;80,O36/$AH$10*10^(L36/10),"")</f>
        <v/>
      </c>
      <c r="AJ36" s="220">
        <f t="array" ref="AJ36">IF(K36&gt;80,O36/$AH$10*10^(K36/10),"")</f>
        <v/>
      </c>
      <c r="AK36" s="154" t="n"/>
      <c r="AL36" s="145" t="n"/>
      <c r="AM36" s="145" t="n"/>
      <c r="AN36" s="156" t="n"/>
    </row>
    <row r="37" hidden="1" ht="27" customHeight="1" s="621">
      <c r="A37" s="144" t="n"/>
      <c r="B37" s="146" t="n"/>
      <c r="C37" s="209">
        <f t="array" ref="C37">IF(S37=0,"T",IF((K37-M37)&lt;65,"I",IF((K37-M37)&lt;70,"K",IF((K37-M37)&lt;75,"J",IF((K37-M37)&lt;80,"K","L")))))</f>
        <v/>
      </c>
      <c r="D37" s="209">
        <f t="array" ref="D37">IF(J37&lt;135,"T",IF((J37-$J$66)&lt;135,"J","L"))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IF(AND($O$44&gt;87,K37&gt;80),S37,0)</f>
        <v/>
      </c>
      <c r="N37" s="665">
        <f t="array" ref="N37">IF(M37=0,0,K37-M37)</f>
        <v/>
      </c>
      <c r="O37" s="137" t="n"/>
      <c r="P37" s="137" t="n"/>
      <c r="Q37" s="137" t="n"/>
      <c r="R37" s="223">
        <f t="array" ref="R37">IF(S37&gt;0,1,"")</f>
        <v/>
      </c>
      <c r="S37" s="644">
        <f t="array" ref="S37">IF(K37&lt;80,0,IF((L37-K37)&lt;=2,($L$63-(($K$63-$L$63)/4)*(L37-K37-2)),($L$63-(($L$63-$M$63)/8)*(L37-K37-2))))</f>
        <v/>
      </c>
      <c r="T37" s="137">
        <f t="array" ref="T37">IF(J37&lt;135,"",J37-$J$66)</f>
        <v/>
      </c>
      <c r="U37" s="644">
        <f t="array" ref="U37">K37-S37</f>
        <v/>
      </c>
      <c r="V37" s="644">
        <f t="array" ref="V37">O37/$G$43*10^(U37/10)</f>
        <v/>
      </c>
      <c r="W37" s="661">
        <f t="array" ref="W37">IF((Z37^2*(I37^2+$G$3^2+$G$4^2)&gt;0),(Z37^2*(I37^2+$G$3^2+$G$4^2)),0)</f>
        <v/>
      </c>
      <c r="X37" s="662">
        <f t="array" ref="X37">IF(W37=0,0,(AA37*Y37)^2)</f>
        <v/>
      </c>
      <c r="Y37" s="217">
        <f t="array" ref="Y37">0.5*((P37-Q37)/60)</f>
        <v/>
      </c>
      <c r="Z37" s="663">
        <f t="array" ref="Z37">O37/$G$43*10^((K37-$G$44)/10)</f>
        <v/>
      </c>
      <c r="AA37" s="219">
        <f t="array" ref="AA37">IF(AB37=0,0,4.34*(Z37/AB37))</f>
        <v/>
      </c>
      <c r="AB37" s="219">
        <f t="array" ref="AB37">O37/60</f>
        <v/>
      </c>
      <c r="AC37" s="154" t="n"/>
      <c r="AD37" s="145" t="n"/>
      <c r="AE37" s="146" t="n"/>
      <c r="AF37" s="134">
        <f t="array" ref="AF37">IF(N37="0",0,O37/$G$43*10^(N37/10))</f>
        <v/>
      </c>
      <c r="AG37" s="134">
        <f t="array" ref="AG37">O37/$G$43*10^(K37/10)</f>
        <v/>
      </c>
      <c r="AH37" s="220">
        <f t="array" ref="AH37">IF(K37&gt;80,O37,"")</f>
        <v/>
      </c>
      <c r="AI37" s="220">
        <f t="array" ref="AI37">IF(K37&gt;80,O37/$AH$10*10^(L37/10),"")</f>
        <v/>
      </c>
      <c r="AJ37" s="220">
        <f t="array" ref="AJ37">IF(K37&gt;80,O37/$AH$10*10^(K37/10),"")</f>
        <v/>
      </c>
      <c r="AK37" s="154" t="n"/>
      <c r="AL37" s="145" t="n"/>
      <c r="AM37" s="145" t="n"/>
      <c r="AN37" s="156" t="n"/>
    </row>
    <row r="38" hidden="1" ht="27" customHeight="1" s="621">
      <c r="A38" s="144" t="n"/>
      <c r="B38" s="146" t="n"/>
      <c r="C38" s="209">
        <f t="array" ref="C38">IF(S38=0,"T",IF((K38-M38)&lt;65,"I",IF((K38-M38)&lt;70,"K",IF((K38-M38)&lt;75,"J",IF((K38-M38)&lt;80,"K","L")))))</f>
        <v/>
      </c>
      <c r="D38" s="209">
        <f t="array" ref="D38">IF(J38&lt;135,"T",IF((J38-$J$66)&lt;135,"J","L"))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IF(AND($O$44&gt;87,K38&gt;80),S38,0)</f>
        <v/>
      </c>
      <c r="N38" s="665">
        <f t="array" ref="N38">IF(M38=0,0,K38-M38)</f>
        <v/>
      </c>
      <c r="O38" s="137" t="n"/>
      <c r="P38" s="137" t="n"/>
      <c r="Q38" s="137" t="n"/>
      <c r="R38" s="223">
        <f t="array" ref="R38">IF(S38&gt;0,1,"")</f>
        <v/>
      </c>
      <c r="S38" s="644">
        <f t="array" ref="S38">IF(K38&lt;80,0,IF((L38-K38)&lt;=2,($L$63-(($K$63-$L$63)/4)*(L38-K38-2)),($L$63-(($L$63-$M$63)/8)*(L38-K38-2))))</f>
        <v/>
      </c>
      <c r="T38" s="137">
        <f t="array" ref="T38">IF(J38&lt;135,"",J38-$J$66)</f>
        <v/>
      </c>
      <c r="U38" s="644">
        <f t="array" ref="U38">K38-S38</f>
        <v/>
      </c>
      <c r="V38" s="644">
        <f t="array" ref="V38">O38/$G$43*10^(U38/10)</f>
        <v/>
      </c>
      <c r="W38" s="661">
        <f t="array" ref="W38">IF((Z38^2*(I38^2+$G$3^2+$G$4^2)&gt;0),(Z38^2*(I38^2+$G$3^2+$G$4^2)),0)</f>
        <v/>
      </c>
      <c r="X38" s="662">
        <f t="array" ref="X38">IF(W38=0,0,(AA38*Y38)^2)</f>
        <v/>
      </c>
      <c r="Y38" s="217">
        <f t="array" ref="Y38">0.5*((P38-Q38)/60)</f>
        <v/>
      </c>
      <c r="Z38" s="663">
        <f t="array" ref="Z38">O38/$G$43*10^((K38-$G$44)/10)</f>
        <v/>
      </c>
      <c r="AA38" s="219">
        <f t="array" ref="AA38">IF(AB38=0,0,4.34*(Z38/AB38))</f>
        <v/>
      </c>
      <c r="AB38" s="219">
        <f t="array" ref="AB38">O38/60</f>
        <v/>
      </c>
      <c r="AC38" s="154" t="n"/>
      <c r="AD38" s="145" t="n"/>
      <c r="AE38" s="146" t="n"/>
      <c r="AF38" s="134">
        <f t="array" ref="AF38">IF(N38="0",0,O38/$G$43*10^(N38/10))</f>
        <v/>
      </c>
      <c r="AG38" s="134">
        <f t="array" ref="AG38">O38/$G$43*10^(K38/10)</f>
        <v/>
      </c>
      <c r="AH38" s="220">
        <f t="array" ref="AH38">IF(K38&gt;80,O38,"")</f>
        <v/>
      </c>
      <c r="AI38" s="220">
        <f t="array" ref="AI38">IF(K38&gt;80,O38/$AH$10*10^(L38/10),"")</f>
        <v/>
      </c>
      <c r="AJ38" s="220">
        <f t="array" ref="AJ38">IF(K38&gt;80,O38/$AH$10*10^(K38/10),"")</f>
        <v/>
      </c>
      <c r="AK38" s="154" t="n"/>
      <c r="AL38" s="145" t="n"/>
      <c r="AM38" s="145" t="n"/>
      <c r="AN38" s="156" t="n"/>
    </row>
    <row r="39" hidden="1" ht="27" customHeight="1" s="621">
      <c r="A39" s="144" t="n"/>
      <c r="B39" s="146" t="n"/>
      <c r="C39" s="209">
        <f t="array" ref="C39">IF(S39=0,"T",IF((K39-M39)&lt;65,"I",IF((K39-M39)&lt;70,"K",IF((K39-M39)&lt;75,"J",IF((K39-M39)&lt;80,"K","L")))))</f>
        <v/>
      </c>
      <c r="D39" s="209">
        <f t="array" ref="D39">IF(J39&lt;135,"T",IF((J39-$J$66)&lt;135,"J","L"))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IF(AND($O$44&gt;87,K39&gt;80),S39,0)</f>
        <v/>
      </c>
      <c r="N39" s="665">
        <f t="array" ref="N39">IF(M39=0,0,K39-M39)</f>
        <v/>
      </c>
      <c r="O39" s="137" t="n"/>
      <c r="P39" s="137" t="n"/>
      <c r="Q39" s="137" t="n"/>
      <c r="R39" s="223">
        <f t="array" ref="R39">IF(S39&gt;0,1,"")</f>
        <v/>
      </c>
      <c r="S39" s="644">
        <f t="array" ref="S39">IF(K39&lt;80,0,IF((L39-K39)&lt;=2,($L$63-(($K$63-$L$63)/4)*(L39-K39-2)),($L$63-(($L$63-$M$63)/8)*(L39-K39-2))))</f>
        <v/>
      </c>
      <c r="T39" s="137">
        <f t="array" ref="T39">IF(J39&lt;135,"",J39-$J$66)</f>
        <v/>
      </c>
      <c r="U39" s="644">
        <f t="array" ref="U39">K39-S39</f>
        <v/>
      </c>
      <c r="V39" s="644">
        <f t="array" ref="V39">O39/$G$43*10^(U39/10)</f>
        <v/>
      </c>
      <c r="W39" s="661">
        <f t="array" ref="W39">IF((Z39^2*(I39^2+$G$3^2+$G$4^2)&gt;0),(Z39^2*(I39^2+$G$3^2+$G$4^2)),0)</f>
        <v/>
      </c>
      <c r="X39" s="662">
        <f t="array" ref="X39">IF(W39=0,0,(AA39*Y39)^2)</f>
        <v/>
      </c>
      <c r="Y39" s="217">
        <f t="array" ref="Y39">0.5*((P39-Q39)/60)</f>
        <v/>
      </c>
      <c r="Z39" s="663">
        <f t="array" ref="Z39">O39/$G$43*10^((K39-$G$44)/10)</f>
        <v/>
      </c>
      <c r="AA39" s="219">
        <f t="array" ref="AA39">IF(AB39=0,0,4.34*(Z39/AB39))</f>
        <v/>
      </c>
      <c r="AB39" s="219">
        <f t="array" ref="AB39">O39/60</f>
        <v/>
      </c>
      <c r="AC39" s="154" t="n"/>
      <c r="AD39" s="145" t="n"/>
      <c r="AE39" s="146" t="n"/>
      <c r="AF39" s="134">
        <f t="array" ref="AF39">IF(N39="0",0,O39/$G$43*10^(N39/10))</f>
        <v/>
      </c>
      <c r="AG39" s="134">
        <f t="array" ref="AG39">O39/$G$43*10^(K39/10)</f>
        <v/>
      </c>
      <c r="AH39" s="220">
        <f t="array" ref="AH39">IF(K39&gt;80,O39,"")</f>
        <v/>
      </c>
      <c r="AI39" s="220">
        <f t="array" ref="AI39">IF(K39&gt;80,O39/$AH$10*10^(L39/10),"")</f>
        <v/>
      </c>
      <c r="AJ39" s="220">
        <f t="array" ref="AJ39">IF(K39&gt;80,O39/$AH$10*10^(K39/10),"")</f>
        <v/>
      </c>
      <c r="AK39" s="154" t="n"/>
      <c r="AL39" s="145" t="n"/>
      <c r="AM39" s="145" t="n"/>
      <c r="AN39" s="156" t="n"/>
    </row>
    <row r="40" hidden="1" ht="27" customHeight="1" s="621">
      <c r="A40" s="144" t="n"/>
      <c r="B40" s="146" t="n"/>
      <c r="C40" s="209">
        <f t="array" ref="C40">IF(S40=0,"T",IF((K40-M40)&lt;65,"I",IF((K40-M40)&lt;70,"K",IF((K40-M40)&lt;75,"J",IF((K40-M40)&lt;80,"K","L")))))</f>
        <v/>
      </c>
      <c r="D40" s="209">
        <f t="array" ref="D40">IF(J40&lt;135,"T",IF((J40-$J$66)&lt;135,"J","L"))</f>
        <v/>
      </c>
      <c r="E40" s="187" t="inlineStr">
        <is>
          <t>(*)</t>
        </is>
      </c>
      <c r="F40" s="226" t="n"/>
      <c r="G40" s="226" t="n"/>
      <c r="H40" s="226" t="n"/>
      <c r="I40" s="657" t="n"/>
      <c r="J40" s="657" t="n"/>
      <c r="K40" s="658" t="n"/>
      <c r="L40" s="638" t="n"/>
      <c r="M40" s="659">
        <f t="array" ref="M40">IF(AND($O$44&gt;87,K40&gt;80),S40,0)</f>
        <v/>
      </c>
      <c r="N40" s="665">
        <f t="array" ref="N40">IF(M40=0,0,K40-M40)</f>
        <v/>
      </c>
      <c r="O40" s="137" t="n"/>
      <c r="P40" s="137" t="n"/>
      <c r="Q40" s="137" t="n"/>
      <c r="R40" s="223">
        <f t="array" ref="R40">IF(S40&gt;0,1,"")</f>
        <v/>
      </c>
      <c r="S40" s="644">
        <f t="array" ref="S40">IF(K40&lt;80,0,IF((L40-K40)&lt;=2,($L$63-(($K$63-$L$63)/4)*(L40-K40-2)),($L$63-(($L$63-$M$63)/8)*(L40-K40-2))))</f>
        <v/>
      </c>
      <c r="T40" s="137">
        <f t="array" ref="T40">IF(J40&lt;135,"",J40-$J$66)</f>
        <v/>
      </c>
      <c r="U40" s="644">
        <f t="array" ref="U40">K40-S40</f>
        <v/>
      </c>
      <c r="V40" s="644">
        <f t="array" ref="V40">O40/$G$43*10^(U40/10)</f>
        <v/>
      </c>
      <c r="W40" s="661">
        <f t="array" ref="W40">IF((Z40^2*(I40^2+$G$3^2+$G$4^2)&gt;0),(Z40^2*(I40^2+$G$3^2+$G$4^2)),0)</f>
        <v/>
      </c>
      <c r="X40" s="662">
        <f t="array" ref="X40">IF(W40=0,0,(AA40*Y40)^2)</f>
        <v/>
      </c>
      <c r="Y40" s="217">
        <f t="array" ref="Y40">0.5*((P40-Q40)/60)</f>
        <v/>
      </c>
      <c r="Z40" s="663">
        <f t="array" ref="Z40">O40/$G$43*10^((K40-$G$44)/10)</f>
        <v/>
      </c>
      <c r="AA40" s="219">
        <f t="array" ref="AA40">IF(AB40=0,0,4.34*(Z40/AB40))</f>
        <v/>
      </c>
      <c r="AB40" s="219">
        <f t="array" ref="AB40">O40/60</f>
        <v/>
      </c>
      <c r="AC40" s="154" t="n"/>
      <c r="AD40" s="145" t="n"/>
      <c r="AE40" s="146" t="n"/>
      <c r="AF40" s="134">
        <f t="array" ref="AF40">IF(N40="0",0,O40/$G$43*10^(N40/10))</f>
        <v/>
      </c>
      <c r="AG40" s="134">
        <f t="array" ref="AG40">O40/$G$43*10^(K40/10)</f>
        <v/>
      </c>
      <c r="AH40" s="220">
        <f t="array" ref="AH40">IF(K40&gt;80,O40,"")</f>
        <v/>
      </c>
      <c r="AI40" s="220">
        <f t="array" ref="AI40">IF(K40&gt;80,O40/$AH$10*10^(L40/10),"")</f>
        <v/>
      </c>
      <c r="AJ40" s="220">
        <f t="array" ref="AJ40">IF(K40&gt;80,O40/$AH$10*10^(K40/10),"")</f>
        <v/>
      </c>
      <c r="AK40" s="154" t="n"/>
      <c r="AL40" s="145" t="n"/>
      <c r="AM40" s="145" t="n"/>
      <c r="AN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235" t="n"/>
      <c r="R41" s="249">
        <f t="array" ref="R41">SUM(R11:R40)</f>
        <v/>
      </c>
      <c r="S41" s="667">
        <f t="array" ref="S41">SUM(S11:S40)</f>
        <v/>
      </c>
      <c r="T41" s="668">
        <f t="array" ref="T41">MAXA(T11:T40)</f>
        <v/>
      </c>
      <c r="U41" s="239" t="inlineStr">
        <is>
          <t>LAeq - PNR</t>
        </is>
      </c>
      <c r="V41" s="669">
        <f t="array" ref="V41">10*LOG10(SUM(V11:V40))</f>
        <v/>
      </c>
      <c r="W41" s="241" t="n"/>
      <c r="X41" s="242" t="n"/>
      <c r="Y41" s="242" t="n"/>
      <c r="Z41" s="242" t="n"/>
      <c r="AA41" s="242" t="n"/>
      <c r="AB41" s="242" t="n"/>
      <c r="AC41" s="145" t="n"/>
      <c r="AD41" s="145" t="n"/>
      <c r="AE41" s="145" t="n"/>
      <c r="AF41" s="173" t="n"/>
      <c r="AG41" s="173" t="n"/>
      <c r="AH41" s="173" t="n"/>
      <c r="AI41" s="173" t="n"/>
      <c r="AJ41" s="243" t="n"/>
      <c r="AK41" s="145" t="n"/>
      <c r="AL41" s="145" t="n"/>
      <c r="AM41" s="244" t="n"/>
      <c r="AN41" s="156" t="n"/>
    </row>
    <row r="42" ht="20.1" customHeight="1" s="621">
      <c r="A42" s="144" t="n"/>
      <c r="B42" s="145" t="n"/>
      <c r="C42" s="145" t="n"/>
      <c r="D42" s="145" t="n"/>
      <c r="E42" s="245" t="n"/>
      <c r="F42" s="245" t="n"/>
      <c r="G42" s="145" t="n"/>
      <c r="H42" s="246" t="n"/>
      <c r="I42" s="246" t="n"/>
      <c r="J42" s="246" t="n"/>
      <c r="K42" s="247" t="n"/>
      <c r="L42" s="248" t="n"/>
      <c r="M42" s="248" t="n"/>
      <c r="N42" s="248" t="n"/>
      <c r="O42" s="248" t="n"/>
      <c r="P42" s="145" t="n"/>
      <c r="Q42" s="145" t="n"/>
      <c r="R42" s="145" t="n"/>
      <c r="S42" s="145" t="n"/>
      <c r="T42" s="249" t="n"/>
      <c r="U42" s="235" t="n"/>
      <c r="V42" s="173" t="n"/>
      <c r="W42" s="155" t="n"/>
      <c r="X42" s="155" t="n"/>
      <c r="Y42" s="155" t="n"/>
      <c r="Z42" s="155" t="n"/>
      <c r="AA42" s="155" t="n"/>
      <c r="AB42" s="155" t="n"/>
      <c r="AC42" s="145" t="n"/>
      <c r="AD42" s="145" t="n"/>
      <c r="AE42" s="145" t="n"/>
      <c r="AF42" s="145" t="n"/>
      <c r="AG42" s="145" t="n"/>
      <c r="AH42" s="145" t="n"/>
      <c r="AI42" s="145" t="n"/>
      <c r="AJ42" s="250" t="n"/>
      <c r="AK42" s="145" t="n"/>
      <c r="AL42" s="145" t="n"/>
      <c r="AM42" s="244" t="n"/>
      <c r="AN42" s="156" t="n"/>
    </row>
    <row r="43" ht="20.25" customHeight="1" s="621">
      <c r="A43" s="144" t="n"/>
      <c r="B43" s="145" t="n"/>
      <c r="C43" s="145" t="n"/>
      <c r="D43" s="145" t="n"/>
      <c r="E43" s="145" t="n"/>
      <c r="F43" s="251" t="inlineStr">
        <is>
          <t>Tempo di riferimento (To) =</t>
        </is>
      </c>
      <c r="G43" s="252" t="n">
        <v>480</v>
      </c>
      <c r="H43" s="253">
        <f t="array" ref="H43">IF(G43=480,"VALUTAZIONE SU BASE GIORNALIERA","VALUTAZIONE SU BASE SETTIMANALE")</f>
        <v/>
      </c>
      <c r="I43" s="670" t="n"/>
      <c r="J43" s="670" t="n"/>
      <c r="K43" s="670" t="n"/>
      <c r="L43" s="670" t="n"/>
      <c r="M43" s="670" t="n"/>
      <c r="N43" s="670" t="n"/>
      <c r="O43" s="671" t="n"/>
      <c r="P43" s="257" t="n"/>
      <c r="Q43" s="145" t="n"/>
      <c r="R43" s="145" t="n"/>
      <c r="S43" s="145" t="n"/>
      <c r="T43" s="145" t="n"/>
      <c r="U43" s="145" t="n"/>
      <c r="V43" s="145" t="n"/>
      <c r="W43" s="155" t="n"/>
      <c r="X43" s="155" t="n"/>
      <c r="Y43" s="155" t="n"/>
      <c r="Z43" s="155" t="n"/>
      <c r="AA43" s="155" t="n"/>
      <c r="AB43" s="155" t="n"/>
      <c r="AC43" s="145" t="n"/>
      <c r="AD43" s="145" t="n"/>
      <c r="AE43" s="145" t="n"/>
      <c r="AF43" s="145" t="n"/>
      <c r="AG43" s="145" t="n"/>
      <c r="AH43" s="145" t="n"/>
      <c r="AI43" s="145" t="n"/>
      <c r="AJ43" s="250" t="n"/>
      <c r="AK43" s="145" t="n"/>
      <c r="AL43" s="145" t="n"/>
      <c r="AM43" s="244" t="n"/>
      <c r="AN43" s="156" t="n"/>
    </row>
    <row r="44" ht="23.25" customHeight="1" s="621">
      <c r="A44" s="144" t="n"/>
      <c r="B44" s="145" t="n"/>
      <c r="C44" s="145" t="n"/>
      <c r="D44" s="145" t="n"/>
      <c r="E44" s="145" t="n"/>
      <c r="F44" s="258" t="inlineStr">
        <is>
          <t>LEX, 8h =</t>
        </is>
      </c>
      <c r="G44" s="672">
        <f t="array" ref="G44">10*LOG(SUM(AG11:AG40))</f>
        <v/>
      </c>
      <c r="H44" s="260" t="inlineStr">
        <is>
          <t>LEX,8h</t>
        </is>
      </c>
      <c r="I44" s="673">
        <f t="array" ref="I44">G44</f>
        <v/>
      </c>
      <c r="J44" s="262" t="inlineStr">
        <is>
          <t>±</t>
        </is>
      </c>
      <c r="K44" s="263">
        <f t="array" ref="K44">G46</f>
        <v/>
      </c>
      <c r="L44" s="264" t="inlineStr">
        <is>
          <t>→</t>
        </is>
      </c>
      <c r="M44" s="265" t="n"/>
      <c r="N44" s="266" t="inlineStr">
        <is>
          <t>LEX MAX =</t>
        </is>
      </c>
      <c r="O44" s="674">
        <f t="array" ref="O44">I44+K44</f>
        <v/>
      </c>
      <c r="P44" s="257" t="n"/>
      <c r="Q44" s="145" t="n"/>
      <c r="R44" s="145" t="n"/>
      <c r="S44" s="145" t="n"/>
      <c r="T44" s="145" t="n"/>
      <c r="U44" s="145" t="n"/>
      <c r="V44" s="145" t="n"/>
      <c r="W44" s="155" t="n"/>
      <c r="X44" s="155" t="n"/>
      <c r="Y44" s="155" t="n"/>
      <c r="Z44" s="155" t="n"/>
      <c r="AA44" s="155" t="n"/>
      <c r="AB44" s="155" t="n"/>
      <c r="AC44" s="145" t="n"/>
      <c r="AD44" s="145" t="n"/>
      <c r="AE44" s="145" t="n"/>
      <c r="AF44" s="145" t="n"/>
      <c r="AG44" s="145" t="n"/>
      <c r="AH44" s="145" t="n"/>
      <c r="AI44" s="145" t="n"/>
      <c r="AJ44" s="250" t="n"/>
      <c r="AK44" s="145" t="n"/>
      <c r="AL44" s="145" t="n"/>
      <c r="AM44" s="244" t="n"/>
      <c r="AN44" s="156" t="n"/>
    </row>
    <row r="45" ht="24" customHeight="1" s="621">
      <c r="A45" s="144" t="n"/>
      <c r="B45" s="145" t="n"/>
      <c r="C45" s="145" t="n"/>
      <c r="D45" s="145" t="n"/>
      <c r="E45" s="145" t="n"/>
      <c r="F45" s="268" t="inlineStr">
        <is>
          <t>Incert. comb. standard u2(LEX,8h)=</t>
        </is>
      </c>
      <c r="G45" s="269">
        <f t="array" ref="G45">SUM(W11:X40)</f>
        <v/>
      </c>
      <c r="H45" s="270" t="n"/>
      <c r="I45" s="271" t="n"/>
      <c r="J45" s="271" t="n"/>
      <c r="K45" s="271" t="n"/>
      <c r="L45" s="271" t="n"/>
      <c r="M45" s="271" t="n"/>
      <c r="N45" s="272" t="inlineStr">
        <is>
          <t>Massimo dei Lpicco,C misurati =</t>
        </is>
      </c>
      <c r="O45" s="675">
        <f t="array" ref="O45">MAX(J11:J40)</f>
        <v/>
      </c>
      <c r="P45" s="257" t="n"/>
      <c r="Q45" s="145" t="n"/>
      <c r="R45" s="145" t="n"/>
      <c r="S45" s="145" t="n"/>
      <c r="T45" s="145" t="n"/>
      <c r="U45" s="145" t="n"/>
      <c r="V45" s="145" t="n"/>
      <c r="W45" s="155" t="n"/>
      <c r="X45" s="155" t="n"/>
      <c r="Y45" s="155" t="n"/>
      <c r="Z45" s="155" t="n"/>
      <c r="AA45" s="155" t="n"/>
      <c r="AB45" s="155" t="n"/>
      <c r="AC45" s="145" t="n"/>
      <c r="AD45" s="145" t="n"/>
      <c r="AE45" s="145" t="n"/>
      <c r="AF45" s="676" t="n"/>
      <c r="AG45" s="145" t="n"/>
      <c r="AH45" s="145" t="n"/>
      <c r="AI45" s="145" t="n"/>
      <c r="AJ45" s="250" t="n"/>
      <c r="AK45" s="145" t="n"/>
      <c r="AL45" s="145" t="n"/>
      <c r="AM45" s="145" t="n"/>
      <c r="AN45" s="156" t="n"/>
    </row>
    <row r="46" ht="23.25" customHeight="1" s="621">
      <c r="A46" s="144" t="n"/>
      <c r="B46" s="145" t="n"/>
      <c r="C46" s="145" t="n"/>
      <c r="D46" s="145" t="n"/>
      <c r="E46" s="145" t="n"/>
      <c r="F46" s="268" t="inlineStr">
        <is>
          <t>Incertezza estesa  U(LEX,8h)=</t>
        </is>
      </c>
      <c r="G46" s="269">
        <f t="array" ref="G46">1.65*SQRT(G45)</f>
        <v/>
      </c>
      <c r="H46" s="275">
        <f t="array" ref="H46">IF(AND((I44+K44)&lt;80,O45&lt;135),"CLASSE DI RISCHIO BASSO",IF(AND((I44+K44)&lt;85,O45&lt;137),"CLASSE DI RISCHIO MEDIO",IF(AND((I44+K44)&lt;87,O45&lt;140),"CLASSE DI RISCHIO ALTO","CLASSE DI RISCHIO ALTO")))</f>
        <v/>
      </c>
      <c r="I46" s="677" t="n"/>
      <c r="J46" s="677" t="n"/>
      <c r="K46" s="677" t="n"/>
      <c r="L46" s="677" t="n"/>
      <c r="M46" s="677" t="n"/>
      <c r="N46" s="677" t="n"/>
      <c r="O46" s="678" t="n"/>
      <c r="P46" s="257" t="n"/>
      <c r="Q46" s="145" t="n"/>
      <c r="R46" s="145" t="n"/>
      <c r="S46" s="145" t="n"/>
      <c r="T46" s="145" t="n"/>
      <c r="U46" s="145" t="n"/>
      <c r="V46" s="145" t="n"/>
      <c r="W46" s="155" t="n"/>
      <c r="X46" s="155" t="n"/>
      <c r="Y46" s="155" t="n"/>
      <c r="Z46" s="155" t="n"/>
      <c r="AA46" s="155" t="n"/>
      <c r="AB46" s="155" t="n"/>
      <c r="AC46" s="145" t="n"/>
      <c r="AD46" s="145" t="n"/>
      <c r="AE46" s="145" t="n"/>
      <c r="AF46" s="145" t="n"/>
      <c r="AG46" s="145" t="n"/>
      <c r="AH46" s="145" t="n"/>
      <c r="AI46" s="145" t="n"/>
      <c r="AJ46" s="250" t="n"/>
      <c r="AK46" s="145" t="n"/>
      <c r="AL46" s="679" t="n"/>
      <c r="AM46" s="679" t="n"/>
      <c r="AN46" s="680" t="n"/>
    </row>
    <row r="47" ht="16.5" customHeight="1" s="621">
      <c r="A47" s="144" t="n"/>
      <c r="B47" s="145" t="n"/>
      <c r="C47" s="145" t="n"/>
      <c r="D47" s="145" t="n"/>
      <c r="E47" s="145" t="n"/>
      <c r="F47" s="145" t="n"/>
      <c r="G47" s="281" t="n"/>
      <c r="H47" s="681" t="n"/>
      <c r="I47" s="682" t="n"/>
      <c r="J47" s="682" t="n"/>
      <c r="K47" s="682" t="n"/>
      <c r="L47" s="682" t="n"/>
      <c r="M47" s="682" t="n"/>
      <c r="N47" s="682" t="n"/>
      <c r="O47" s="683" t="n"/>
      <c r="P47" s="257" t="n"/>
      <c r="Q47" s="145" t="n"/>
      <c r="R47" s="145" t="n"/>
      <c r="S47" s="145" t="n"/>
      <c r="T47" s="145" t="n"/>
      <c r="U47" s="145" t="n"/>
      <c r="V47" s="145" t="n"/>
      <c r="W47" s="155" t="n"/>
      <c r="X47" s="155" t="n"/>
      <c r="Y47" s="155" t="n"/>
      <c r="Z47" s="155" t="n"/>
      <c r="AA47" s="155" t="n"/>
      <c r="AB47" s="155" t="n"/>
      <c r="AC47" s="145" t="n"/>
      <c r="AD47" s="145" t="n"/>
      <c r="AE47" s="145" t="n"/>
      <c r="AF47" s="145" t="n"/>
      <c r="AG47" s="145" t="n"/>
      <c r="AH47" s="145" t="n"/>
      <c r="AI47" s="145" t="n"/>
      <c r="AJ47" s="250" t="n"/>
      <c r="AK47" s="145" t="n"/>
      <c r="AL47" s="145" t="n"/>
      <c r="AM47" s="145" t="n"/>
      <c r="AN47" s="284" t="n"/>
    </row>
    <row r="48" ht="20.1" customHeight="1" s="621">
      <c r="A48" s="144" t="n"/>
      <c r="B48" s="145" t="n"/>
      <c r="C48" s="145" t="n"/>
      <c r="D48" s="145" t="n"/>
      <c r="E48" s="246" t="n"/>
      <c r="F48" s="246" t="n"/>
      <c r="G48" s="246" t="n"/>
      <c r="H48" s="285" t="n"/>
      <c r="I48" s="285" t="n"/>
      <c r="J48" s="285" t="n"/>
      <c r="K48" s="285" t="n"/>
      <c r="L48" s="285" t="n"/>
      <c r="M48" s="285" t="n"/>
      <c r="N48" s="285" t="n"/>
      <c r="O48" s="285" t="n"/>
      <c r="P48" s="246" t="n"/>
      <c r="Q48" s="145" t="n"/>
      <c r="R48" s="145" t="n"/>
      <c r="S48" s="145" t="n"/>
      <c r="T48" s="145" t="n"/>
      <c r="U48" s="145" t="n"/>
      <c r="V48" s="145" t="n"/>
      <c r="W48" s="155" t="n"/>
      <c r="X48" s="155" t="n"/>
      <c r="Y48" s="155" t="n"/>
      <c r="Z48" s="155" t="n"/>
      <c r="AA48" s="155" t="n"/>
      <c r="AB48" s="155" t="n"/>
      <c r="AC48" s="145" t="n"/>
      <c r="AD48" s="145" t="n"/>
      <c r="AE48" s="145" t="n"/>
      <c r="AF48" s="286" t="n"/>
      <c r="AG48" s="145" t="n"/>
      <c r="AH48" s="684" t="n"/>
      <c r="AI48" s="145" t="n"/>
      <c r="AJ48" s="684" t="n"/>
      <c r="AK48" s="684" t="n"/>
      <c r="AL48" s="145" t="n"/>
      <c r="AM48" s="145" t="n"/>
      <c r="AN48" s="156" t="n"/>
    </row>
    <row r="49" ht="39" customHeight="1" s="621">
      <c r="A49" s="144" t="n"/>
      <c r="B49" s="145" t="n"/>
      <c r="C49" s="145" t="n"/>
      <c r="D49" s="281" t="n"/>
      <c r="E49" s="685">
        <f t="array" ref="E49">IF(AND((I44+K44)&lt;80,O45&lt;135),"",IF(AND((I44+K44)&lt;85,O45&lt;137),"Il datore di lavoro mette a disposizione dei lavoratori i D.P.I.-art. 193 comma 1-a-",IF(AND((I44+K44)&lt;87,O45&lt;140),"Dal calcolo del LEX8h è emerso il superamento del livello superiore d'azione, ai sensi dell'art. 193 comma 1b -il datore di lavoro esige che i lavoratori utilizzino gli otoprotettori-","Dal calcolo del LEX8h è emerso il superamento del limite di esposizione.")))</f>
        <v/>
      </c>
      <c r="F49" s="686" t="n"/>
      <c r="G49" s="686" t="n"/>
      <c r="H49" s="686" t="n"/>
      <c r="I49" s="686" t="n"/>
      <c r="J49" s="686" t="n"/>
      <c r="K49" s="686" t="n"/>
      <c r="L49" s="686" t="n"/>
      <c r="M49" s="686" t="n"/>
      <c r="N49" s="686" t="n"/>
      <c r="O49" s="686" t="n"/>
      <c r="P49" s="687" t="n"/>
      <c r="Q49" s="289" t="n"/>
      <c r="R49" s="7" t="n"/>
      <c r="S49" s="290" t="n"/>
      <c r="T49" s="145" t="n"/>
      <c r="U49" s="145" t="n"/>
      <c r="V49" s="145" t="n"/>
      <c r="W49" s="155" t="n"/>
      <c r="X49" s="155" t="n"/>
      <c r="Y49" s="155" t="n"/>
      <c r="Z49" s="155" t="n"/>
      <c r="AA49" s="155" t="n"/>
      <c r="AB49" s="155" t="n"/>
      <c r="AC49" s="145" t="n"/>
      <c r="AD49" s="145" t="n"/>
      <c r="AE49" s="145" t="n"/>
      <c r="AF49" s="145" t="n"/>
      <c r="AG49" s="145" t="n"/>
      <c r="AH49" s="145" t="n"/>
      <c r="AI49" s="145" t="n"/>
      <c r="AJ49" s="145" t="n"/>
      <c r="AK49" s="145" t="n"/>
      <c r="AL49" s="145" t="n"/>
      <c r="AM49" s="145" t="n"/>
      <c r="AN49" s="156" t="n"/>
    </row>
    <row r="50" ht="39" customHeight="1" s="621">
      <c r="A50" s="144" t="n"/>
      <c r="B50" s="145" t="n"/>
      <c r="C50" s="145" t="n"/>
      <c r="D50" s="281" t="n"/>
      <c r="E50" s="291">
        <f t="array" ref="E50">IF(AND((I44+K44)&lt;80,O45&lt;135),"",IF(AND((I44+K44)&lt;87,O45&lt;140),"Si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0" s="682" t="n"/>
      <c r="G50" s="682" t="n"/>
      <c r="H50" s="682" t="n"/>
      <c r="I50" s="682" t="n"/>
      <c r="J50" s="682" t="n"/>
      <c r="K50" s="682" t="n"/>
      <c r="L50" s="682" t="n"/>
      <c r="M50" s="682" t="n"/>
      <c r="N50" s="682" t="n"/>
      <c r="O50" s="682" t="n"/>
      <c r="P50" s="683" t="n"/>
      <c r="Q50" s="293" t="n"/>
      <c r="R50" s="6" t="n"/>
      <c r="S50" s="139" t="n"/>
      <c r="T50" s="145" t="n"/>
      <c r="U50" s="145" t="n"/>
      <c r="V50" s="145" t="n"/>
      <c r="W50" s="155" t="n"/>
      <c r="X50" s="155" t="n"/>
      <c r="Y50" s="155" t="n"/>
      <c r="Z50" s="155" t="n"/>
      <c r="AA50" s="155" t="n"/>
      <c r="AB50" s="155" t="n"/>
      <c r="AC50" s="145" t="n"/>
      <c r="AD50" s="145" t="n"/>
      <c r="AE50" s="145" t="n"/>
      <c r="AF50" s="145" t="n"/>
      <c r="AG50" s="145" t="n"/>
      <c r="AH50" s="145" t="n"/>
      <c r="AI50" s="145" t="n"/>
      <c r="AJ50" s="145" t="n"/>
      <c r="AK50" s="145" t="n"/>
      <c r="AL50" s="145" t="n"/>
      <c r="AM50" s="145" t="n"/>
      <c r="AN50" s="156" t="n"/>
    </row>
    <row r="51" ht="20.1" customHeight="1" s="621">
      <c r="A51" s="144" t="n"/>
      <c r="B51" s="145" t="n"/>
      <c r="C51" s="145" t="n"/>
      <c r="D51" s="145" t="n"/>
      <c r="E51" s="294" t="n"/>
      <c r="F51" s="294" t="n"/>
      <c r="G51" s="294" t="n"/>
      <c r="H51" s="294" t="n"/>
      <c r="I51" s="294" t="n"/>
      <c r="J51" s="294" t="n"/>
      <c r="K51" s="294" t="n"/>
      <c r="L51" s="294" t="n"/>
      <c r="M51" s="294" t="n"/>
      <c r="N51" s="294" t="n"/>
      <c r="O51" s="294" t="n"/>
      <c r="P51" s="294" t="n"/>
      <c r="Q51" s="145" t="n"/>
      <c r="R51" s="145" t="n"/>
      <c r="S51" s="145" t="n"/>
      <c r="T51" s="145" t="n"/>
      <c r="U51" s="145" t="n"/>
      <c r="V51" s="145" t="n"/>
      <c r="W51" s="155" t="n"/>
      <c r="X51" s="155" t="n"/>
      <c r="Y51" s="155" t="n"/>
      <c r="Z51" s="155" t="n"/>
      <c r="AA51" s="155" t="n"/>
      <c r="AB51" s="155" t="n"/>
      <c r="AC51" s="145" t="n"/>
      <c r="AD51" s="145" t="n"/>
      <c r="AE51" s="145" t="n"/>
      <c r="AF51" s="145" t="n"/>
      <c r="AG51" s="145" t="n"/>
      <c r="AH51" s="145" t="n"/>
      <c r="AI51" s="145" t="n"/>
      <c r="AJ51" s="145" t="n"/>
      <c r="AK51" s="145" t="n"/>
      <c r="AL51" s="145" t="n"/>
      <c r="AM51" s="145" t="n"/>
      <c r="AN51" s="156" t="n"/>
    </row>
    <row r="52" ht="25.5" customHeight="1" s="621">
      <c r="A52" s="144" t="n"/>
      <c r="B52" s="145" t="n"/>
      <c r="C52" s="145" t="n"/>
      <c r="D52" s="145" t="n"/>
      <c r="E52" s="145" t="n"/>
      <c r="F52" s="295" t="inlineStr">
        <is>
          <t xml:space="preserve">Con attenuazione D.P.I. 
(al verificarsi delle condizioni di cui all'art. 193 comma 2) </t>
        </is>
      </c>
      <c r="K52" s="296" t="inlineStr">
        <is>
          <t xml:space="preserve">LEX,8h = </t>
        </is>
      </c>
      <c r="M52" s="297">
        <f t="array" ref="M52">IF(O44&gt;87,AM11,"Non previsto")</f>
        <v/>
      </c>
      <c r="P52" s="145" t="n"/>
      <c r="Q52" s="145" t="n"/>
      <c r="R52" s="145" t="n"/>
      <c r="S52" s="145" t="n"/>
      <c r="T52" s="145" t="n"/>
      <c r="U52" s="145" t="n"/>
      <c r="V52" s="145" t="n"/>
      <c r="W52" s="155" t="n"/>
      <c r="X52" s="155" t="n"/>
      <c r="Y52" s="155" t="n"/>
      <c r="Z52" s="155" t="n"/>
      <c r="AA52" s="155" t="n"/>
      <c r="AB52" s="155" t="n"/>
      <c r="AC52" s="145" t="n"/>
      <c r="AD52" s="145" t="n"/>
      <c r="AE52" s="145" t="n"/>
      <c r="AF52" s="145" t="n"/>
      <c r="AG52" s="145" t="n"/>
      <c r="AH52" s="145" t="n"/>
      <c r="AI52" s="145" t="n"/>
      <c r="AJ52" s="145" t="n"/>
      <c r="AK52" s="145" t="n"/>
      <c r="AL52" s="145" t="n"/>
      <c r="AM52" s="145" t="n"/>
      <c r="AN52" s="156" t="n"/>
    </row>
    <row r="53" ht="25.5" customHeight="1" s="621">
      <c r="A53" s="144" t="n"/>
      <c r="B53" s="145" t="n"/>
      <c r="C53" s="145" t="n"/>
      <c r="D53" s="145" t="n"/>
      <c r="E53" s="145" t="n"/>
      <c r="K53" s="296" t="inlineStr">
        <is>
          <t>Ppeak =</t>
        </is>
      </c>
      <c r="M53" s="297">
        <f t="array" ref="M53">IF(O45&gt;140,T41,"Non previsto")</f>
        <v/>
      </c>
      <c r="P53" s="145" t="n"/>
      <c r="Q53" s="145" t="n"/>
      <c r="R53" s="145" t="n"/>
      <c r="S53" s="145" t="n"/>
      <c r="T53" s="145" t="n"/>
      <c r="U53" s="145" t="n"/>
      <c r="V53" s="145" t="n"/>
      <c r="W53" s="145" t="n"/>
      <c r="X53" s="155" t="n"/>
      <c r="Y53" s="155" t="n"/>
      <c r="Z53" s="155" t="n"/>
      <c r="AA53" s="155" t="n"/>
      <c r="AB53" s="155" t="n"/>
      <c r="AC53" s="145" t="n"/>
      <c r="AD53" s="145" t="n"/>
      <c r="AE53" s="145" t="n"/>
      <c r="AF53" s="145" t="n"/>
      <c r="AG53" s="145" t="n"/>
      <c r="AH53" s="145" t="n"/>
      <c r="AI53" s="145" t="n"/>
      <c r="AJ53" s="145" t="n"/>
      <c r="AK53" s="145" t="n"/>
      <c r="AL53" s="145" t="n"/>
      <c r="AM53" s="145" t="n"/>
      <c r="AN53" s="156" t="n"/>
    </row>
    <row r="54" ht="30" customHeight="1" s="621">
      <c r="A54" s="144" t="n"/>
      <c r="B54" s="145" t="n"/>
      <c r="C54" s="145" t="n"/>
      <c r="D54" s="145" t="n"/>
      <c r="E54" s="145" t="n"/>
      <c r="F54" s="145" t="n"/>
      <c r="G54" s="145" t="n"/>
      <c r="H54" s="145" t="n"/>
      <c r="I54" s="145" t="n"/>
      <c r="J54" s="145" t="n"/>
      <c r="K54" s="145" t="n"/>
      <c r="L54" s="145" t="n"/>
      <c r="M54" s="145" t="n"/>
      <c r="N54" s="145" t="n"/>
      <c r="O54" s="145" t="n"/>
      <c r="P54" s="145" t="n"/>
      <c r="Q54" s="145" t="n"/>
      <c r="R54" s="145" t="n"/>
      <c r="S54" s="145" t="n"/>
      <c r="T54" s="145" t="n"/>
      <c r="U54" s="145" t="n"/>
      <c r="V54" s="145" t="n"/>
      <c r="W54" s="145" t="n"/>
      <c r="X54" s="155" t="n"/>
      <c r="Y54" s="155" t="n"/>
      <c r="Z54" s="155" t="n"/>
      <c r="AA54" s="155" t="n"/>
      <c r="AB54" s="155" t="n"/>
      <c r="AC54" s="145" t="n"/>
      <c r="AD54" s="145" t="n"/>
      <c r="AE54" s="145" t="n"/>
      <c r="AF54" s="145" t="n"/>
      <c r="AG54" s="145" t="n"/>
      <c r="AH54" s="145" t="n"/>
      <c r="AI54" s="145" t="n"/>
      <c r="AJ54" s="145" t="n"/>
      <c r="AK54" s="145" t="n"/>
      <c r="AL54" s="145" t="n"/>
      <c r="AM54" s="145" t="n"/>
      <c r="AN54" s="156" t="n"/>
    </row>
    <row r="55" ht="30" customHeight="1" s="621">
      <c r="A55" s="144" t="n"/>
      <c r="B55" s="145" t="n"/>
      <c r="C55" s="145" t="n"/>
      <c r="D55" s="145" t="n"/>
      <c r="E55" s="298" t="inlineStr">
        <is>
          <t>VERIFICA E GIUDIZIO IDONEITA' DISPOSITIVI DI PROTEZIONE INDIVIDUALE</t>
        </is>
      </c>
      <c r="Q55" s="299" t="n"/>
      <c r="R55" s="300" t="n"/>
      <c r="S55" s="301" t="n"/>
      <c r="T55" s="302" t="n"/>
      <c r="U55" s="302" t="n"/>
      <c r="V55" s="145" t="n"/>
      <c r="W55" s="145" t="n"/>
      <c r="X55" s="155" t="n"/>
      <c r="Y55" s="155" t="n"/>
      <c r="Z55" s="155" t="n"/>
      <c r="AA55" s="155" t="n"/>
      <c r="AB55" s="155" t="n"/>
      <c r="AC55" s="145" t="n"/>
      <c r="AD55" s="145" t="n"/>
      <c r="AE55" s="145" t="n"/>
      <c r="AF55" s="145" t="n"/>
      <c r="AG55" s="145" t="n"/>
      <c r="AH55" s="145" t="n"/>
      <c r="AI55" s="145" t="n"/>
      <c r="AJ55" s="145" t="n"/>
      <c r="AK55" s="145" t="n"/>
      <c r="AL55" s="145" t="n"/>
      <c r="AM55" s="145" t="n"/>
      <c r="AN55" s="156" t="n"/>
    </row>
    <row r="56" ht="30" customHeight="1" s="621">
      <c r="A56" s="144" t="n"/>
      <c r="B56" s="145" t="n"/>
      <c r="C56" s="145" t="n"/>
      <c r="D56" s="145" t="n"/>
      <c r="E56" s="303" t="inlineStr">
        <is>
          <t>Nota:</t>
        </is>
      </c>
      <c r="F56" s="304" t="n"/>
      <c r="G56" s="304" t="n"/>
      <c r="H56" s="304" t="n"/>
      <c r="I56" s="304" t="n"/>
      <c r="J56" s="304" t="n"/>
      <c r="K56" s="304" t="n"/>
      <c r="L56" s="304" t="n"/>
      <c r="M56" s="304" t="n"/>
      <c r="N56" s="304" t="n"/>
      <c r="O56" s="304" t="n"/>
      <c r="P56" s="304" t="n"/>
      <c r="Q56" s="304" t="n"/>
      <c r="R56" s="304" t="n"/>
      <c r="S56" s="304" t="n"/>
      <c r="T56" s="302" t="n"/>
      <c r="U56" s="302" t="n"/>
      <c r="V56" s="145" t="n"/>
      <c r="W56" s="145" t="n"/>
      <c r="X56" s="302" t="n"/>
      <c r="Y56" s="302" t="n"/>
      <c r="Z56" s="302" t="n"/>
      <c r="AA56" s="302" t="n"/>
      <c r="AB56" s="155" t="n"/>
      <c r="AC56" s="145" t="n"/>
      <c r="AD56" s="145" t="n"/>
      <c r="AE56" s="145" t="n"/>
      <c r="AF56" s="145" t="n"/>
      <c r="AG56" s="145" t="n"/>
      <c r="AH56" s="145" t="n"/>
      <c r="AI56" s="145" t="n"/>
      <c r="AJ56" s="145" t="n"/>
      <c r="AK56" s="145" t="n"/>
      <c r="AL56" s="145" t="n"/>
      <c r="AM56" s="145" t="n"/>
      <c r="AN56" s="156" t="n"/>
    </row>
    <row r="57" ht="63.75" customHeight="1" s="621">
      <c r="A57" s="144" t="n"/>
      <c r="B57" s="145" t="n"/>
      <c r="C57" s="145" t="n"/>
      <c r="D57" s="145" t="n"/>
      <c r="E57"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57" s="306" t="n"/>
      <c r="R57" s="688" t="n"/>
      <c r="S57" s="308" t="n"/>
      <c r="T57" s="302" t="n"/>
      <c r="U57" s="302" t="n"/>
      <c r="V57" s="145" t="n"/>
      <c r="W57" s="145" t="n"/>
      <c r="X57" s="302" t="n"/>
      <c r="Y57" s="302" t="n"/>
      <c r="Z57" s="302" t="n"/>
      <c r="AA57" s="302" t="n"/>
      <c r="AB57" s="155" t="n"/>
      <c r="AC57" s="145" t="n"/>
      <c r="AD57" s="145" t="n"/>
      <c r="AE57" s="145" t="n"/>
      <c r="AF57" s="145" t="n"/>
      <c r="AG57" s="145" t="n"/>
      <c r="AH57" s="145" t="n"/>
      <c r="AI57" s="145" t="n"/>
      <c r="AJ57" s="145" t="n"/>
      <c r="AK57" s="145" t="n"/>
      <c r="AL57" s="145" t="n"/>
      <c r="AM57" s="145" t="n"/>
      <c r="AN57" s="156" t="n"/>
    </row>
    <row r="58" ht="20.1" customHeight="1" s="621">
      <c r="A58" s="144" t="n"/>
      <c r="B58" s="145" t="n"/>
      <c r="C58" s="145" t="n"/>
      <c r="D58" s="145" t="n"/>
      <c r="E58" s="308" t="n"/>
      <c r="Q58" s="308" t="n"/>
      <c r="R58" s="308" t="n"/>
      <c r="S58" s="308" t="n"/>
      <c r="T58" s="302" t="n"/>
      <c r="U58" s="302" t="n"/>
      <c r="V58" s="309" t="n"/>
      <c r="W58" s="310" t="n"/>
      <c r="X58" s="302" t="n"/>
      <c r="Y58" s="302" t="n"/>
      <c r="Z58" s="302" t="n"/>
      <c r="AA58" s="302" t="n"/>
      <c r="AB58" s="155" t="n"/>
      <c r="AC58" s="145" t="n"/>
      <c r="AD58" s="145" t="n"/>
      <c r="AE58" s="145" t="n"/>
      <c r="AF58" s="145" t="n"/>
      <c r="AG58" s="145" t="n"/>
      <c r="AH58" s="145" t="n"/>
      <c r="AI58" s="145" t="n"/>
      <c r="AJ58" s="145" t="n"/>
      <c r="AK58" s="145" t="n"/>
      <c r="AL58" s="145" t="n"/>
      <c r="AM58" s="145" t="n"/>
      <c r="AN58" s="156" t="n"/>
    </row>
    <row r="59" ht="9.949999999999999" customHeight="1" s="621">
      <c r="A59" s="144" t="n"/>
      <c r="B59" s="145" t="n"/>
      <c r="C59" s="145" t="n"/>
      <c r="D59" s="145" t="n"/>
      <c r="E59" s="246" t="n"/>
      <c r="F59" s="246" t="n"/>
      <c r="G59" s="246" t="n"/>
      <c r="H59" s="246" t="n"/>
      <c r="I59" s="246" t="n"/>
      <c r="J59" s="246" t="n"/>
      <c r="K59" s="246" t="n"/>
      <c r="L59" s="246" t="n"/>
      <c r="M59" s="246" t="n"/>
      <c r="N59" s="246" t="n"/>
      <c r="O59" s="246" t="n"/>
      <c r="P59" s="246" t="n"/>
      <c r="Q59" s="145" t="n"/>
      <c r="R59" s="145" t="n"/>
      <c r="S59" s="145" t="n"/>
      <c r="T59" s="145" t="n"/>
      <c r="U59" s="145" t="n"/>
      <c r="V59" s="309" t="n"/>
      <c r="W59" s="310" t="n"/>
      <c r="X59" s="302" t="n"/>
      <c r="Y59" s="302" t="n"/>
      <c r="Z59" s="302" t="n"/>
      <c r="AA59" s="302" t="n"/>
      <c r="AB59" s="155" t="n"/>
      <c r="AC59" s="145" t="n"/>
      <c r="AD59" s="145" t="n"/>
      <c r="AE59" s="145" t="n"/>
      <c r="AF59" s="145" t="n"/>
      <c r="AG59" s="145" t="n"/>
      <c r="AH59" s="145" t="n"/>
      <c r="AI59" s="145" t="n"/>
      <c r="AJ59" s="145" t="n"/>
      <c r="AK59" s="145" t="n"/>
      <c r="AL59" s="145" t="n"/>
      <c r="AM59" s="145" t="n"/>
      <c r="AN59" s="156" t="n"/>
    </row>
    <row r="60" ht="55.5" customHeight="1" s="621">
      <c r="A60" s="144" t="n"/>
      <c r="B60" s="311" t="n"/>
      <c r="C60" s="145" t="n"/>
      <c r="D60" s="281" t="n"/>
      <c r="E60" s="312" t="inlineStr">
        <is>
          <t>VERIFICA E GIUDIZIO IDONEITA' DEI D.P.I. CON CALCOLO DEL PNR PER OGNI SORGENTE SONORA 
CON LAeq &gt; 80 dB(A) SUL LIVELLO D'ESPOSIZIONE</t>
        </is>
      </c>
      <c r="F60" s="689" t="n"/>
      <c r="G60" s="689" t="n"/>
      <c r="H60" s="689" t="n"/>
      <c r="I60" s="689" t="n"/>
      <c r="J60" s="689" t="n"/>
      <c r="K60" s="689" t="n"/>
      <c r="L60" s="689" t="n"/>
      <c r="M60" s="689" t="n"/>
      <c r="N60" s="689" t="n"/>
      <c r="O60" s="689" t="n"/>
      <c r="P60" s="690" t="n"/>
      <c r="Q60" s="154" t="n"/>
      <c r="R60" s="145" t="n"/>
      <c r="S60" s="145" t="n"/>
      <c r="T60" s="145" t="n"/>
      <c r="U60" s="145" t="n"/>
      <c r="V60" s="309" t="n"/>
      <c r="W60" s="310" t="n"/>
      <c r="X60" s="302" t="n"/>
      <c r="Y60" s="302" t="n"/>
      <c r="Z60" s="302" t="n"/>
      <c r="AA60" s="302" t="n"/>
      <c r="AB60" s="155" t="n"/>
      <c r="AC60" s="145" t="n"/>
      <c r="AD60" s="145" t="n"/>
      <c r="AE60" s="145" t="n"/>
      <c r="AF60" s="145" t="n"/>
      <c r="AG60" s="145" t="n"/>
      <c r="AH60" s="145" t="n"/>
      <c r="AI60" s="145" t="n"/>
      <c r="AJ60" s="145" t="n"/>
      <c r="AK60" s="145" t="n"/>
      <c r="AL60" s="145" t="n"/>
      <c r="AM60" s="145" t="n"/>
      <c r="AN60" s="156" t="n"/>
    </row>
    <row r="61" ht="21" customHeight="1" s="621">
      <c r="A61" s="144" t="n"/>
      <c r="B61" s="311" t="n"/>
      <c r="C61" s="145" t="n"/>
      <c r="D61" s="281" t="n"/>
      <c r="E61" s="316" t="inlineStr">
        <is>
          <t>COD.</t>
        </is>
      </c>
      <c r="F61" s="206" t="inlineStr">
        <is>
          <t>Tipologia:</t>
        </is>
      </c>
      <c r="G61" s="206" t="inlineStr">
        <is>
          <t>Marca:</t>
        </is>
      </c>
      <c r="H61" s="206" t="inlineStr">
        <is>
          <t>Modello:</t>
        </is>
      </c>
      <c r="I61" s="632" t="n"/>
      <c r="J61" s="317" t="inlineStr">
        <is>
          <t>SNR</t>
        </is>
      </c>
      <c r="K61" s="318" t="inlineStr">
        <is>
          <t>H</t>
        </is>
      </c>
      <c r="L61" s="318" t="inlineStr">
        <is>
          <t>M</t>
        </is>
      </c>
      <c r="M61" s="318" t="inlineStr">
        <is>
          <t>L</t>
        </is>
      </c>
      <c r="N61" s="206" t="inlineStr">
        <is>
          <t>PNR medio</t>
        </is>
      </c>
      <c r="O61" s="631" t="n"/>
      <c r="P61" s="632" t="n"/>
      <c r="Q61" s="319" t="n"/>
      <c r="R61" s="320" t="n"/>
      <c r="S61" s="320" t="n"/>
      <c r="T61" s="145" t="n"/>
      <c r="U61" s="145" t="n"/>
      <c r="V61" s="309" t="n"/>
      <c r="W61" s="310" t="n"/>
      <c r="X61" s="302" t="n"/>
      <c r="Y61" s="302" t="n"/>
      <c r="Z61" s="302" t="n"/>
      <c r="AA61" s="302" t="n"/>
      <c r="AB61" s="155" t="n"/>
      <c r="AC61" s="145" t="n"/>
      <c r="AD61" s="145" t="n"/>
      <c r="AE61" s="145" t="n"/>
      <c r="AF61" s="145" t="n"/>
      <c r="AG61" s="145" t="n"/>
      <c r="AH61" s="145" t="n"/>
      <c r="AI61" s="145" t="n"/>
      <c r="AJ61" s="145" t="n"/>
      <c r="AK61" s="145" t="n"/>
      <c r="AL61" s="145" t="n"/>
      <c r="AM61" s="145" t="n"/>
      <c r="AN61" s="156" t="n"/>
    </row>
    <row r="62" ht="21" customHeight="1" s="621">
      <c r="A62" s="144" t="n"/>
      <c r="B62" s="311" t="n"/>
      <c r="C62" s="145" t="n"/>
      <c r="D62" s="281" t="n"/>
      <c r="E62" s="316" t="inlineStr">
        <is>
          <t>A3</t>
        </is>
      </c>
      <c r="F62" s="321">
        <f t="array" ref="F62">VLOOKUP(E62,$E$112:$L$243,2,FALSE)</f>
        <v/>
      </c>
      <c r="G62" s="321">
        <f t="array" ref="G62">VLOOKUP($E$62,$E$112:$L$243,3,FALSE)</f>
        <v/>
      </c>
      <c r="H62" s="321">
        <f t="array" ref="H62">VLOOKUP($E$62,$E$112:$L$243,4,FALSE)</f>
        <v/>
      </c>
      <c r="I62" s="632" t="n"/>
      <c r="J62" s="386">
        <f t="array" ref="J62">VLOOKUP($E$62,$E$112:$L$243,5,FALSE)</f>
        <v/>
      </c>
      <c r="K62" s="386">
        <f t="array" ref="K62">VLOOKUP($E$62,$E$112:$L$243,6,FALSE)</f>
        <v/>
      </c>
      <c r="L62" s="386">
        <f t="array" ref="L62">VLOOKUP($E$62,$E$112:$L$243,7,FALSE)</f>
        <v/>
      </c>
      <c r="M62" s="386">
        <f t="array" ref="M62">VLOOKUP($E$62,$E$112:$L$243,8,FALSE)</f>
        <v/>
      </c>
      <c r="N62" s="691">
        <f t="array" ref="N62">IF(S41=0,"Non necessario",S41/R41)</f>
        <v/>
      </c>
      <c r="O62" s="623" t="n"/>
      <c r="P62" s="625" t="n"/>
      <c r="Q62" s="692" t="n"/>
      <c r="R62" s="693" t="n"/>
      <c r="S62" s="693" t="n"/>
      <c r="T62" s="145" t="n"/>
      <c r="U62" s="145" t="n"/>
      <c r="V62" s="309" t="n"/>
      <c r="W62" s="309" t="n"/>
      <c r="X62" s="302" t="n"/>
      <c r="Y62" s="302" t="n"/>
      <c r="Z62" s="302" t="n"/>
      <c r="AA62" s="302" t="n"/>
      <c r="AB62" s="155" t="n"/>
      <c r="AC62" s="145" t="n"/>
      <c r="AD62" s="145" t="n"/>
      <c r="AE62" s="145" t="n"/>
      <c r="AF62" s="145" t="n"/>
      <c r="AG62" s="145" t="n"/>
      <c r="AH62" s="145" t="n"/>
      <c r="AI62" s="145" t="n"/>
      <c r="AJ62" s="145" t="n"/>
      <c r="AK62" s="145" t="n"/>
      <c r="AL62" s="145" t="n"/>
      <c r="AM62" s="145" t="n"/>
      <c r="AN62" s="156" t="n"/>
    </row>
    <row r="63" ht="21" customHeight="1" s="621">
      <c r="A63" s="144" t="n"/>
      <c r="B63" s="311" t="n"/>
      <c r="C63" s="311" t="n"/>
      <c r="D63" s="326" t="n"/>
      <c r="E63" s="327" t="inlineStr">
        <is>
          <t xml:space="preserve">Coeffciente correttivo β = </t>
        </is>
      </c>
      <c r="F63" s="631" t="n"/>
      <c r="G63" s="632" t="n"/>
      <c r="H63" s="328" t="n">
        <v>0.5</v>
      </c>
      <c r="I63" s="632" t="n"/>
      <c r="J63" s="329">
        <f t="array" ref="J63">H63*J62</f>
        <v/>
      </c>
      <c r="K63" s="330">
        <f t="array" ref="K63">K62*$H$63</f>
        <v/>
      </c>
      <c r="L63" s="330">
        <f t="array" ref="L63">L62*$H$63</f>
        <v/>
      </c>
      <c r="M63" s="330">
        <f t="array" ref="M63">M62*$H$63</f>
        <v/>
      </c>
      <c r="N63" s="629" t="n"/>
      <c r="O63" s="627" t="n"/>
      <c r="P63" s="630" t="n"/>
      <c r="Q63" s="331" t="n"/>
      <c r="R63" s="332" t="n"/>
      <c r="S63" s="332" t="n"/>
      <c r="T63" s="145" t="n"/>
      <c r="U63" s="145" t="n"/>
      <c r="V63" s="309" t="n"/>
      <c r="W63" s="309" t="n"/>
      <c r="X63" s="302" t="n"/>
      <c r="Y63" s="302" t="n"/>
      <c r="Z63" s="302" t="n"/>
      <c r="AA63" s="302" t="n"/>
      <c r="AB63" s="155" t="n"/>
      <c r="AC63" s="145" t="n"/>
      <c r="AD63" s="145" t="n"/>
      <c r="AE63" s="145" t="n"/>
      <c r="AF63" s="145" t="n"/>
      <c r="AG63" s="145" t="n"/>
      <c r="AH63" s="145" t="n"/>
      <c r="AI63" s="145" t="n"/>
      <c r="AJ63" s="145" t="n"/>
      <c r="AK63" s="145" t="n"/>
      <c r="AL63" s="145" t="n"/>
      <c r="AM63" s="145" t="n"/>
      <c r="AN63" s="156" t="n"/>
    </row>
    <row r="64" ht="9.75" customHeight="1" s="621">
      <c r="A64" s="144" t="n"/>
      <c r="B64" s="311" t="n"/>
      <c r="C64" s="311" t="n"/>
      <c r="D64" s="326" t="n"/>
      <c r="E64" s="333" t="n"/>
      <c r="F64" s="631" t="n"/>
      <c r="G64" s="631" t="n"/>
      <c r="H64" s="631" t="n"/>
      <c r="I64" s="631" t="n"/>
      <c r="J64" s="631" t="n"/>
      <c r="K64" s="631" t="n"/>
      <c r="L64" s="631" t="n"/>
      <c r="M64" s="631" t="n"/>
      <c r="N64" s="631" t="n"/>
      <c r="O64" s="631" t="n"/>
      <c r="P64" s="632" t="n"/>
      <c r="Q64" s="331" t="n"/>
      <c r="R64" s="334" t="n"/>
      <c r="S64" s="145" t="n"/>
      <c r="T64" s="145" t="n"/>
      <c r="U64" s="145" t="n"/>
      <c r="V64" s="309" t="n"/>
      <c r="W64" s="309" t="n"/>
      <c r="X64" s="302" t="n"/>
      <c r="Y64" s="302" t="n"/>
      <c r="Z64" s="302" t="n"/>
      <c r="AA64" s="302" t="n"/>
      <c r="AB64" s="155" t="n"/>
      <c r="AC64" s="145" t="n"/>
      <c r="AD64" s="145" t="n"/>
      <c r="AE64" s="145" t="n"/>
      <c r="AF64" s="145" t="n"/>
      <c r="AG64" s="145" t="n"/>
      <c r="AH64" s="145" t="n"/>
      <c r="AI64" s="145" t="n"/>
      <c r="AJ64" s="145" t="n"/>
      <c r="AK64" s="145" t="n"/>
      <c r="AL64" s="145" t="n"/>
      <c r="AM64" s="145" t="n"/>
      <c r="AN64" s="156" t="n"/>
    </row>
    <row r="65" ht="24" customHeight="1" s="621">
      <c r="A65" s="144" t="n"/>
      <c r="B65" s="311" t="n"/>
      <c r="C65" s="311" t="n"/>
      <c r="D65" s="326" t="n"/>
      <c r="E65" s="335" t="inlineStr">
        <is>
          <t>STATO</t>
        </is>
      </c>
      <c r="F65" s="632" t="n"/>
      <c r="G65" s="336" t="inlineStr">
        <is>
          <t>Medoto HML</t>
        </is>
      </c>
      <c r="H65" s="336" t="inlineStr">
        <is>
          <t>LEQ</t>
        </is>
      </c>
      <c r="I65" s="337" t="inlineStr">
        <is>
          <t>Leq(A)'</t>
        </is>
      </c>
      <c r="J65" s="694">
        <f t="array" ref="J65">IF(O44&lt;87,V41,(10*LOG10(SUM(AF11:AF40))))</f>
        <v/>
      </c>
      <c r="K65" s="337" t="inlineStr">
        <is>
          <t xml:space="preserve">Lact </t>
        </is>
      </c>
      <c r="L65" s="695" t="n">
        <v>80</v>
      </c>
      <c r="M65" s="340">
        <f t="array" ref="M65">IF(J65&lt;65,"IPERPROTEZIONE",IF(J65&lt;70,"ACCETTABILE",IF(J65&lt;75,"BUONA",IF(J65&lt;80,"ACCETTABILE","INSUFFICIENTE"))))</f>
        <v/>
      </c>
      <c r="N65" s="631" t="n"/>
      <c r="O65" s="631" t="n"/>
      <c r="P65" s="632" t="n"/>
      <c r="Q65" s="331" t="n"/>
      <c r="R65" s="225" t="n"/>
      <c r="S65" s="696" t="n"/>
      <c r="T65" s="145" t="n"/>
      <c r="U65" s="145" t="n"/>
      <c r="V65" s="309" t="n"/>
      <c r="W65" s="309" t="n"/>
      <c r="X65" s="302" t="n"/>
      <c r="Y65" s="302" t="n"/>
      <c r="Z65" s="302" t="n"/>
      <c r="AA65" s="302" t="n"/>
      <c r="AB65" s="155" t="n"/>
      <c r="AC65" s="145" t="n"/>
      <c r="AD65" s="145" t="n"/>
      <c r="AE65" s="145" t="n"/>
      <c r="AF65" s="145" t="n"/>
      <c r="AG65" s="145" t="n"/>
      <c r="AH65" s="145" t="n"/>
      <c r="AI65" s="145" t="n"/>
      <c r="AJ65" s="145" t="n"/>
      <c r="AK65" s="145" t="n"/>
      <c r="AL65" s="145" t="n"/>
      <c r="AM65" s="145" t="n"/>
      <c r="AN65" s="156" t="n"/>
    </row>
    <row r="66" ht="27" customHeight="1" s="621">
      <c r="A66" s="144" t="n"/>
      <c r="B66" s="311" t="n"/>
      <c r="C66" s="311" t="n"/>
      <c r="D66" s="326" t="n"/>
      <c r="E66" s="342" t="inlineStr">
        <is>
          <t>IN DOTAZIONE</t>
        </is>
      </c>
      <c r="F66" s="697" t="n"/>
      <c r="G66" s="633" t="n"/>
      <c r="H66" s="344" t="inlineStr">
        <is>
          <t>PPeak</t>
        </is>
      </c>
      <c r="I66" s="345" t="inlineStr">
        <is>
          <t>dm</t>
        </is>
      </c>
      <c r="J66" s="698">
        <f t="array" ref="J66">M63-5</f>
        <v/>
      </c>
      <c r="K66" s="345" t="inlineStr">
        <is>
          <t xml:space="preserve">Lact </t>
        </is>
      </c>
      <c r="L66" s="698" t="n">
        <v>135</v>
      </c>
      <c r="M66" s="347">
        <f t="array" ref="M66">IF($O$45&lt;135,"VERIFICA NON NECESSARIA",IF(($O$45-J66)&lt;135,"IDONEO","INSUFFICIENTE"))</f>
        <v/>
      </c>
      <c r="N66" s="699" t="n"/>
      <c r="O66" s="699" t="n"/>
      <c r="P66" s="697" t="n"/>
      <c r="Q66" s="331" t="n"/>
      <c r="R66" s="140" t="n"/>
      <c r="S66" s="700" t="n"/>
      <c r="T66" s="145" t="n"/>
      <c r="U66" s="145" t="n"/>
      <c r="V66" s="309" t="n"/>
      <c r="W66" s="309" t="n"/>
      <c r="X66" s="302" t="n"/>
      <c r="Y66" s="302" t="n"/>
      <c r="Z66" s="302" t="n"/>
      <c r="AA66" s="302" t="n"/>
      <c r="AB66" s="155" t="n"/>
      <c r="AC66" s="145" t="n"/>
      <c r="AD66" s="145" t="n"/>
      <c r="AE66" s="145" t="n"/>
      <c r="AF66" s="145" t="n"/>
      <c r="AG66" s="145" t="n"/>
      <c r="AH66" s="145" t="n"/>
      <c r="AI66" s="145" t="n"/>
      <c r="AJ66" s="145" t="n"/>
      <c r="AK66" s="145" t="n"/>
      <c r="AL66" s="145" t="n"/>
      <c r="AM66" s="145" t="n"/>
      <c r="AN66" s="156" t="n"/>
    </row>
    <row r="67" ht="12.6" customHeight="1" s="621">
      <c r="A67" s="144" t="n"/>
      <c r="B67" s="311" t="n"/>
      <c r="C67" s="311" t="n"/>
      <c r="D67" s="311" t="n"/>
      <c r="E67" s="294" t="n"/>
      <c r="F67" s="294" t="n"/>
      <c r="G67" s="173" t="n"/>
      <c r="H67" s="294" t="n"/>
      <c r="I67" s="352" t="n"/>
      <c r="J67" s="352" t="n"/>
      <c r="K67" s="701" t="n"/>
      <c r="L67" s="354" t="n"/>
      <c r="M67" s="354" t="n"/>
      <c r="N67" s="355" t="n"/>
      <c r="O67" s="356" t="n"/>
      <c r="P67" s="356" t="n"/>
      <c r="Q67" s="332" t="n"/>
      <c r="R67" s="357" t="n"/>
      <c r="S67" s="357" t="n"/>
      <c r="T67" s="145" t="n"/>
      <c r="U67" s="145" t="n"/>
      <c r="V67" s="309" t="n"/>
      <c r="W67" s="309" t="n"/>
      <c r="X67" s="302" t="n"/>
      <c r="Y67" s="302" t="n"/>
      <c r="Z67" s="302" t="n"/>
      <c r="AA67" s="302" t="n"/>
      <c r="AB67" s="155" t="n"/>
      <c r="AC67" s="145" t="n"/>
      <c r="AD67" s="145" t="n"/>
      <c r="AE67" s="145" t="n"/>
      <c r="AF67" s="145" t="n"/>
      <c r="AG67" s="145" t="n"/>
      <c r="AH67" s="145" t="n"/>
      <c r="AI67" s="145" t="n"/>
      <c r="AJ67" s="145" t="n"/>
      <c r="AK67" s="145" t="n"/>
      <c r="AL67" s="145" t="n"/>
      <c r="AM67" s="145" t="n"/>
      <c r="AN67" s="156" t="n"/>
    </row>
    <row r="68" ht="12.6" customHeight="1" s="621">
      <c r="A68" s="144" t="n"/>
      <c r="B68" s="311" t="n"/>
      <c r="C68" s="311" t="n"/>
      <c r="D68" s="311" t="n"/>
      <c r="E68" s="358" t="n"/>
      <c r="F68" s="358" t="n"/>
      <c r="G68" s="358" t="n"/>
      <c r="H68" s="358" t="n"/>
      <c r="I68" s="358" t="n"/>
      <c r="J68" s="358" t="n"/>
      <c r="K68" s="702" t="n"/>
      <c r="L68" s="360" t="n"/>
      <c r="M68" s="360" t="n"/>
      <c r="N68" s="361" t="n"/>
      <c r="O68" s="362" t="n"/>
      <c r="P68" s="362" t="n"/>
      <c r="Q68" s="332" t="n"/>
      <c r="R68" s="357" t="n"/>
      <c r="S68" s="357" t="n"/>
      <c r="T68" s="145" t="n"/>
      <c r="U68" s="145" t="n"/>
      <c r="V68" s="309" t="n"/>
      <c r="W68" s="309" t="n"/>
      <c r="X68" s="302" t="n"/>
      <c r="Y68" s="302" t="n"/>
      <c r="Z68" s="302" t="n"/>
      <c r="AA68" s="302" t="n"/>
      <c r="AB68" s="155" t="n"/>
      <c r="AC68" s="145" t="n"/>
      <c r="AD68" s="145" t="n"/>
      <c r="AE68" s="145" t="n"/>
      <c r="AF68" s="145" t="n"/>
      <c r="AG68" s="145" t="n"/>
      <c r="AH68" s="145" t="n"/>
      <c r="AI68" s="145" t="n"/>
      <c r="AJ68" s="145" t="n"/>
      <c r="AK68" s="145" t="n"/>
      <c r="AL68" s="145" t="n"/>
      <c r="AM68" s="145" t="n"/>
      <c r="AN68" s="156" t="n"/>
    </row>
    <row r="69" ht="27" customHeight="1" s="621">
      <c r="A69" s="144" t="n"/>
      <c r="B69" s="311" t="n"/>
      <c r="C69" s="311" t="n"/>
      <c r="D69" s="326" t="n"/>
      <c r="E69" s="363" t="inlineStr">
        <is>
          <t>VERIFICA E GIUDIZIO IDONEITA' DEL D.P.I. CON CALCOLO DEL PNR GLOBALE PER LAeq,F</t>
        </is>
      </c>
      <c r="F69" s="689" t="n"/>
      <c r="G69" s="689" t="n"/>
      <c r="H69" s="689" t="n"/>
      <c r="I69" s="689" t="n"/>
      <c r="J69" s="689" t="n"/>
      <c r="K69" s="689" t="n"/>
      <c r="L69" s="689" t="n"/>
      <c r="M69" s="689" t="n"/>
      <c r="N69" s="689" t="n"/>
      <c r="O69" s="689" t="n"/>
      <c r="P69" s="703" t="n"/>
      <c r="Q69" s="366" t="n"/>
      <c r="R69" s="357" t="n"/>
      <c r="S69" s="357" t="n"/>
      <c r="T69" s="145" t="n"/>
      <c r="U69" s="145" t="n"/>
      <c r="V69" s="309" t="n"/>
      <c r="W69" s="309" t="n"/>
      <c r="X69" s="302" t="n"/>
      <c r="Y69" s="302" t="n"/>
      <c r="Z69" s="302" t="n"/>
      <c r="AA69" s="302" t="n"/>
      <c r="AB69" s="155" t="n"/>
      <c r="AC69" s="145" t="n"/>
      <c r="AD69" s="145" t="n"/>
      <c r="AE69" s="145" t="n"/>
      <c r="AF69" s="145" t="n"/>
      <c r="AG69" s="145" t="n"/>
      <c r="AH69" s="145" t="n"/>
      <c r="AI69" s="145" t="n"/>
      <c r="AJ69" s="145" t="n"/>
      <c r="AK69" s="145" t="n"/>
      <c r="AL69" s="145" t="n"/>
      <c r="AM69" s="145" t="n"/>
      <c r="AN69" s="156" t="n"/>
    </row>
    <row r="70" ht="21" customHeight="1" s="621">
      <c r="A70" s="144" t="n"/>
      <c r="B70" s="311" t="n"/>
      <c r="C70" s="311" t="n"/>
      <c r="D70" s="326" t="n"/>
      <c r="E70" s="316" t="inlineStr">
        <is>
          <t>COD.</t>
        </is>
      </c>
      <c r="F70" s="206" t="inlineStr">
        <is>
          <t>Tipologia:</t>
        </is>
      </c>
      <c r="G70" s="206" t="inlineStr">
        <is>
          <t>Marca:</t>
        </is>
      </c>
      <c r="H70" s="206" t="inlineStr">
        <is>
          <t>Modello:</t>
        </is>
      </c>
      <c r="I70" s="632" t="n"/>
      <c r="J70" s="317" t="inlineStr">
        <is>
          <t>SNR</t>
        </is>
      </c>
      <c r="K70" s="318" t="inlineStr">
        <is>
          <t>H</t>
        </is>
      </c>
      <c r="L70" s="318" t="inlineStr">
        <is>
          <t>M</t>
        </is>
      </c>
      <c r="M70" s="318" t="inlineStr">
        <is>
          <t>L</t>
        </is>
      </c>
      <c r="N70" s="206" t="inlineStr">
        <is>
          <t>LEQ(A)F</t>
        </is>
      </c>
      <c r="O70" s="206" t="inlineStr">
        <is>
          <t>LEQ(C)F</t>
        </is>
      </c>
      <c r="P70" s="367" t="inlineStr">
        <is>
          <t>PNR</t>
        </is>
      </c>
      <c r="Q70" s="366" t="n"/>
      <c r="R70" s="320" t="n"/>
      <c r="S70" s="320" t="n"/>
      <c r="T70" s="145" t="n"/>
      <c r="U70" s="145" t="n"/>
      <c r="V70" s="309" t="n"/>
      <c r="W70" s="310" t="n"/>
      <c r="X70" s="302" t="n"/>
      <c r="Y70" s="302" t="n"/>
      <c r="Z70" s="302" t="n"/>
      <c r="AA70" s="302" t="n"/>
      <c r="AB70" s="155" t="n"/>
      <c r="AC70" s="145" t="n"/>
      <c r="AD70" s="145" t="n"/>
      <c r="AE70" s="145" t="n"/>
      <c r="AF70" s="145" t="n"/>
      <c r="AG70" s="145" t="n"/>
      <c r="AH70" s="145" t="n"/>
      <c r="AI70" s="145" t="n"/>
      <c r="AJ70" s="145" t="n"/>
      <c r="AK70" s="145" t="n"/>
      <c r="AL70" s="145" t="n"/>
      <c r="AM70" s="145" t="n"/>
      <c r="AN70" s="156" t="n"/>
    </row>
    <row r="71" ht="21" customHeight="1" s="621">
      <c r="A71" s="144" t="n"/>
      <c r="B71" s="311" t="n"/>
      <c r="C71" s="311" t="n"/>
      <c r="D71" s="368" t="n"/>
      <c r="E71" s="369" t="inlineStr">
        <is>
          <t>A1</t>
        </is>
      </c>
      <c r="F71" s="321">
        <f t="array" ref="F71">VLOOKUP(E71,$E$112:$L$243,2,FALSE)</f>
        <v/>
      </c>
      <c r="G71" s="321">
        <f t="array" ref="G71">VLOOKUP($E$71,$E$112:$L$243,3,FALSE)</f>
        <v/>
      </c>
      <c r="H71" s="321">
        <f t="array" ref="H71">VLOOKUP($E$71,$E$112:$L$243,4,FALSE)</f>
        <v/>
      </c>
      <c r="I71" s="632" t="n"/>
      <c r="J71" s="386">
        <f t="array" ref="J71">VLOOKUP(E71,$E$112:$L$243,5,FALSE)</f>
        <v/>
      </c>
      <c r="K71" s="386">
        <f t="array" ref="K71">VLOOKUP($E$71,$E$112:$L$243,6,FALSE)</f>
        <v/>
      </c>
      <c r="L71" s="386">
        <f t="array" ref="L71">VLOOKUP($E$71,$E$112:$L$243,7,FALSE)</f>
        <v/>
      </c>
      <c r="M71" s="386">
        <f t="array" ref="M71">VLOOKUP($E$71,$E$112:$L$243,8,FALSE)</f>
        <v/>
      </c>
      <c r="N71" s="704">
        <f t="array" ref="N71">$AK$11</f>
        <v/>
      </c>
      <c r="O71" s="704">
        <f t="array" ref="O71">$AL$11</f>
        <v/>
      </c>
      <c r="P71" s="705">
        <f t="array" ref="P71">IF(($AL$11-$AK$11)&lt;=2,(L72-((K72-L72)/4)*($AL$11-$AK$11-2)),(L72-((L72-M72)/8)*($AL$11-$AK$11-2)))</f>
        <v/>
      </c>
      <c r="Q71" s="366" t="n"/>
      <c r="R71" s="693" t="n"/>
      <c r="S71" s="693" t="n"/>
      <c r="T71" s="145" t="n"/>
      <c r="U71" s="145" t="n"/>
      <c r="V71" s="309" t="n"/>
      <c r="W71" s="309" t="n"/>
      <c r="X71" s="302" t="n"/>
      <c r="Y71" s="302" t="n"/>
      <c r="Z71" s="302" t="n"/>
      <c r="AA71" s="302" t="n"/>
      <c r="AB71" s="155" t="n"/>
      <c r="AC71" s="145" t="n"/>
      <c r="AD71" s="145" t="n"/>
      <c r="AE71" s="145" t="n"/>
      <c r="AF71" s="145" t="n"/>
      <c r="AG71" s="145" t="n"/>
      <c r="AH71" s="145" t="n"/>
      <c r="AI71" s="145" t="n"/>
      <c r="AJ71" s="145" t="n"/>
      <c r="AK71" s="145" t="n"/>
      <c r="AL71" s="145" t="n"/>
      <c r="AM71" s="145" t="n"/>
      <c r="AN71" s="156" t="n"/>
    </row>
    <row r="72" ht="21" customHeight="1" s="621">
      <c r="A72" s="144" t="n"/>
      <c r="B72" s="311" t="n"/>
      <c r="C72" s="311" t="n"/>
      <c r="D72" s="368" t="n"/>
      <c r="E72" s="372" t="n"/>
      <c r="F72" s="373" t="n"/>
      <c r="G72" s="374" t="inlineStr">
        <is>
          <t xml:space="preserve">Coeffciente correttivo β = </t>
        </is>
      </c>
      <c r="H72" s="328" t="n">
        <v>0.85</v>
      </c>
      <c r="I72" s="632" t="n"/>
      <c r="J72" s="329">
        <f t="array" ref="J72">H72*J71</f>
        <v/>
      </c>
      <c r="K72" s="330">
        <f t="array" ref="K72">K71*$H$72</f>
        <v/>
      </c>
      <c r="L72" s="330">
        <f t="array" ref="L72">L71*$H$72</f>
        <v/>
      </c>
      <c r="M72" s="330">
        <f t="array" ref="M72">M71*$H$72</f>
        <v/>
      </c>
      <c r="N72" s="633" t="n"/>
      <c r="O72" s="633" t="n"/>
      <c r="P72" s="634" t="n"/>
      <c r="Q72" s="366" t="n"/>
      <c r="R72" s="332" t="n"/>
      <c r="S72" s="332" t="n"/>
      <c r="T72" s="145" t="n"/>
      <c r="U72" s="145" t="n"/>
      <c r="V72" s="309" t="n"/>
      <c r="W72" s="309" t="n"/>
      <c r="X72" s="302" t="n"/>
      <c r="Y72" s="302" t="n"/>
      <c r="Z72" s="302" t="n"/>
      <c r="AA72" s="302" t="n"/>
      <c r="AB72" s="155" t="n"/>
      <c r="AC72" s="145" t="n"/>
      <c r="AD72" s="145" t="n"/>
      <c r="AE72" s="145" t="n"/>
      <c r="AF72" s="145" t="n"/>
      <c r="AG72" s="145" t="n"/>
      <c r="AH72" s="145" t="n"/>
      <c r="AI72" s="145" t="n"/>
      <c r="AJ72" s="145" t="n"/>
      <c r="AK72" s="145" t="n"/>
      <c r="AL72" s="145" t="n"/>
      <c r="AM72" s="145" t="n"/>
      <c r="AN72" s="156" t="n"/>
    </row>
    <row r="73" ht="9" customHeight="1" s="621">
      <c r="A73" s="144" t="n"/>
      <c r="B73" s="311" t="n"/>
      <c r="C73" s="311" t="n"/>
      <c r="D73" s="326" t="n"/>
      <c r="E73" s="375" t="n"/>
      <c r="F73" s="631" t="n"/>
      <c r="G73" s="631" t="n"/>
      <c r="H73" s="631" t="n"/>
      <c r="I73" s="631" t="n"/>
      <c r="J73" s="631" t="n"/>
      <c r="K73" s="631" t="n"/>
      <c r="L73" s="631" t="n"/>
      <c r="M73" s="631" t="n"/>
      <c r="N73" s="631" t="n"/>
      <c r="O73" s="631" t="n"/>
      <c r="P73" s="706" t="n"/>
      <c r="Q73" s="366" t="n"/>
      <c r="R73" s="332" t="n"/>
      <c r="S73" s="332" t="n"/>
      <c r="T73" s="145" t="n"/>
      <c r="U73" s="145" t="n"/>
      <c r="V73" s="309" t="n"/>
      <c r="W73" s="309" t="n"/>
      <c r="X73" s="302" t="n"/>
      <c r="Y73" s="302" t="n"/>
      <c r="Z73" s="302" t="n"/>
      <c r="AA73" s="302" t="n"/>
      <c r="AB73" s="155" t="n"/>
      <c r="AC73" s="145" t="n"/>
      <c r="AD73" s="145" t="n"/>
      <c r="AE73" s="145" t="n"/>
      <c r="AF73" s="145" t="n"/>
      <c r="AG73" s="145" t="n"/>
      <c r="AH73" s="145" t="n"/>
      <c r="AI73" s="145" t="n"/>
      <c r="AJ73" s="145" t="n"/>
      <c r="AK73" s="145" t="n"/>
      <c r="AL73" s="145" t="n"/>
      <c r="AM73" s="145" t="n"/>
      <c r="AN73" s="156" t="n"/>
    </row>
    <row r="74" ht="21" customHeight="1" s="621">
      <c r="A74" s="144" t="n"/>
      <c r="B74" s="311" t="n"/>
      <c r="C74" s="311" t="n"/>
      <c r="D74" s="326" t="n"/>
      <c r="E74" s="335" t="inlineStr">
        <is>
          <t>STATO</t>
        </is>
      </c>
      <c r="F74" s="632" t="n"/>
      <c r="G74" s="378" t="inlineStr">
        <is>
          <t>Medoto HML</t>
        </is>
      </c>
      <c r="H74" s="379" t="inlineStr">
        <is>
          <t>LEQ</t>
        </is>
      </c>
      <c r="I74" s="206" t="inlineStr">
        <is>
          <t>Leq(A)'</t>
        </is>
      </c>
      <c r="J74" s="694">
        <f t="array" ref="J74">$AK$11-P71</f>
        <v/>
      </c>
      <c r="K74" s="206" t="inlineStr">
        <is>
          <t xml:space="preserve">Lact </t>
        </is>
      </c>
      <c r="L74" s="664" t="n">
        <v>80</v>
      </c>
      <c r="M74" s="340">
        <f t="array" ref="M74">IF(J74&lt;65,"IPERPROTEZIONE",IF(J74&lt;70,"ACCETTABILE",IF(J74&lt;75,"BUONA",IF(J74&lt;80,"ACCETTABILE","INSUFFICIENTE"))))</f>
        <v/>
      </c>
      <c r="N74" s="631" t="n"/>
      <c r="O74" s="631" t="n"/>
      <c r="P74" s="632" t="n"/>
      <c r="Q74" s="331" t="n"/>
      <c r="R74" s="696" t="n"/>
      <c r="S74" s="696" t="n"/>
      <c r="T74" s="145" t="n"/>
      <c r="U74" s="145" t="n"/>
      <c r="V74" s="309" t="n"/>
      <c r="W74" s="309" t="n"/>
      <c r="X74" s="302" t="n"/>
      <c r="Y74" s="302" t="n"/>
      <c r="Z74" s="302" t="n"/>
      <c r="AA74" s="302" t="n"/>
      <c r="AB74" s="155" t="n"/>
      <c r="AC74" s="145" t="n"/>
      <c r="AD74" s="145" t="n"/>
      <c r="AE74" s="145" t="n"/>
      <c r="AF74" s="145" t="n"/>
      <c r="AG74" s="145" t="n"/>
      <c r="AH74" s="145" t="n"/>
      <c r="AI74" s="145" t="n"/>
      <c r="AJ74" s="145" t="n"/>
      <c r="AK74" s="145" t="n"/>
      <c r="AL74" s="145" t="n"/>
      <c r="AM74" s="145" t="n"/>
      <c r="AN74" s="156" t="n"/>
    </row>
    <row r="75" ht="29.25" customHeight="1" s="621">
      <c r="A75" s="144" t="n"/>
      <c r="B75" s="311" t="n"/>
      <c r="C75" s="311" t="n"/>
      <c r="D75" s="326" t="n"/>
      <c r="E75" s="342" t="inlineStr">
        <is>
          <t>IN DOTAZIONE</t>
        </is>
      </c>
      <c r="F75" s="697" t="n"/>
      <c r="G75" s="633" t="n"/>
      <c r="H75" s="380" t="inlineStr">
        <is>
          <t>PPeak</t>
        </is>
      </c>
      <c r="I75" s="381" t="inlineStr">
        <is>
          <t>dm</t>
        </is>
      </c>
      <c r="J75" s="707">
        <f t="array" ref="J75">M72-5</f>
        <v/>
      </c>
      <c r="K75" s="381" t="inlineStr">
        <is>
          <t xml:space="preserve">Lact </t>
        </is>
      </c>
      <c r="L75" s="707" t="n">
        <v>135</v>
      </c>
      <c r="M75" s="347">
        <f t="array" ref="M75">IF($O$45&lt;135,"VERIFICA NON NECESSARIA",IF(($O$45-J75)&lt;135,"IDONEO","INSUFFICIENTE"))</f>
        <v/>
      </c>
      <c r="N75" s="699" t="n"/>
      <c r="O75" s="699" t="n"/>
      <c r="P75" s="697" t="n"/>
      <c r="Q75" s="331" t="n"/>
      <c r="R75" s="700" t="n"/>
      <c r="S75" s="700" t="n"/>
      <c r="T75" s="145" t="n"/>
      <c r="U75" s="145" t="n"/>
      <c r="V75" s="309" t="n"/>
      <c r="W75" s="309" t="n"/>
      <c r="X75" s="302" t="n"/>
      <c r="Y75" s="302" t="n"/>
      <c r="Z75" s="302" t="n"/>
      <c r="AA75" s="302" t="n"/>
      <c r="AB75" s="155" t="n"/>
      <c r="AC75" s="145" t="n"/>
      <c r="AD75" s="145" t="n"/>
      <c r="AE75" s="145" t="n"/>
      <c r="AF75" s="145" t="n"/>
      <c r="AG75" s="145" t="n"/>
      <c r="AH75" s="145" t="n"/>
      <c r="AI75" s="145" t="n"/>
      <c r="AJ75" s="145" t="n"/>
      <c r="AK75" s="145" t="n"/>
      <c r="AL75" s="145" t="n"/>
      <c r="AM75" s="145" t="n"/>
      <c r="AN75" s="156" t="n"/>
    </row>
    <row r="76" ht="25.5" customHeight="1" s="621">
      <c r="A76" s="144" t="n"/>
      <c r="B76" s="145" t="n"/>
      <c r="C76" s="311" t="n"/>
      <c r="D76" s="311" t="n"/>
      <c r="E76" s="285" t="n"/>
      <c r="F76" s="285" t="n"/>
      <c r="G76" s="248" t="n"/>
      <c r="H76" s="285" t="n"/>
      <c r="I76" s="285" t="n"/>
      <c r="J76" s="285" t="n"/>
      <c r="K76" s="285" t="n"/>
      <c r="L76" s="285" t="n"/>
      <c r="M76" s="285" t="n"/>
      <c r="N76" s="285" t="n"/>
      <c r="O76" s="285" t="n"/>
      <c r="P76" s="285" t="n"/>
      <c r="Q76" s="332" t="n"/>
      <c r="R76" s="145" t="n"/>
      <c r="S76" s="145" t="n"/>
      <c r="T76" s="145" t="n"/>
      <c r="U76" s="145" t="n"/>
      <c r="V76" s="309" t="n"/>
      <c r="W76" s="310" t="n"/>
      <c r="X76" s="302" t="n"/>
      <c r="Y76" s="302" t="n"/>
      <c r="Z76" s="302" t="n"/>
      <c r="AA76" s="302" t="n"/>
      <c r="AB76" s="155" t="n"/>
      <c r="AC76" s="145" t="n"/>
      <c r="AD76" s="145" t="n"/>
      <c r="AE76" s="145" t="n"/>
      <c r="AF76" s="145" t="n"/>
      <c r="AG76" s="145" t="n"/>
      <c r="AH76" s="145" t="n"/>
      <c r="AI76" s="145" t="n"/>
      <c r="AJ76" s="145" t="n"/>
      <c r="AK76" s="145" t="n"/>
      <c r="AL76" s="145" t="n"/>
      <c r="AM76" s="145" t="n"/>
      <c r="AN76" s="156" t="n"/>
    </row>
    <row r="77" ht="27" customHeight="1" s="621">
      <c r="A77" s="144" t="n"/>
      <c r="B77" s="311" t="n"/>
      <c r="C77" s="311" t="n"/>
      <c r="D77" s="326" t="n"/>
      <c r="E77" s="363" t="inlineStr">
        <is>
          <t>VERIFICA E GIUDIZIO IDONEITA' DEL D.P.I. CON CALCOLO DEL PNR GLOBALE PER LAeq,F</t>
        </is>
      </c>
      <c r="F77" s="689" t="n"/>
      <c r="G77" s="689" t="n"/>
      <c r="H77" s="689" t="n"/>
      <c r="I77" s="689" t="n"/>
      <c r="J77" s="689" t="n"/>
      <c r="K77" s="689" t="n"/>
      <c r="L77" s="689" t="n"/>
      <c r="M77" s="689" t="n"/>
      <c r="N77" s="689" t="n"/>
      <c r="O77" s="689" t="n"/>
      <c r="P77" s="703" t="n"/>
      <c r="Q77" s="366" t="n"/>
      <c r="R77" s="357" t="n"/>
      <c r="S77" s="357" t="n"/>
      <c r="T77" s="145" t="n"/>
      <c r="U77" s="145" t="n"/>
      <c r="V77" s="309" t="n"/>
      <c r="W77" s="309" t="n"/>
      <c r="X77" s="302" t="n"/>
      <c r="Y77" s="302" t="n"/>
      <c r="Z77" s="302" t="n"/>
      <c r="AA77" s="302" t="n"/>
      <c r="AB77" s="155" t="n"/>
      <c r="AC77" s="145" t="n"/>
      <c r="AD77" s="145" t="n"/>
      <c r="AE77" s="145" t="n"/>
      <c r="AF77" s="145" t="n"/>
      <c r="AG77" s="145" t="n"/>
      <c r="AH77" s="145" t="n"/>
      <c r="AI77" s="145" t="n"/>
      <c r="AJ77" s="145" t="n"/>
      <c r="AK77" s="145" t="n"/>
      <c r="AL77" s="145" t="n"/>
      <c r="AM77" s="145" t="n"/>
      <c r="AN77" s="156" t="n"/>
    </row>
    <row r="78" ht="21" customHeight="1" s="621">
      <c r="A78" s="144" t="n"/>
      <c r="B78" s="311" t="n"/>
      <c r="C78" s="311" t="n"/>
      <c r="D78" s="326" t="n"/>
      <c r="E78" s="316" t="inlineStr">
        <is>
          <t>COD.</t>
        </is>
      </c>
      <c r="F78" s="206" t="inlineStr">
        <is>
          <t>Tipologia:</t>
        </is>
      </c>
      <c r="G78" s="206" t="inlineStr">
        <is>
          <t>Marca:</t>
        </is>
      </c>
      <c r="H78" s="206" t="inlineStr">
        <is>
          <t>Modello:</t>
        </is>
      </c>
      <c r="I78" s="632" t="n"/>
      <c r="J78" s="317" t="inlineStr">
        <is>
          <t>SNR</t>
        </is>
      </c>
      <c r="K78" s="318" t="inlineStr">
        <is>
          <t>H</t>
        </is>
      </c>
      <c r="L78" s="318" t="inlineStr">
        <is>
          <t>M</t>
        </is>
      </c>
      <c r="M78" s="318" t="inlineStr">
        <is>
          <t>L</t>
        </is>
      </c>
      <c r="N78" s="206" t="inlineStr">
        <is>
          <t>LEQ(A)F</t>
        </is>
      </c>
      <c r="O78" s="206" t="inlineStr">
        <is>
          <t>LEQ(C)F</t>
        </is>
      </c>
      <c r="P78" s="367" t="inlineStr">
        <is>
          <t>PNR</t>
        </is>
      </c>
      <c r="Q78" s="366" t="n"/>
      <c r="R78" s="320" t="n"/>
      <c r="S78" s="320" t="n"/>
      <c r="T78" s="145" t="n"/>
      <c r="U78" s="145" t="n"/>
      <c r="V78" s="309" t="n"/>
      <c r="W78" s="310" t="n"/>
      <c r="X78" s="302" t="n"/>
      <c r="Y78" s="302" t="n"/>
      <c r="Z78" s="302" t="n"/>
      <c r="AA78" s="302" t="n"/>
      <c r="AB78" s="155" t="n"/>
      <c r="AC78" s="145" t="n"/>
      <c r="AD78" s="145" t="n"/>
      <c r="AE78" s="145" t="n"/>
      <c r="AF78" s="145" t="n"/>
      <c r="AG78" s="145" t="n"/>
      <c r="AH78" s="145" t="n"/>
      <c r="AI78" s="145" t="n"/>
      <c r="AJ78" s="145" t="n"/>
      <c r="AK78" s="145" t="n"/>
      <c r="AL78" s="145" t="n"/>
      <c r="AM78" s="145" t="n"/>
      <c r="AN78" s="156" t="n"/>
    </row>
    <row r="79" ht="21" customHeight="1" s="621">
      <c r="A79" s="144" t="n"/>
      <c r="B79" s="311" t="n"/>
      <c r="C79" s="145" t="n"/>
      <c r="D79" s="281" t="n"/>
      <c r="E79" s="316" t="inlineStr">
        <is>
          <t>A2</t>
        </is>
      </c>
      <c r="F79" s="321">
        <f t="array" ref="F79">VLOOKUP(E79,$E$112:$L$243,2,FALSE)</f>
        <v/>
      </c>
      <c r="G79" s="321">
        <f t="array" ref="G79">VLOOKUP($E$79,$E$112:$L$243,3,FALSE)</f>
        <v/>
      </c>
      <c r="H79" s="321">
        <f t="array" ref="H79">VLOOKUP($E$79,$E$112:$L$243,4,FALSE)</f>
        <v/>
      </c>
      <c r="I79" s="632" t="n"/>
      <c r="J79" s="386">
        <f t="array" ref="J79">VLOOKUP(E79,$E$112:$L$243,5,FALSE)</f>
        <v/>
      </c>
      <c r="K79" s="386">
        <f t="array" ref="K79">VLOOKUP($E$79,$E$112:$L$243,6,FALSE)</f>
        <v/>
      </c>
      <c r="L79" s="386">
        <f t="array" ref="L79">VLOOKUP($E$79,$E$112:$L$243,7,FALSE)</f>
        <v/>
      </c>
      <c r="M79" s="386">
        <f t="array" ref="M79">VLOOKUP($E$79,$E$112:$L$243,8,FALSE)</f>
        <v/>
      </c>
      <c r="N79" s="704">
        <f t="array" ref="N79">$AK$11</f>
        <v/>
      </c>
      <c r="O79" s="704">
        <f t="array" ref="O79">$AL$11</f>
        <v/>
      </c>
      <c r="P79" s="705">
        <f t="array" ref="P79">IF(($AL$11-$AK$11)&lt;=2,(L80-((K80-L80)/4)*($AL$11-$AK$11-2)),(L80-((L80-M80)/8)*($AL$11-$AK$11-2)))</f>
        <v/>
      </c>
      <c r="Q79" s="366" t="n"/>
      <c r="R79" s="693" t="n"/>
      <c r="S79" s="693" t="n"/>
      <c r="T79" s="145" t="n"/>
      <c r="U79" s="145" t="n"/>
      <c r="V79" s="309" t="n"/>
      <c r="W79" s="309" t="n"/>
      <c r="X79" s="302" t="n"/>
      <c r="Y79" s="302" t="n"/>
      <c r="Z79" s="302" t="n"/>
      <c r="AA79" s="302" t="n"/>
      <c r="AB79" s="155" t="n"/>
      <c r="AC79" s="145" t="n"/>
      <c r="AD79" s="145" t="n"/>
      <c r="AE79" s="145" t="n"/>
      <c r="AF79" s="145" t="n"/>
      <c r="AG79" s="145" t="n"/>
      <c r="AH79" s="145" t="n"/>
      <c r="AI79" s="145" t="n"/>
      <c r="AJ79" s="145" t="n"/>
      <c r="AK79" s="145" t="n"/>
      <c r="AL79" s="145" t="n"/>
      <c r="AM79" s="145" t="n"/>
      <c r="AN79" s="156" t="n"/>
    </row>
    <row r="80" ht="21" customHeight="1" s="621">
      <c r="A80" s="144" t="n"/>
      <c r="B80" s="311" t="n"/>
      <c r="C80" s="311" t="n"/>
      <c r="D80" s="368" t="n"/>
      <c r="E80" s="372" t="n"/>
      <c r="F80" s="373" t="n"/>
      <c r="G80" s="374" t="inlineStr">
        <is>
          <t xml:space="preserve">Coeffciente correttivo β = </t>
        </is>
      </c>
      <c r="H80" s="328" t="n">
        <v>0.85</v>
      </c>
      <c r="I80" s="632" t="n"/>
      <c r="J80" s="329">
        <f t="array" ref="J80">H80*J79</f>
        <v/>
      </c>
      <c r="K80" s="330">
        <f t="array" ref="K80">K79*$H$80</f>
        <v/>
      </c>
      <c r="L80" s="330">
        <f t="array" ref="L80">L79*$H$80</f>
        <v/>
      </c>
      <c r="M80" s="330">
        <f t="array" ref="M80">M79*$H$80</f>
        <v/>
      </c>
      <c r="N80" s="633" t="n"/>
      <c r="O80" s="633" t="n"/>
      <c r="P80" s="634" t="n"/>
      <c r="Q80" s="366" t="n"/>
      <c r="R80" s="332" t="n"/>
      <c r="S80" s="332" t="n"/>
      <c r="T80" s="145" t="n"/>
      <c r="U80" s="145" t="n"/>
      <c r="V80" s="309" t="n"/>
      <c r="W80" s="309" t="n"/>
      <c r="X80" s="302" t="n"/>
      <c r="Y80" s="302" t="n"/>
      <c r="Z80" s="302" t="n"/>
      <c r="AA80" s="302" t="n"/>
      <c r="AB80" s="155" t="n"/>
      <c r="AC80" s="145" t="n"/>
      <c r="AD80" s="145" t="n"/>
      <c r="AE80" s="145" t="n"/>
      <c r="AF80" s="145" t="n"/>
      <c r="AG80" s="145" t="n"/>
      <c r="AH80" s="145" t="n"/>
      <c r="AI80" s="145" t="n"/>
      <c r="AJ80" s="145" t="n"/>
      <c r="AK80" s="145" t="n"/>
      <c r="AL80" s="145" t="n"/>
      <c r="AM80" s="145" t="n"/>
      <c r="AN80" s="156" t="n"/>
    </row>
    <row r="81" ht="9" customHeight="1" s="621">
      <c r="A81" s="144" t="n"/>
      <c r="B81" s="311" t="n"/>
      <c r="C81" s="311" t="n"/>
      <c r="D81" s="326" t="n"/>
      <c r="E81" s="375" t="n"/>
      <c r="F81" s="631" t="n"/>
      <c r="G81" s="631" t="n"/>
      <c r="H81" s="631" t="n"/>
      <c r="I81" s="631" t="n"/>
      <c r="J81" s="631" t="n"/>
      <c r="K81" s="631" t="n"/>
      <c r="L81" s="631" t="n"/>
      <c r="M81" s="631" t="n"/>
      <c r="N81" s="631" t="n"/>
      <c r="O81" s="631" t="n"/>
      <c r="P81" s="706" t="n"/>
      <c r="Q81" s="366" t="n"/>
      <c r="R81" s="332" t="n"/>
      <c r="S81" s="332" t="n"/>
      <c r="T81" s="145" t="n"/>
      <c r="U81" s="145" t="n"/>
      <c r="V81" s="309" t="n"/>
      <c r="W81" s="309" t="n"/>
      <c r="X81" s="302" t="n"/>
      <c r="Y81" s="302" t="n"/>
      <c r="Z81" s="302" t="n"/>
      <c r="AA81" s="302" t="n"/>
      <c r="AB81" s="155" t="n"/>
      <c r="AC81" s="145" t="n"/>
      <c r="AD81" s="145" t="n"/>
      <c r="AE81" s="145" t="n"/>
      <c r="AF81" s="145" t="n"/>
      <c r="AG81" s="145" t="n"/>
      <c r="AH81" s="145" t="n"/>
      <c r="AI81" s="145" t="n"/>
      <c r="AJ81" s="145" t="n"/>
      <c r="AK81" s="145" t="n"/>
      <c r="AL81" s="145" t="n"/>
      <c r="AM81" s="145" t="n"/>
      <c r="AN81" s="156" t="n"/>
    </row>
    <row r="82" ht="21" customHeight="1" s="621">
      <c r="A82" s="144" t="n"/>
      <c r="B82" s="311" t="n"/>
      <c r="C82" s="311" t="n"/>
      <c r="D82" s="326" t="n"/>
      <c r="E82" s="335" t="inlineStr">
        <is>
          <t>STATO</t>
        </is>
      </c>
      <c r="F82" s="632" t="n"/>
      <c r="G82" s="378" t="inlineStr">
        <is>
          <t>Medoto HML</t>
        </is>
      </c>
      <c r="H82" s="379" t="inlineStr">
        <is>
          <t>LEQ</t>
        </is>
      </c>
      <c r="I82" s="206" t="inlineStr">
        <is>
          <t>Leq(A)'</t>
        </is>
      </c>
      <c r="J82" s="694">
        <f t="array" ref="J82">$AK$11-P79</f>
        <v/>
      </c>
      <c r="K82" s="206" t="inlineStr">
        <is>
          <t xml:space="preserve">Lact </t>
        </is>
      </c>
      <c r="L82" s="664" t="n">
        <v>80</v>
      </c>
      <c r="M82" s="340">
        <f t="array" ref="M82">IF(J82&lt;65,"IPERPROTEZIONE",IF(J82&lt;70,"ACCETTABILE",IF(J82&lt;75,"BUONA",IF(J82&lt;80,"ACCETTABILE","INSUFFICIENTE"))))</f>
        <v/>
      </c>
      <c r="N82" s="631" t="n"/>
      <c r="O82" s="631" t="n"/>
      <c r="P82" s="632" t="n"/>
      <c r="Q82" s="331" t="n"/>
      <c r="R82" s="696" t="n"/>
      <c r="S82" s="696" t="n"/>
      <c r="T82" s="145" t="n"/>
      <c r="U82" s="145" t="n"/>
      <c r="V82" s="309" t="n"/>
      <c r="W82" s="309" t="n"/>
      <c r="X82" s="302" t="n"/>
      <c r="Y82" s="302" t="n"/>
      <c r="Z82" s="302" t="n"/>
      <c r="AA82" s="302" t="n"/>
      <c r="AB82" s="155" t="n"/>
      <c r="AC82" s="145" t="n"/>
      <c r="AD82" s="145" t="n"/>
      <c r="AE82" s="145" t="n"/>
      <c r="AF82" s="145" t="n"/>
      <c r="AG82" s="145" t="n"/>
      <c r="AH82" s="145" t="n"/>
      <c r="AI82" s="145" t="n"/>
      <c r="AJ82" s="145" t="n"/>
      <c r="AK82" s="145" t="n"/>
      <c r="AL82" s="145" t="n"/>
      <c r="AM82" s="145" t="n"/>
      <c r="AN82" s="156" t="n"/>
    </row>
    <row r="83" ht="29.25" customHeight="1" s="621">
      <c r="A83" s="144" t="n"/>
      <c r="B83" s="311" t="n"/>
      <c r="C83" s="311" t="n"/>
      <c r="D83" s="326" t="n"/>
      <c r="E83" s="342" t="inlineStr">
        <is>
          <t>IN DOTAZIONE</t>
        </is>
      </c>
      <c r="F83" s="697" t="n"/>
      <c r="G83" s="633" t="n"/>
      <c r="H83" s="380" t="inlineStr">
        <is>
          <t>PPeak</t>
        </is>
      </c>
      <c r="I83" s="381" t="inlineStr">
        <is>
          <t>dm</t>
        </is>
      </c>
      <c r="J83" s="707">
        <f t="array" ref="J83">M80-5</f>
        <v/>
      </c>
      <c r="K83" s="381" t="inlineStr">
        <is>
          <t xml:space="preserve">Lact </t>
        </is>
      </c>
      <c r="L83" s="707" t="n">
        <v>135</v>
      </c>
      <c r="M83" s="347">
        <f t="array" ref="M83">IF($O$45&lt;135,"VERIFICA NON NECESSARIA",IF(($O$45-J83)&lt;135,"IDONEO","INSUFFICIENTE"))</f>
        <v/>
      </c>
      <c r="N83" s="699" t="n"/>
      <c r="O83" s="699" t="n"/>
      <c r="P83" s="697" t="n"/>
      <c r="Q83" s="331" t="n"/>
      <c r="R83" s="700" t="n"/>
      <c r="S83" s="700" t="n"/>
      <c r="T83" s="145" t="n"/>
      <c r="U83" s="145" t="n"/>
      <c r="V83" s="309" t="n"/>
      <c r="W83" s="309" t="n"/>
      <c r="X83" s="302" t="n"/>
      <c r="Y83" s="302" t="n"/>
      <c r="Z83" s="302" t="n"/>
      <c r="AA83" s="302" t="n"/>
      <c r="AB83" s="155" t="n"/>
      <c r="AC83" s="145" t="n"/>
      <c r="AD83" s="145" t="n"/>
      <c r="AE83" s="145" t="n"/>
      <c r="AF83" s="145" t="n"/>
      <c r="AG83" s="145" t="n"/>
      <c r="AH83" s="145" t="n"/>
      <c r="AI83" s="145" t="n"/>
      <c r="AJ83" s="145" t="n"/>
      <c r="AK83" s="145" t="n"/>
      <c r="AL83" s="145" t="n"/>
      <c r="AM83" s="145" t="n"/>
      <c r="AN83" s="156" t="n"/>
    </row>
    <row r="84" ht="24" customHeight="1" s="621">
      <c r="A84" s="144" t="n"/>
      <c r="B84" s="145" t="n"/>
      <c r="C84" s="311" t="n"/>
      <c r="D84" s="311" t="n"/>
      <c r="E84" s="285" t="n"/>
      <c r="F84" s="285" t="n"/>
      <c r="G84" s="248" t="n"/>
      <c r="H84" s="285" t="n"/>
      <c r="I84" s="285" t="n"/>
      <c r="J84" s="285" t="n"/>
      <c r="K84" s="285" t="n"/>
      <c r="L84" s="285" t="n"/>
      <c r="M84" s="285" t="n"/>
      <c r="N84" s="285" t="n"/>
      <c r="O84" s="285" t="n"/>
      <c r="P84" s="285" t="n"/>
      <c r="Q84" s="145" t="n"/>
      <c r="R84" s="145" t="n"/>
      <c r="S84" s="145" t="n"/>
      <c r="T84" s="145" t="n"/>
      <c r="U84" s="145" t="n"/>
      <c r="V84" s="145" t="n"/>
      <c r="W84" s="155" t="n"/>
      <c r="X84" s="155" t="n"/>
      <c r="Y84" s="155" t="n"/>
      <c r="Z84" s="155" t="n"/>
      <c r="AA84" s="155" t="n"/>
      <c r="AB84" s="155" t="n"/>
      <c r="AC84" s="145" t="n"/>
      <c r="AD84" s="145" t="n"/>
      <c r="AE84" s="145" t="n"/>
      <c r="AF84" s="145" t="n"/>
      <c r="AG84" s="145" t="n"/>
      <c r="AH84" s="145" t="n"/>
      <c r="AI84" s="145" t="n"/>
      <c r="AJ84" s="145" t="n"/>
      <c r="AK84" s="145" t="n"/>
      <c r="AL84" s="145" t="n"/>
      <c r="AM84" s="145" t="n"/>
      <c r="AN84" s="156" t="n"/>
    </row>
    <row r="85" ht="27" customHeight="1" s="621">
      <c r="A85" s="144" t="n"/>
      <c r="B85" s="311" t="n"/>
      <c r="C85" s="311" t="n"/>
      <c r="D85" s="326" t="n"/>
      <c r="E85" s="363" t="inlineStr">
        <is>
          <t>VERIFICA E GIUDIZIO IDONEITA' DEL D.P.I. CON CALCOLO DEL PNR GLOBALE PER LAeq,F</t>
        </is>
      </c>
      <c r="F85" s="689" t="n"/>
      <c r="G85" s="689" t="n"/>
      <c r="H85" s="689" t="n"/>
      <c r="I85" s="689" t="n"/>
      <c r="J85" s="689" t="n"/>
      <c r="K85" s="689" t="n"/>
      <c r="L85" s="689" t="n"/>
      <c r="M85" s="689" t="n"/>
      <c r="N85" s="689" t="n"/>
      <c r="O85" s="689" t="n"/>
      <c r="P85" s="703" t="n"/>
      <c r="Q85" s="366" t="n"/>
      <c r="R85" s="357" t="n"/>
      <c r="S85" s="357" t="n"/>
      <c r="T85" s="145" t="n"/>
      <c r="U85" s="145" t="n"/>
      <c r="V85" s="309" t="n"/>
      <c r="W85" s="309" t="n"/>
      <c r="X85" s="302" t="n"/>
      <c r="Y85" s="302" t="n"/>
      <c r="Z85" s="302" t="n"/>
      <c r="AA85" s="302" t="n"/>
      <c r="AB85" s="155" t="n"/>
      <c r="AC85" s="145" t="n"/>
      <c r="AD85" s="145" t="n"/>
      <c r="AE85" s="145" t="n"/>
      <c r="AF85" s="145" t="n"/>
      <c r="AG85" s="145" t="n"/>
      <c r="AH85" s="145" t="n"/>
      <c r="AI85" s="145" t="n"/>
      <c r="AJ85" s="145" t="n"/>
      <c r="AK85" s="145" t="n"/>
      <c r="AL85" s="145" t="n"/>
      <c r="AM85" s="145" t="n"/>
      <c r="AN85" s="156" t="n"/>
    </row>
    <row r="86" ht="21" customHeight="1" s="621">
      <c r="A86" s="144" t="n"/>
      <c r="B86" s="311" t="n"/>
      <c r="C86" s="311" t="n"/>
      <c r="D86" s="326" t="n"/>
      <c r="E86" s="316" t="inlineStr">
        <is>
          <t>COD.</t>
        </is>
      </c>
      <c r="F86" s="206" t="inlineStr">
        <is>
          <t>Tipologia:</t>
        </is>
      </c>
      <c r="G86" s="206" t="inlineStr">
        <is>
          <t>Marca:</t>
        </is>
      </c>
      <c r="H86" s="206" t="inlineStr">
        <is>
          <t>Modello:</t>
        </is>
      </c>
      <c r="I86" s="632" t="n"/>
      <c r="J86" s="317" t="inlineStr">
        <is>
          <t>SNR</t>
        </is>
      </c>
      <c r="K86" s="318" t="inlineStr">
        <is>
          <t>H</t>
        </is>
      </c>
      <c r="L86" s="318" t="inlineStr">
        <is>
          <t>M</t>
        </is>
      </c>
      <c r="M86" s="318" t="inlineStr">
        <is>
          <t>L</t>
        </is>
      </c>
      <c r="N86" s="206" t="inlineStr">
        <is>
          <t>LEQ(A)F</t>
        </is>
      </c>
      <c r="O86" s="206" t="inlineStr">
        <is>
          <t>LEQ(C)F</t>
        </is>
      </c>
      <c r="P86" s="367" t="inlineStr">
        <is>
          <t>PNR</t>
        </is>
      </c>
      <c r="Q86" s="366" t="n"/>
      <c r="R86" s="320" t="n"/>
      <c r="S86" s="320" t="n"/>
      <c r="T86" s="145" t="n"/>
      <c r="U86" s="145" t="n"/>
      <c r="V86" s="309" t="n"/>
      <c r="W86" s="310" t="n"/>
      <c r="X86" s="302" t="n"/>
      <c r="Y86" s="302" t="n"/>
      <c r="Z86" s="302" t="n"/>
      <c r="AA86" s="302" t="n"/>
      <c r="AB86" s="155" t="n"/>
      <c r="AC86" s="145" t="n"/>
      <c r="AD86" s="145" t="n"/>
      <c r="AE86" s="145" t="n"/>
      <c r="AF86" s="145" t="n"/>
      <c r="AG86" s="145" t="n"/>
      <c r="AH86" s="145" t="n"/>
      <c r="AI86" s="145" t="n"/>
      <c r="AJ86" s="145" t="n"/>
      <c r="AK86" s="145" t="n"/>
      <c r="AL86" s="145" t="n"/>
      <c r="AM86" s="145" t="n"/>
      <c r="AN86" s="156" t="n"/>
    </row>
    <row r="87" ht="39.75" customHeight="1" s="621">
      <c r="A87" s="144" t="n"/>
      <c r="B87" s="311" t="n"/>
      <c r="C87" s="145" t="n"/>
      <c r="D87" s="281" t="n"/>
      <c r="E87" s="316" t="inlineStr">
        <is>
          <t>A3</t>
        </is>
      </c>
      <c r="F87" s="321">
        <f t="array" ref="F87">VLOOKUP(E87,$E$112:$L$243,2,FALSE)</f>
        <v/>
      </c>
      <c r="G87" s="321">
        <f t="array" ref="G87">VLOOKUP($E$87,$E$112:$L$243,3,FALSE)</f>
        <v/>
      </c>
      <c r="H87" s="226">
        <f t="array" ref="H87">VLOOKUP($E$87,$E$112:$L$243,4,FALSE)</f>
        <v/>
      </c>
      <c r="I87" s="632" t="n"/>
      <c r="J87" s="386">
        <f t="array" ref="J87">VLOOKUP(E87,$E$112:$L$243,5,FALSE)</f>
        <v/>
      </c>
      <c r="K87" s="386">
        <f t="array" ref="K87">VLOOKUP($E$87,$E$112:$L$243,6,FALSE)</f>
        <v/>
      </c>
      <c r="L87" s="386">
        <f t="array" ref="L87">VLOOKUP($E$87,$E$112:$L$243,7,FALSE)</f>
        <v/>
      </c>
      <c r="M87" s="386">
        <f t="array" ref="M87">VLOOKUP($E$87,$E$112:$L$243,8,FALSE)</f>
        <v/>
      </c>
      <c r="N87" s="704">
        <f t="array" ref="N87">$AK$11</f>
        <v/>
      </c>
      <c r="O87" s="704">
        <f t="array" ref="O87">$AL$11</f>
        <v/>
      </c>
      <c r="P87" s="705">
        <f t="array" ref="P87">IF(($AL$11-$AK$11)&lt;=2,(L88-((K88-L88)/4)*($AL$11-$AK$11-2)),(L88-((L88-M88)/8)*($AL$11-$AK$11-2)))</f>
        <v/>
      </c>
      <c r="Q87" s="366" t="n"/>
      <c r="R87" s="693" t="n"/>
      <c r="S87" s="693" t="n"/>
      <c r="T87" s="145" t="n"/>
      <c r="U87" s="145" t="n"/>
      <c r="V87" s="309" t="n"/>
      <c r="W87" s="309" t="n"/>
      <c r="X87" s="302" t="n"/>
      <c r="Y87" s="302" t="n"/>
      <c r="Z87" s="302" t="n"/>
      <c r="AA87" s="302" t="n"/>
      <c r="AB87" s="155" t="n"/>
      <c r="AC87" s="145" t="n"/>
      <c r="AD87" s="145" t="n"/>
      <c r="AE87" s="145" t="n"/>
      <c r="AF87" s="145" t="n"/>
      <c r="AG87" s="145" t="n"/>
      <c r="AH87" s="145" t="n"/>
      <c r="AI87" s="145" t="n"/>
      <c r="AJ87" s="145" t="n"/>
      <c r="AK87" s="145" t="n"/>
      <c r="AL87" s="145" t="n"/>
      <c r="AM87" s="145" t="n"/>
      <c r="AN87" s="156" t="n"/>
    </row>
    <row r="88" ht="21" customHeight="1" s="621">
      <c r="A88" s="144" t="n"/>
      <c r="B88" s="311" t="n"/>
      <c r="C88" s="311" t="n"/>
      <c r="D88" s="368" t="n"/>
      <c r="E88" s="372" t="n"/>
      <c r="F88" s="373" t="n"/>
      <c r="G88" s="374" t="inlineStr">
        <is>
          <t xml:space="preserve">Coeffciente correttivo β = </t>
        </is>
      </c>
      <c r="H88" s="328" t="n">
        <v>0.65</v>
      </c>
      <c r="I88" s="632" t="n"/>
      <c r="J88" s="329">
        <f t="array" ref="J88">H88*J87</f>
        <v/>
      </c>
      <c r="K88" s="330">
        <f t="array" ref="K88">K87*$H$88</f>
        <v/>
      </c>
      <c r="L88" s="330">
        <f t="array" ref="L88">L87*$H$88</f>
        <v/>
      </c>
      <c r="M88" s="330">
        <f t="array" ref="M88">M87*$H$88</f>
        <v/>
      </c>
      <c r="N88" s="633" t="n"/>
      <c r="O88" s="633" t="n"/>
      <c r="P88" s="634" t="n"/>
      <c r="Q88" s="366" t="n"/>
      <c r="R88" s="332" t="n"/>
      <c r="S88" s="332" t="n"/>
      <c r="T88" s="145" t="n"/>
      <c r="U88" s="145" t="n"/>
      <c r="V88" s="309" t="n"/>
      <c r="W88" s="309" t="n"/>
      <c r="X88" s="302" t="n"/>
      <c r="Y88" s="302" t="n"/>
      <c r="Z88" s="302" t="n"/>
      <c r="AA88" s="302" t="n"/>
      <c r="AB88" s="155" t="n"/>
      <c r="AC88" s="145" t="n"/>
      <c r="AD88" s="145" t="n"/>
      <c r="AE88" s="145" t="n"/>
      <c r="AF88" s="145" t="n"/>
      <c r="AG88" s="145" t="n"/>
      <c r="AH88" s="145" t="n"/>
      <c r="AI88" s="145" t="n"/>
      <c r="AJ88" s="145" t="n"/>
      <c r="AK88" s="145" t="n"/>
      <c r="AL88" s="145" t="n"/>
      <c r="AM88" s="145" t="n"/>
      <c r="AN88" s="156" t="n"/>
    </row>
    <row r="89" ht="9" customHeight="1" s="621">
      <c r="A89" s="144" t="n"/>
      <c r="B89" s="311" t="n"/>
      <c r="C89" s="311" t="n"/>
      <c r="D89" s="326" t="n"/>
      <c r="E89" s="375" t="n"/>
      <c r="F89" s="631" t="n"/>
      <c r="G89" s="631" t="n"/>
      <c r="H89" s="631" t="n"/>
      <c r="I89" s="631" t="n"/>
      <c r="J89" s="631" t="n"/>
      <c r="K89" s="631" t="n"/>
      <c r="L89" s="631" t="n"/>
      <c r="M89" s="631" t="n"/>
      <c r="N89" s="631" t="n"/>
      <c r="O89" s="631" t="n"/>
      <c r="P89" s="706" t="n"/>
      <c r="Q89" s="366" t="n"/>
      <c r="R89" s="332" t="n"/>
      <c r="S89" s="332" t="n"/>
      <c r="T89" s="145" t="n"/>
      <c r="U89" s="145" t="n"/>
      <c r="V89" s="309" t="n"/>
      <c r="W89" s="309" t="n"/>
      <c r="X89" s="302" t="n"/>
      <c r="Y89" s="302" t="n"/>
      <c r="Z89" s="302" t="n"/>
      <c r="AA89" s="302" t="n"/>
      <c r="AB89" s="155" t="n"/>
      <c r="AC89" s="145" t="n"/>
      <c r="AD89" s="145" t="n"/>
      <c r="AE89" s="145" t="n"/>
      <c r="AF89" s="145" t="n"/>
      <c r="AG89" s="145" t="n"/>
      <c r="AH89" s="145" t="n"/>
      <c r="AI89" s="145" t="n"/>
      <c r="AJ89" s="145" t="n"/>
      <c r="AK89" s="145" t="n"/>
      <c r="AL89" s="145" t="n"/>
      <c r="AM89" s="145" t="n"/>
      <c r="AN89" s="156" t="n"/>
    </row>
    <row r="90" ht="21" customHeight="1" s="621">
      <c r="A90" s="144" t="n"/>
      <c r="B90" s="311" t="n"/>
      <c r="C90" s="311" t="n"/>
      <c r="D90" s="326" t="n"/>
      <c r="E90" s="335" t="inlineStr">
        <is>
          <t>STATO</t>
        </is>
      </c>
      <c r="F90" s="632" t="n"/>
      <c r="G90" s="378" t="inlineStr">
        <is>
          <t>Medoto HML</t>
        </is>
      </c>
      <c r="H90" s="379" t="inlineStr">
        <is>
          <t>LEQ</t>
        </is>
      </c>
      <c r="I90" s="206" t="inlineStr">
        <is>
          <t>Leq(A)'</t>
        </is>
      </c>
      <c r="J90" s="694">
        <f t="array" ref="J90">$AK$11-P87</f>
        <v/>
      </c>
      <c r="K90" s="206" t="inlineStr">
        <is>
          <t xml:space="preserve">Lact </t>
        </is>
      </c>
      <c r="L90" s="664" t="n">
        <v>80</v>
      </c>
      <c r="M90" s="340">
        <f t="array" ref="M90">IF(J90&lt;65,"IPERPROTEZIONE",IF(J90&lt;70,"ACCETTABILE",IF(J90&lt;75,"BUONA",IF(J90&lt;80,"ACCETTABILE","INSUFFICIENTE"))))</f>
        <v/>
      </c>
      <c r="N90" s="631" t="n"/>
      <c r="O90" s="631" t="n"/>
      <c r="P90" s="632" t="n"/>
      <c r="Q90" s="331" t="n"/>
      <c r="R90" s="696" t="n"/>
      <c r="S90" s="696" t="n"/>
      <c r="T90" s="145" t="n"/>
      <c r="U90" s="145" t="n"/>
      <c r="V90" s="309" t="n"/>
      <c r="W90" s="309" t="n"/>
      <c r="X90" s="302" t="n"/>
      <c r="Y90" s="302" t="n"/>
      <c r="Z90" s="302" t="n"/>
      <c r="AA90" s="302" t="n"/>
      <c r="AB90" s="155" t="n"/>
      <c r="AC90" s="145" t="n"/>
      <c r="AD90" s="145" t="n"/>
      <c r="AE90" s="145" t="n"/>
      <c r="AF90" s="145" t="n"/>
      <c r="AG90" s="145" t="n"/>
      <c r="AH90" s="145" t="n"/>
      <c r="AI90" s="145" t="n"/>
      <c r="AJ90" s="145" t="n"/>
      <c r="AK90" s="145" t="n"/>
      <c r="AL90" s="145" t="n"/>
      <c r="AM90" s="145" t="n"/>
      <c r="AN90" s="156" t="n"/>
    </row>
    <row r="91" ht="29.25" customHeight="1" s="621">
      <c r="A91" s="144" t="n"/>
      <c r="B91" s="311" t="n"/>
      <c r="C91" s="311" t="n"/>
      <c r="D91" s="326" t="n"/>
      <c r="E91" s="342" t="inlineStr">
        <is>
          <t>IN DOTAZIONE</t>
        </is>
      </c>
      <c r="F91" s="697" t="n"/>
      <c r="G91" s="633" t="n"/>
      <c r="H91" s="380" t="inlineStr">
        <is>
          <t>PPeak</t>
        </is>
      </c>
      <c r="I91" s="381" t="inlineStr">
        <is>
          <t>dm</t>
        </is>
      </c>
      <c r="J91" s="707">
        <f t="array" ref="J91">M88-5</f>
        <v/>
      </c>
      <c r="K91" s="381" t="inlineStr">
        <is>
          <t xml:space="preserve">Lact </t>
        </is>
      </c>
      <c r="L91" s="707" t="n">
        <v>135</v>
      </c>
      <c r="M91" s="347">
        <f t="array" ref="M91">IF($O$45&lt;135,"VERIFICA NON NECESSARIA",IF(($O$45-J91)&lt;135,"IDONEO","INSUFFICIENTE"))</f>
        <v/>
      </c>
      <c r="N91" s="699" t="n"/>
      <c r="O91" s="699" t="n"/>
      <c r="P91" s="697" t="n"/>
      <c r="Q91" s="331" t="n"/>
      <c r="R91" s="700" t="n"/>
      <c r="S91" s="700" t="n"/>
      <c r="T91" s="145" t="n"/>
      <c r="U91" s="145" t="n"/>
      <c r="V91" s="309" t="n"/>
      <c r="W91" s="309" t="n"/>
      <c r="X91" s="302" t="n"/>
      <c r="Y91" s="302" t="n"/>
      <c r="Z91" s="302" t="n"/>
      <c r="AA91" s="302" t="n"/>
      <c r="AB91" s="155" t="n"/>
      <c r="AC91" s="145" t="n"/>
      <c r="AD91" s="145" t="n"/>
      <c r="AE91" s="145" t="n"/>
      <c r="AF91" s="145" t="n"/>
      <c r="AG91" s="145" t="n"/>
      <c r="AH91" s="145" t="n"/>
      <c r="AI91" s="145" t="n"/>
      <c r="AJ91" s="145" t="n"/>
      <c r="AK91" s="145" t="n"/>
      <c r="AL91" s="145" t="n"/>
      <c r="AM91" s="145" t="n"/>
      <c r="AN91" s="156" t="n"/>
    </row>
    <row r="92" ht="18.75" customHeight="1" s="621">
      <c r="A92" s="144" t="n"/>
      <c r="B92" s="145" t="n"/>
      <c r="C92" s="311" t="n"/>
      <c r="D92" s="311" t="n"/>
      <c r="E92" s="285" t="n"/>
      <c r="F92" s="285" t="n"/>
      <c r="G92" s="248" t="n"/>
      <c r="H92" s="285" t="n"/>
      <c r="I92" s="285" t="n"/>
      <c r="J92" s="285" t="n"/>
      <c r="K92" s="285" t="n"/>
      <c r="L92" s="285" t="n"/>
      <c r="M92" s="285" t="n"/>
      <c r="N92" s="285" t="n"/>
      <c r="O92" s="285" t="n"/>
      <c r="P92" s="285" t="n"/>
      <c r="Q92" s="145" t="n"/>
      <c r="R92" s="145" t="n"/>
      <c r="S92" s="145" t="n"/>
      <c r="T92" s="145" t="n"/>
      <c r="U92" s="145" t="n"/>
      <c r="V92" s="145" t="n"/>
      <c r="W92" s="155" t="n"/>
      <c r="X92" s="155" t="n"/>
      <c r="Y92" s="155" t="n"/>
      <c r="Z92" s="155" t="n"/>
      <c r="AA92" s="155" t="n"/>
      <c r="AB92" s="155" t="n"/>
      <c r="AC92" s="145" t="n"/>
      <c r="AD92" s="145" t="n"/>
      <c r="AE92" s="145" t="n"/>
      <c r="AF92" s="145" t="n"/>
      <c r="AG92" s="145" t="n"/>
      <c r="AH92" s="145" t="n"/>
      <c r="AI92" s="145" t="n"/>
      <c r="AJ92" s="145" t="n"/>
      <c r="AK92" s="145" t="n"/>
      <c r="AL92" s="145" t="n"/>
      <c r="AM92" s="145" t="n"/>
      <c r="AN92" s="156" t="n"/>
    </row>
    <row r="93" ht="27" customHeight="1" s="621">
      <c r="A93" s="144" t="n"/>
      <c r="B93" s="311" t="n"/>
      <c r="C93" s="311" t="n"/>
      <c r="D93" s="326" t="n"/>
      <c r="E93" s="363" t="inlineStr">
        <is>
          <t>VERIFICA E GIUDIZIO IDONEITA' DEL D.P.I. CON CALCOLO DEL PNR GLOBALE PER LAeq,F</t>
        </is>
      </c>
      <c r="F93" s="689" t="n"/>
      <c r="G93" s="689" t="n"/>
      <c r="H93" s="689" t="n"/>
      <c r="I93" s="689" t="n"/>
      <c r="J93" s="689" t="n"/>
      <c r="K93" s="689" t="n"/>
      <c r="L93" s="689" t="n"/>
      <c r="M93" s="689" t="n"/>
      <c r="N93" s="689" t="n"/>
      <c r="O93" s="689" t="n"/>
      <c r="P93" s="703" t="n"/>
      <c r="Q93" s="366" t="n"/>
      <c r="R93" s="357" t="n"/>
      <c r="S93" s="357" t="n"/>
      <c r="T93" s="145" t="n"/>
      <c r="U93" s="145" t="n"/>
      <c r="V93" s="309" t="n"/>
      <c r="W93" s="309" t="n"/>
      <c r="X93" s="302" t="n"/>
      <c r="Y93" s="302" t="n"/>
      <c r="Z93" s="302" t="n"/>
      <c r="AA93" s="302" t="n"/>
      <c r="AB93" s="155" t="n"/>
      <c r="AC93" s="145" t="n"/>
      <c r="AD93" s="145" t="n"/>
      <c r="AE93" s="145" t="n"/>
      <c r="AF93" s="145" t="n"/>
      <c r="AG93" s="145" t="n"/>
      <c r="AH93" s="145" t="n"/>
      <c r="AI93" s="145" t="n"/>
      <c r="AJ93" s="145" t="n"/>
      <c r="AK93" s="145" t="n"/>
      <c r="AL93" s="145" t="n"/>
      <c r="AM93" s="145" t="n"/>
      <c r="AN93" s="156" t="n"/>
    </row>
    <row r="94" ht="21" customHeight="1" s="621">
      <c r="A94" s="144" t="n"/>
      <c r="B94" s="311" t="n"/>
      <c r="C94" s="311" t="n"/>
      <c r="D94" s="326" t="n"/>
      <c r="E94" s="316" t="inlineStr">
        <is>
          <t>COD.</t>
        </is>
      </c>
      <c r="F94" s="206" t="inlineStr">
        <is>
          <t>Tipologia:</t>
        </is>
      </c>
      <c r="G94" s="206" t="inlineStr">
        <is>
          <t>Marca:</t>
        </is>
      </c>
      <c r="H94" s="206" t="inlineStr">
        <is>
          <t>Modello:</t>
        </is>
      </c>
      <c r="I94" s="632" t="n"/>
      <c r="J94" s="317" t="inlineStr">
        <is>
          <t>SNR</t>
        </is>
      </c>
      <c r="K94" s="318" t="inlineStr">
        <is>
          <t>H</t>
        </is>
      </c>
      <c r="L94" s="318" t="inlineStr">
        <is>
          <t>M</t>
        </is>
      </c>
      <c r="M94" s="318" t="inlineStr">
        <is>
          <t>L</t>
        </is>
      </c>
      <c r="N94" s="206" t="inlineStr">
        <is>
          <t>LEQ(A)F</t>
        </is>
      </c>
      <c r="O94" s="206" t="inlineStr">
        <is>
          <t>LEQ(C)F</t>
        </is>
      </c>
      <c r="P94" s="367" t="inlineStr">
        <is>
          <t>PNR</t>
        </is>
      </c>
      <c r="Q94" s="366" t="n"/>
      <c r="R94" s="320" t="n"/>
      <c r="S94" s="320" t="n"/>
      <c r="T94" s="145" t="n"/>
      <c r="U94" s="145" t="n"/>
      <c r="V94" s="309" t="n"/>
      <c r="W94" s="310" t="n"/>
      <c r="X94" s="302" t="n"/>
      <c r="Y94" s="302" t="n"/>
      <c r="Z94" s="302" t="n"/>
      <c r="AA94" s="302" t="n"/>
      <c r="AB94" s="155" t="n"/>
      <c r="AC94" s="145" t="n"/>
      <c r="AD94" s="145" t="n"/>
      <c r="AE94" s="145" t="n"/>
      <c r="AF94" s="145" t="n"/>
      <c r="AG94" s="145" t="n"/>
      <c r="AH94" s="145" t="n"/>
      <c r="AI94" s="145" t="n"/>
      <c r="AJ94" s="145" t="n"/>
      <c r="AK94" s="145" t="n"/>
      <c r="AL94" s="145" t="n"/>
      <c r="AM94" s="145" t="n"/>
      <c r="AN94" s="156" t="n"/>
    </row>
    <row r="95" ht="42.75" customHeight="1" s="621">
      <c r="A95" s="144" t="n"/>
      <c r="B95" s="311" t="n"/>
      <c r="C95" s="145" t="n"/>
      <c r="D95" s="281" t="n"/>
      <c r="E95" s="316" t="inlineStr">
        <is>
          <t>A4</t>
        </is>
      </c>
      <c r="F95" s="321">
        <f t="array" ref="F95">VLOOKUP(E95,$E$112:$L$243,2,FALSE)</f>
        <v/>
      </c>
      <c r="G95" s="321">
        <f t="array" ref="G95">VLOOKUP($E$95,$E$112:$L$243,3,FALSE)</f>
        <v/>
      </c>
      <c r="H95" s="226">
        <f t="array" ref="H95">VLOOKUP($E$95,$E$112:$L$243,4,FALSE)</f>
        <v/>
      </c>
      <c r="I95" s="632" t="n"/>
      <c r="J95" s="386">
        <f t="array" ref="J95">VLOOKUP(E95,$E$112:$L$243,5,FALSE)</f>
        <v/>
      </c>
      <c r="K95" s="386">
        <f t="array" ref="K95">VLOOKUP($E$95,$E$112:$L$243,6,FALSE)</f>
        <v/>
      </c>
      <c r="L95" s="386">
        <f t="array" ref="L95">VLOOKUP($E$95,$E$112:$L$243,7,FALSE)</f>
        <v/>
      </c>
      <c r="M95" s="386">
        <f t="array" ref="M95">VLOOKUP($E$95,$E$112:$L$243,8,FALSE)</f>
        <v/>
      </c>
      <c r="N95" s="704">
        <f t="array" ref="N95">$AK$11</f>
        <v/>
      </c>
      <c r="O95" s="704">
        <f t="array" ref="O95">$AL$11</f>
        <v/>
      </c>
      <c r="P95" s="705">
        <f t="array" ref="P95">IF(($AL$11-$AK$11)&lt;=2,(L96-((K96-L96)/4)*($AL$11-$AK$11-2)),(L96-((L96-M96)/8)*($AL$11-$AK$11-2)))</f>
        <v/>
      </c>
      <c r="Q95" s="366" t="n"/>
      <c r="R95" s="693" t="n"/>
      <c r="S95" s="693" t="n"/>
      <c r="T95" s="145" t="n"/>
      <c r="U95" s="145" t="n"/>
      <c r="V95" s="309" t="n"/>
      <c r="W95" s="309" t="n"/>
      <c r="X95" s="302" t="n"/>
      <c r="Y95" s="302" t="n"/>
      <c r="Z95" s="302" t="n"/>
      <c r="AA95" s="302" t="n"/>
      <c r="AB95" s="155" t="n"/>
      <c r="AC95" s="145" t="n"/>
      <c r="AD95" s="145" t="n"/>
      <c r="AE95" s="145" t="n"/>
      <c r="AF95" s="145" t="n"/>
      <c r="AG95" s="145" t="n"/>
      <c r="AH95" s="145" t="n"/>
      <c r="AI95" s="145" t="n"/>
      <c r="AJ95" s="145" t="n"/>
      <c r="AK95" s="145" t="n"/>
      <c r="AL95" s="145" t="n"/>
      <c r="AM95" s="145" t="n"/>
      <c r="AN95" s="156" t="n"/>
    </row>
    <row r="96" ht="21" customHeight="1" s="621">
      <c r="A96" s="144" t="n"/>
      <c r="B96" s="311" t="n"/>
      <c r="C96" s="311" t="n"/>
      <c r="D96" s="368" t="n"/>
      <c r="E96" s="372" t="n"/>
      <c r="F96" s="373" t="n"/>
      <c r="G96" s="374" t="inlineStr">
        <is>
          <t xml:space="preserve">Coeffciente correttivo β = </t>
        </is>
      </c>
      <c r="H96" s="328" t="n">
        <v>0.65</v>
      </c>
      <c r="I96" s="632" t="n"/>
      <c r="J96" s="329">
        <f t="array" ref="J96">H96*J95</f>
        <v/>
      </c>
      <c r="K96" s="330">
        <f t="array" ref="K96">K95*$H$96</f>
        <v/>
      </c>
      <c r="L96" s="330">
        <f t="array" ref="L96">L95*$H$96</f>
        <v/>
      </c>
      <c r="M96" s="330">
        <f t="array" ref="M96">M95*$H$96</f>
        <v/>
      </c>
      <c r="N96" s="633" t="n"/>
      <c r="O96" s="633" t="n"/>
      <c r="P96" s="634" t="n"/>
      <c r="Q96" s="366" t="n"/>
      <c r="R96" s="332" t="n"/>
      <c r="S96" s="332" t="n"/>
      <c r="T96" s="145" t="n"/>
      <c r="U96" s="145" t="n"/>
      <c r="V96" s="309" t="n"/>
      <c r="W96" s="309" t="n"/>
      <c r="X96" s="302" t="n"/>
      <c r="Y96" s="302" t="n"/>
      <c r="Z96" s="302" t="n"/>
      <c r="AA96" s="302" t="n"/>
      <c r="AB96" s="155" t="n"/>
      <c r="AC96" s="145" t="n"/>
      <c r="AD96" s="145" t="n"/>
      <c r="AE96" s="145" t="n"/>
      <c r="AF96" s="145" t="n"/>
      <c r="AG96" s="145" t="n"/>
      <c r="AH96" s="145" t="n"/>
      <c r="AI96" s="145" t="n"/>
      <c r="AJ96" s="145" t="n"/>
      <c r="AK96" s="145" t="n"/>
      <c r="AL96" s="145" t="n"/>
      <c r="AM96" s="145" t="n"/>
      <c r="AN96" s="156" t="n"/>
    </row>
    <row r="97" ht="9" customHeight="1" s="621">
      <c r="A97" s="144" t="n"/>
      <c r="B97" s="311" t="n"/>
      <c r="C97" s="311" t="n"/>
      <c r="D97" s="326" t="n"/>
      <c r="E97" s="375" t="n"/>
      <c r="F97" s="631" t="n"/>
      <c r="G97" s="631" t="n"/>
      <c r="H97" s="631" t="n"/>
      <c r="I97" s="631" t="n"/>
      <c r="J97" s="631" t="n"/>
      <c r="K97" s="631" t="n"/>
      <c r="L97" s="631" t="n"/>
      <c r="M97" s="631" t="n"/>
      <c r="N97" s="631" t="n"/>
      <c r="O97" s="631" t="n"/>
      <c r="P97" s="706" t="n"/>
      <c r="Q97" s="366" t="n"/>
      <c r="R97" s="332" t="n"/>
      <c r="S97" s="332" t="n"/>
      <c r="T97" s="145" t="n"/>
      <c r="U97" s="145" t="n"/>
      <c r="V97" s="309" t="n"/>
      <c r="W97" s="309" t="n"/>
      <c r="X97" s="302" t="n"/>
      <c r="Y97" s="302" t="n"/>
      <c r="Z97" s="302" t="n"/>
      <c r="AA97" s="302" t="n"/>
      <c r="AB97" s="155" t="n"/>
      <c r="AC97" s="145" t="n"/>
      <c r="AD97" s="145" t="n"/>
      <c r="AE97" s="145" t="n"/>
      <c r="AF97" s="145" t="n"/>
      <c r="AG97" s="145" t="n"/>
      <c r="AH97" s="145" t="n"/>
      <c r="AI97" s="145" t="n"/>
      <c r="AJ97" s="145" t="n"/>
      <c r="AK97" s="145" t="n"/>
      <c r="AL97" s="145" t="n"/>
      <c r="AM97" s="145" t="n"/>
      <c r="AN97" s="156" t="n"/>
    </row>
    <row r="98" ht="21" customHeight="1" s="621">
      <c r="A98" s="144" t="n"/>
      <c r="B98" s="311" t="n"/>
      <c r="C98" s="311" t="n"/>
      <c r="D98" s="326" t="n"/>
      <c r="E98" s="335" t="inlineStr">
        <is>
          <t>STATO</t>
        </is>
      </c>
      <c r="F98" s="632" t="n"/>
      <c r="G98" s="378" t="inlineStr">
        <is>
          <t>Medoto HML</t>
        </is>
      </c>
      <c r="H98" s="379" t="inlineStr">
        <is>
          <t>LEQ</t>
        </is>
      </c>
      <c r="I98" s="206" t="inlineStr">
        <is>
          <t>Leq(A)'</t>
        </is>
      </c>
      <c r="J98" s="694">
        <f t="array" ref="J98">$AK$11-P95</f>
        <v/>
      </c>
      <c r="K98" s="206" t="inlineStr">
        <is>
          <t xml:space="preserve">Lact </t>
        </is>
      </c>
      <c r="L98" s="664" t="n">
        <v>80</v>
      </c>
      <c r="M98" s="340">
        <f t="array" ref="M98">IF(J98&lt;65,"IPERPROTEZIONE",IF(J98&lt;70,"ACCETTABILE",IF(J98&lt;75,"BUONA",IF(J98&lt;80,"ACCETTABILE","INSUFFICIENTE"))))</f>
        <v/>
      </c>
      <c r="N98" s="631" t="n"/>
      <c r="O98" s="631" t="n"/>
      <c r="P98" s="632" t="n"/>
      <c r="Q98" s="331" t="n"/>
      <c r="R98" s="696" t="n"/>
      <c r="S98" s="696" t="n"/>
      <c r="T98" s="145" t="n"/>
      <c r="U98" s="145" t="n"/>
      <c r="V98" s="309" t="n"/>
      <c r="W98" s="309" t="n"/>
      <c r="X98" s="302" t="n"/>
      <c r="Y98" s="302" t="n"/>
      <c r="Z98" s="302" t="n"/>
      <c r="AA98" s="302" t="n"/>
      <c r="AB98" s="155" t="n"/>
      <c r="AC98" s="145" t="n"/>
      <c r="AD98" s="145" t="n"/>
      <c r="AE98" s="145" t="n"/>
      <c r="AF98" s="145" t="n"/>
      <c r="AG98" s="145" t="n"/>
      <c r="AH98" s="145" t="n"/>
      <c r="AI98" s="145" t="n"/>
      <c r="AJ98" s="145" t="n"/>
      <c r="AK98" s="145" t="n"/>
      <c r="AL98" s="145" t="n"/>
      <c r="AM98" s="145" t="n"/>
      <c r="AN98" s="156" t="n"/>
    </row>
    <row r="99" ht="29.25" customHeight="1" s="621">
      <c r="A99" s="144" t="n"/>
      <c r="B99" s="311" t="n"/>
      <c r="C99" s="311" t="n"/>
      <c r="D99" s="326" t="n"/>
      <c r="E99" s="342" t="inlineStr">
        <is>
          <t>IN DOTAZIONE</t>
        </is>
      </c>
      <c r="F99" s="697" t="n"/>
      <c r="G99" s="633" t="n"/>
      <c r="H99" s="380" t="inlineStr">
        <is>
          <t>PPeak</t>
        </is>
      </c>
      <c r="I99" s="381" t="inlineStr">
        <is>
          <t>dm</t>
        </is>
      </c>
      <c r="J99" s="707">
        <f t="array" ref="J99">M96-5</f>
        <v/>
      </c>
      <c r="K99" s="381" t="inlineStr">
        <is>
          <t xml:space="preserve">Lact </t>
        </is>
      </c>
      <c r="L99" s="707" t="n">
        <v>135</v>
      </c>
      <c r="M99" s="347">
        <f t="array" ref="M99">IF($O$45&lt;135,"VERIFICA NON NECESSARIA",IF(($O$45-J99)&lt;135,"IDONEO","INSUFFICIENTE"))</f>
        <v/>
      </c>
      <c r="N99" s="699" t="n"/>
      <c r="O99" s="699" t="n"/>
      <c r="P99" s="697" t="n"/>
      <c r="Q99" s="331" t="n"/>
      <c r="R99" s="700" t="n"/>
      <c r="S99" s="700" t="n"/>
      <c r="T99" s="145" t="n"/>
      <c r="U99" s="145" t="n"/>
      <c r="V99" s="309" t="n"/>
      <c r="W99" s="309" t="n"/>
      <c r="X99" s="302" t="n"/>
      <c r="Y99" s="302" t="n"/>
      <c r="Z99" s="302" t="n"/>
      <c r="AA99" s="302" t="n"/>
      <c r="AB99" s="155" t="n"/>
      <c r="AC99" s="145" t="n"/>
      <c r="AD99" s="145" t="n"/>
      <c r="AE99" s="145" t="n"/>
      <c r="AF99" s="145" t="n"/>
      <c r="AG99" s="145" t="n"/>
      <c r="AH99" s="145" t="n"/>
      <c r="AI99" s="145" t="n"/>
      <c r="AJ99" s="145" t="n"/>
      <c r="AK99" s="145" t="n"/>
      <c r="AL99" s="145" t="n"/>
      <c r="AM99" s="145" t="n"/>
      <c r="AN99" s="156" t="n"/>
    </row>
    <row r="100" ht="18.75" customHeight="1" s="621">
      <c r="A100" s="144" t="n"/>
      <c r="B100" s="145" t="n"/>
      <c r="C100" s="311" t="n"/>
      <c r="D100" s="311" t="n"/>
      <c r="E100" s="285" t="n"/>
      <c r="F100" s="285" t="n"/>
      <c r="G100" s="248" t="n"/>
      <c r="H100" s="285" t="n"/>
      <c r="I100" s="285" t="n"/>
      <c r="J100" s="285" t="n"/>
      <c r="K100" s="285" t="n"/>
      <c r="L100" s="285" t="n"/>
      <c r="M100" s="285" t="n"/>
      <c r="N100" s="285" t="n"/>
      <c r="O100" s="285" t="n"/>
      <c r="P100" s="285" t="n"/>
      <c r="Q100" s="145" t="n"/>
      <c r="R100" s="145" t="n"/>
      <c r="S100" s="145" t="n"/>
      <c r="T100" s="145" t="n"/>
      <c r="U100" s="145" t="n"/>
      <c r="V100" s="145" t="n"/>
      <c r="W100" s="155" t="n"/>
      <c r="X100" s="155" t="n"/>
      <c r="Y100" s="155" t="n"/>
      <c r="Z100" s="155" t="n"/>
      <c r="AA100" s="155" t="n"/>
      <c r="AB100" s="155" t="n"/>
      <c r="AC100" s="145" t="n"/>
      <c r="AD100" s="145" t="n"/>
      <c r="AE100" s="145" t="n"/>
      <c r="AF100" s="145" t="n"/>
      <c r="AG100" s="145" t="n"/>
      <c r="AH100" s="145" t="n"/>
      <c r="AI100" s="145" t="n"/>
      <c r="AJ100" s="145" t="n"/>
      <c r="AK100" s="145" t="n"/>
      <c r="AL100" s="145" t="n"/>
      <c r="AM100" s="145" t="n"/>
      <c r="AN100" s="156" t="n"/>
    </row>
    <row r="101" ht="27" customHeight="1" s="621">
      <c r="A101" s="144" t="n"/>
      <c r="B101" s="311" t="n"/>
      <c r="C101" s="311" t="n"/>
      <c r="D101" s="326" t="n"/>
      <c r="E101" s="363" t="inlineStr">
        <is>
          <t>VERIFICA E GIUDIZIO IDONEITA' DEL D.P.I. CON CALCOLO DEL PNR GLOBALE PER LAeq,F</t>
        </is>
      </c>
      <c r="F101" s="689" t="n"/>
      <c r="G101" s="689" t="n"/>
      <c r="H101" s="689" t="n"/>
      <c r="I101" s="689" t="n"/>
      <c r="J101" s="689" t="n"/>
      <c r="K101" s="689" t="n"/>
      <c r="L101" s="689" t="n"/>
      <c r="M101" s="689" t="n"/>
      <c r="N101" s="689" t="n"/>
      <c r="O101" s="689" t="n"/>
      <c r="P101" s="703" t="n"/>
      <c r="Q101" s="366" t="n"/>
      <c r="R101" s="357" t="n"/>
      <c r="S101" s="357" t="n"/>
      <c r="T101" s="145" t="n"/>
      <c r="U101" s="145" t="n"/>
      <c r="V101" s="309" t="n"/>
      <c r="W101" s="309" t="n"/>
      <c r="X101" s="302" t="n"/>
      <c r="Y101" s="302" t="n"/>
      <c r="Z101" s="302" t="n"/>
      <c r="AA101" s="302" t="n"/>
      <c r="AB101" s="155" t="n"/>
      <c r="AC101" s="145" t="n"/>
      <c r="AD101" s="145" t="n"/>
      <c r="AE101" s="145" t="n"/>
      <c r="AF101" s="145" t="n"/>
      <c r="AG101" s="145" t="n"/>
      <c r="AH101" s="145" t="n"/>
      <c r="AI101" s="145" t="n"/>
      <c r="AJ101" s="145" t="n"/>
      <c r="AK101" s="145" t="n"/>
      <c r="AL101" s="145" t="n"/>
      <c r="AM101" s="145" t="n"/>
      <c r="AN101" s="156" t="n"/>
    </row>
    <row r="102" ht="21" customHeight="1" s="621">
      <c r="A102" s="144" t="n"/>
      <c r="B102" s="311" t="n"/>
      <c r="C102" s="311" t="n"/>
      <c r="D102" s="326" t="n"/>
      <c r="E102" s="316" t="inlineStr">
        <is>
          <t>COD.</t>
        </is>
      </c>
      <c r="F102" s="206" t="inlineStr">
        <is>
          <t>Tipologia:</t>
        </is>
      </c>
      <c r="G102" s="206" t="inlineStr">
        <is>
          <t>Marca:</t>
        </is>
      </c>
      <c r="H102" s="206" t="inlineStr">
        <is>
          <t>Modello:</t>
        </is>
      </c>
      <c r="I102" s="632" t="n"/>
      <c r="J102" s="317" t="inlineStr">
        <is>
          <t>SNR</t>
        </is>
      </c>
      <c r="K102" s="318" t="inlineStr">
        <is>
          <t>H</t>
        </is>
      </c>
      <c r="L102" s="318" t="inlineStr">
        <is>
          <t>M</t>
        </is>
      </c>
      <c r="M102" s="318" t="inlineStr">
        <is>
          <t>L</t>
        </is>
      </c>
      <c r="N102" s="206" t="inlineStr">
        <is>
          <t>LEQ(A)F</t>
        </is>
      </c>
      <c r="O102" s="206" t="inlineStr">
        <is>
          <t>LEQ(C)F</t>
        </is>
      </c>
      <c r="P102" s="367" t="inlineStr">
        <is>
          <t>PNR</t>
        </is>
      </c>
      <c r="Q102" s="366" t="n"/>
      <c r="R102" s="320" t="n"/>
      <c r="S102" s="320" t="n"/>
      <c r="T102" s="145" t="n"/>
      <c r="U102" s="145" t="n"/>
      <c r="V102" s="309" t="n"/>
      <c r="W102" s="310" t="n"/>
      <c r="X102" s="302" t="n"/>
      <c r="Y102" s="302" t="n"/>
      <c r="Z102" s="302" t="n"/>
      <c r="AA102" s="302" t="n"/>
      <c r="AB102" s="155" t="n"/>
      <c r="AC102" s="145" t="n"/>
      <c r="AD102" s="145" t="n"/>
      <c r="AE102" s="145" t="n"/>
      <c r="AF102" s="145" t="n"/>
      <c r="AG102" s="145" t="n"/>
      <c r="AH102" s="145" t="n"/>
      <c r="AI102" s="145" t="n"/>
      <c r="AJ102" s="145" t="n"/>
      <c r="AK102" s="145" t="n"/>
      <c r="AL102" s="145" t="n"/>
      <c r="AM102" s="145" t="n"/>
      <c r="AN102" s="156" t="n"/>
    </row>
    <row r="103" ht="21" customHeight="1" s="621">
      <c r="A103" s="144" t="n"/>
      <c r="B103" s="311" t="n"/>
      <c r="C103" s="145" t="n"/>
      <c r="D103" s="281" t="n"/>
      <c r="E103" s="316" t="inlineStr">
        <is>
          <t>A7</t>
        </is>
      </c>
      <c r="F103" s="321">
        <f t="array" ref="F103">VLOOKUP(E103,$E$112:$L$243,2,FALSE)</f>
        <v/>
      </c>
      <c r="G103" s="321">
        <f t="array" ref="G103">VLOOKUP($E$103,$E$112:$L$243,3,FALSE)</f>
        <v/>
      </c>
      <c r="H103" s="321">
        <f t="array" ref="H103">VLOOKUP($E$103,$E$112:$L$243,4,FALSE)</f>
        <v/>
      </c>
      <c r="I103" s="632" t="n"/>
      <c r="J103" s="386">
        <f t="array" ref="J103">VLOOKUP(E103,$E$112:$L$243,5,FALSE)</f>
        <v/>
      </c>
      <c r="K103" s="386">
        <f t="array" ref="K103">VLOOKUP($E$103,$E$112:$L$243,6,FALSE)</f>
        <v/>
      </c>
      <c r="L103" s="386">
        <f t="array" ref="L103">VLOOKUP($E$103,$E$112:$L$243,7,FALSE)</f>
        <v/>
      </c>
      <c r="M103" s="386">
        <f t="array" ref="M103">VLOOKUP($E$103,$E$112:$L$243,8,FALSE)</f>
        <v/>
      </c>
      <c r="N103" s="704">
        <f t="array" ref="N103">$AK$11</f>
        <v/>
      </c>
      <c r="O103" s="704">
        <f t="array" ref="O103">$AL$11</f>
        <v/>
      </c>
      <c r="P103" s="705">
        <f t="array" ref="P103">IF(($AL$11-$AK$11)&lt;=2,(L104-((K104-L104)/4)*($AL$11-$AK$11-2)),(L104-((L104-M104)/8)*($AL$11-$AK$11-2)))</f>
        <v/>
      </c>
      <c r="Q103" s="366" t="n"/>
      <c r="R103" s="693" t="n"/>
      <c r="S103" s="693" t="n"/>
      <c r="T103" s="145" t="n"/>
      <c r="U103" s="145" t="n"/>
      <c r="V103" s="309" t="n"/>
      <c r="W103" s="309" t="n"/>
      <c r="X103" s="302" t="n"/>
      <c r="Y103" s="302" t="n"/>
      <c r="Z103" s="302" t="n"/>
      <c r="AA103" s="302" t="n"/>
      <c r="AB103" s="155" t="n"/>
      <c r="AC103" s="145" t="n"/>
      <c r="AD103" s="145" t="n"/>
      <c r="AE103" s="145" t="n"/>
      <c r="AF103" s="145" t="n"/>
      <c r="AG103" s="145" t="n"/>
      <c r="AH103" s="145" t="n"/>
      <c r="AI103" s="145" t="n"/>
      <c r="AJ103" s="145" t="n"/>
      <c r="AK103" s="145" t="n"/>
      <c r="AL103" s="145" t="n"/>
      <c r="AM103" s="145" t="n"/>
      <c r="AN103" s="156" t="n"/>
    </row>
    <row r="104" ht="21" customHeight="1" s="621">
      <c r="A104" s="144" t="n"/>
      <c r="B104" s="311" t="n"/>
      <c r="C104" s="311" t="n"/>
      <c r="D104" s="368" t="n"/>
      <c r="E104" s="372" t="n"/>
      <c r="F104" s="373" t="n"/>
      <c r="G104" s="374" t="inlineStr">
        <is>
          <t xml:space="preserve">Coeffciente correttivo β = </t>
        </is>
      </c>
      <c r="H104" s="328" t="n">
        <v>0.85</v>
      </c>
      <c r="I104" s="632" t="n"/>
      <c r="J104" s="329">
        <f t="array" ref="J104">H104*J103</f>
        <v/>
      </c>
      <c r="K104" s="330">
        <f t="array" ref="K104">K103*$H$104</f>
        <v/>
      </c>
      <c r="L104" s="330">
        <f t="array" ref="L104">L103*$H$104</f>
        <v/>
      </c>
      <c r="M104" s="330">
        <f t="array" ref="M104">M103*$H$104</f>
        <v/>
      </c>
      <c r="N104" s="633" t="n"/>
      <c r="O104" s="633" t="n"/>
      <c r="P104" s="634" t="n"/>
      <c r="Q104" s="366" t="n"/>
      <c r="R104" s="332" t="n"/>
      <c r="S104" s="332" t="n"/>
      <c r="T104" s="145" t="n"/>
      <c r="U104" s="145" t="n"/>
      <c r="V104" s="309" t="n"/>
      <c r="W104" s="309" t="n"/>
      <c r="X104" s="302" t="n"/>
      <c r="Y104" s="302" t="n"/>
      <c r="Z104" s="302" t="n"/>
      <c r="AA104" s="302" t="n"/>
      <c r="AB104" s="155" t="n"/>
      <c r="AC104" s="145" t="n"/>
      <c r="AD104" s="145" t="n"/>
      <c r="AE104" s="145" t="n"/>
      <c r="AF104" s="145" t="n"/>
      <c r="AG104" s="145" t="n"/>
      <c r="AH104" s="145" t="n"/>
      <c r="AI104" s="145" t="n"/>
      <c r="AJ104" s="145" t="n"/>
      <c r="AK104" s="145" t="n"/>
      <c r="AL104" s="145" t="n"/>
      <c r="AM104" s="145" t="n"/>
      <c r="AN104" s="156" t="n"/>
    </row>
    <row r="105" ht="9" customHeight="1" s="621">
      <c r="A105" s="144" t="n"/>
      <c r="B105" s="311" t="n"/>
      <c r="C105" s="311" t="n"/>
      <c r="D105" s="326" t="n"/>
      <c r="E105" s="375" t="n"/>
      <c r="F105" s="631" t="n"/>
      <c r="G105" s="631" t="n"/>
      <c r="H105" s="631" t="n"/>
      <c r="I105" s="631" t="n"/>
      <c r="J105" s="631" t="n"/>
      <c r="K105" s="631" t="n"/>
      <c r="L105" s="631" t="n"/>
      <c r="M105" s="631" t="n"/>
      <c r="N105" s="631" t="n"/>
      <c r="O105" s="631" t="n"/>
      <c r="P105" s="706" t="n"/>
      <c r="Q105" s="366" t="n"/>
      <c r="R105" s="332" t="n"/>
      <c r="S105" s="332" t="n"/>
      <c r="T105" s="145" t="n"/>
      <c r="U105" s="145" t="n"/>
      <c r="V105" s="309" t="n"/>
      <c r="W105" s="309" t="n"/>
      <c r="X105" s="302" t="n"/>
      <c r="Y105" s="302" t="n"/>
      <c r="Z105" s="302" t="n"/>
      <c r="AA105" s="302" t="n"/>
      <c r="AB105" s="155" t="n"/>
      <c r="AC105" s="145" t="n"/>
      <c r="AD105" s="145" t="n"/>
      <c r="AE105" s="145" t="n"/>
      <c r="AF105" s="145" t="n"/>
      <c r="AG105" s="145" t="n"/>
      <c r="AH105" s="145" t="n"/>
      <c r="AI105" s="145" t="n"/>
      <c r="AJ105" s="145" t="n"/>
      <c r="AK105" s="145" t="n"/>
      <c r="AL105" s="145" t="n"/>
      <c r="AM105" s="145" t="n"/>
      <c r="AN105" s="156" t="n"/>
    </row>
    <row r="106" ht="21" customHeight="1" s="621">
      <c r="A106" s="144" t="n"/>
      <c r="B106" s="311" t="n"/>
      <c r="C106" s="311" t="n"/>
      <c r="D106" s="326" t="n"/>
      <c r="E106" s="335" t="inlineStr">
        <is>
          <t>STATO</t>
        </is>
      </c>
      <c r="F106" s="632" t="n"/>
      <c r="G106" s="378" t="inlineStr">
        <is>
          <t>Medoto HML</t>
        </is>
      </c>
      <c r="H106" s="379" t="inlineStr">
        <is>
          <t>LEQ</t>
        </is>
      </c>
      <c r="I106" s="206" t="inlineStr">
        <is>
          <t>Leq(A)'</t>
        </is>
      </c>
      <c r="J106" s="694">
        <f t="array" ref="J106">$AK$11-P103</f>
        <v/>
      </c>
      <c r="K106" s="206" t="inlineStr">
        <is>
          <t xml:space="preserve">Lact </t>
        </is>
      </c>
      <c r="L106" s="664" t="n">
        <v>80</v>
      </c>
      <c r="M106" s="340">
        <f t="array" ref="M106">IF(J106&lt;65,"IPERPROTEZIONE",IF(J106&lt;70,"ACCETTABILE",IF(J106&lt;75,"BUONA",IF(J106&lt;80,"ACCETTABILE","INSUFFICIENTE"))))</f>
        <v/>
      </c>
      <c r="N106" s="631" t="n"/>
      <c r="O106" s="631" t="n"/>
      <c r="P106" s="632" t="n"/>
      <c r="Q106" s="331" t="n"/>
      <c r="R106" s="696" t="n"/>
      <c r="S106" s="696" t="n"/>
      <c r="T106" s="145" t="n"/>
      <c r="U106" s="145" t="n"/>
      <c r="V106" s="309" t="n"/>
      <c r="W106" s="309" t="n"/>
      <c r="X106" s="302" t="n"/>
      <c r="Y106" s="302" t="n"/>
      <c r="Z106" s="302" t="n"/>
      <c r="AA106" s="302" t="n"/>
      <c r="AB106" s="155" t="n"/>
      <c r="AC106" s="145" t="n"/>
      <c r="AD106" s="145" t="n"/>
      <c r="AE106" s="145" t="n"/>
      <c r="AF106" s="145" t="n"/>
      <c r="AG106" s="145" t="n"/>
      <c r="AH106" s="145" t="n"/>
      <c r="AI106" s="145" t="n"/>
      <c r="AJ106" s="145" t="n"/>
      <c r="AK106" s="145" t="n"/>
      <c r="AL106" s="145" t="n"/>
      <c r="AM106" s="145" t="n"/>
      <c r="AN106" s="156" t="n"/>
    </row>
    <row r="107" ht="29.25" customHeight="1" s="621">
      <c r="A107" s="144" t="n"/>
      <c r="B107" s="311" t="n"/>
      <c r="C107" s="311" t="n"/>
      <c r="D107" s="326" t="n"/>
      <c r="E107" s="342" t="inlineStr">
        <is>
          <t>DA ACQUISTARE</t>
        </is>
      </c>
      <c r="F107" s="697" t="n"/>
      <c r="G107" s="633" t="n"/>
      <c r="H107" s="380" t="inlineStr">
        <is>
          <t>PPeak</t>
        </is>
      </c>
      <c r="I107" s="381" t="inlineStr">
        <is>
          <t>dm</t>
        </is>
      </c>
      <c r="J107" s="707">
        <f t="array" ref="J107">M104-5</f>
        <v/>
      </c>
      <c r="K107" s="381" t="inlineStr">
        <is>
          <t xml:space="preserve">Lact </t>
        </is>
      </c>
      <c r="L107" s="707" t="n">
        <v>135</v>
      </c>
      <c r="M107" s="347">
        <f t="array" ref="M107">IF($O$45&lt;135,"VERIFICA NON NECESSARIA",IF(($O$45-J107)&lt;135,"IDONEO","INSUFFICIENTE"))</f>
        <v/>
      </c>
      <c r="N107" s="699" t="n"/>
      <c r="O107" s="699" t="n"/>
      <c r="P107" s="697" t="n"/>
      <c r="Q107" s="331" t="n"/>
      <c r="R107" s="700" t="n"/>
      <c r="S107" s="700" t="n"/>
      <c r="T107" s="145" t="n"/>
      <c r="U107" s="145" t="n"/>
      <c r="V107" s="309" t="n"/>
      <c r="W107" s="309" t="n"/>
      <c r="X107" s="302" t="n"/>
      <c r="Y107" s="302" t="n"/>
      <c r="Z107" s="302" t="n"/>
      <c r="AA107" s="302" t="n"/>
      <c r="AB107" s="155" t="n"/>
      <c r="AC107" s="145" t="n"/>
      <c r="AD107" s="145" t="n"/>
      <c r="AE107" s="145" t="n"/>
      <c r="AF107" s="145" t="n"/>
      <c r="AG107" s="145" t="n"/>
      <c r="AH107" s="145" t="n"/>
      <c r="AI107" s="145" t="n"/>
      <c r="AJ107" s="145" t="n"/>
      <c r="AK107" s="145" t="n"/>
      <c r="AL107" s="145" t="n"/>
      <c r="AM107" s="145" t="n"/>
      <c r="AN107" s="156" t="n"/>
    </row>
    <row r="108" ht="18" customHeight="1" s="621">
      <c r="A108" s="144" t="n"/>
      <c r="B108" s="145" t="n"/>
      <c r="C108" s="311" t="n"/>
      <c r="D108" s="311" t="n"/>
      <c r="E108" s="294" t="n"/>
      <c r="F108" s="294" t="n"/>
      <c r="G108" s="173" t="n"/>
      <c r="H108" s="294" t="n"/>
      <c r="I108" s="294" t="n"/>
      <c r="J108" s="294" t="n"/>
      <c r="K108" s="294" t="n"/>
      <c r="L108" s="294" t="n"/>
      <c r="M108" s="294" t="n"/>
      <c r="N108" s="294" t="n"/>
      <c r="O108" s="294" t="n"/>
      <c r="P108" s="294" t="n"/>
      <c r="Q108" s="145" t="n"/>
      <c r="R108" s="145" t="n"/>
      <c r="S108" s="145" t="n"/>
      <c r="T108" s="145" t="n"/>
      <c r="U108" s="145" t="n"/>
      <c r="V108" s="145" t="n"/>
      <c r="W108" s="155" t="n"/>
      <c r="X108" s="155" t="n"/>
      <c r="Y108" s="155" t="n"/>
      <c r="Z108" s="155" t="n"/>
      <c r="AA108" s="155" t="n"/>
      <c r="AB108" s="155" t="n"/>
      <c r="AC108" s="145" t="n"/>
      <c r="AD108" s="145" t="n"/>
      <c r="AE108" s="145" t="n"/>
      <c r="AF108" s="145" t="n"/>
      <c r="AG108" s="145" t="n"/>
      <c r="AH108" s="145" t="n"/>
      <c r="AI108" s="145" t="n"/>
      <c r="AJ108" s="145" t="n"/>
      <c r="AK108" s="145" t="n"/>
      <c r="AL108" s="145" t="n"/>
      <c r="AM108" s="145" t="n"/>
      <c r="AN108" s="156" t="n"/>
    </row>
    <row r="109" ht="18" customHeight="1" s="621">
      <c r="A109" s="144" t="n"/>
      <c r="B109" s="145" t="n"/>
      <c r="C109" s="311" t="n"/>
      <c r="D109" s="311" t="n"/>
      <c r="E109" s="145" t="n"/>
      <c r="F109" s="145" t="n"/>
      <c r="G109" s="145" t="n"/>
      <c r="H109" s="145" t="n"/>
      <c r="I109" s="145" t="n"/>
      <c r="J109" s="145" t="n"/>
      <c r="K109" s="145" t="n"/>
      <c r="L109" s="145" t="n"/>
      <c r="M109" s="145" t="n"/>
      <c r="N109" s="145" t="n"/>
      <c r="O109" s="145" t="n"/>
      <c r="P109" s="145" t="n"/>
      <c r="Q109" s="145" t="n"/>
      <c r="R109" s="145" t="n"/>
      <c r="S109" s="145" t="n"/>
      <c r="T109" s="145" t="n"/>
      <c r="U109" s="145" t="n"/>
      <c r="V109" s="145" t="n"/>
      <c r="W109" s="155" t="n"/>
      <c r="X109" s="155" t="n"/>
      <c r="Y109" s="155" t="n"/>
      <c r="Z109" s="155" t="n"/>
      <c r="AA109" s="155" t="n"/>
      <c r="AB109" s="155" t="n"/>
      <c r="AC109" s="145" t="n"/>
      <c r="AD109" s="145" t="n"/>
      <c r="AE109" s="145" t="n"/>
      <c r="AF109" s="145" t="n"/>
      <c r="AG109" s="145" t="n"/>
      <c r="AH109" s="145" t="n"/>
      <c r="AI109" s="145" t="n"/>
      <c r="AJ109" s="145" t="n"/>
      <c r="AK109" s="145" t="n"/>
      <c r="AL109" s="145" t="n"/>
      <c r="AM109" s="145" t="n"/>
      <c r="AN109" s="156" t="n"/>
    </row>
    <row r="110" ht="18" customHeight="1" s="621">
      <c r="A110" s="144" t="n"/>
      <c r="B110" s="145" t="n"/>
      <c r="C110" s="311" t="n"/>
      <c r="D110" s="311" t="n"/>
      <c r="E110" s="181" t="n"/>
      <c r="F110" s="181" t="n"/>
      <c r="G110" s="181" t="n"/>
      <c r="H110" s="181" t="n"/>
      <c r="I110" s="181" t="n"/>
      <c r="J110" s="181" t="n"/>
      <c r="K110" s="181" t="n"/>
      <c r="L110" s="181" t="n"/>
      <c r="M110" s="145" t="n"/>
      <c r="N110" s="145" t="n"/>
      <c r="O110" s="145" t="n"/>
      <c r="P110" s="145" t="n"/>
      <c r="Q110" s="145" t="n"/>
      <c r="R110" s="145" t="n"/>
      <c r="S110" s="145" t="n"/>
      <c r="T110" s="145" t="n"/>
      <c r="U110" s="145" t="n"/>
      <c r="V110" s="145" t="n"/>
      <c r="W110" s="155" t="n"/>
      <c r="X110" s="155" t="n"/>
      <c r="Y110" s="155" t="n"/>
      <c r="Z110" s="155" t="n"/>
      <c r="AA110" s="155" t="n"/>
      <c r="AB110" s="155" t="n"/>
      <c r="AC110" s="145" t="n"/>
      <c r="AD110" s="145" t="n"/>
      <c r="AE110" s="145" t="n"/>
      <c r="AF110" s="145" t="n"/>
      <c r="AG110" s="145" t="n"/>
      <c r="AH110" s="145" t="n"/>
      <c r="AI110" s="145" t="n"/>
      <c r="AJ110" s="145" t="n"/>
      <c r="AK110" s="145" t="n"/>
      <c r="AL110" s="145" t="n"/>
      <c r="AM110" s="145" t="n"/>
      <c r="AN110" s="156" t="n"/>
    </row>
    <row r="111" ht="35.25" customHeight="1" s="621">
      <c r="A111" s="144" t="n"/>
      <c r="B111" s="145" t="n"/>
      <c r="C111" s="145" t="n"/>
      <c r="D111" s="146" t="n"/>
      <c r="E111" s="206" t="inlineStr">
        <is>
          <t>ID</t>
        </is>
      </c>
      <c r="F111" s="206" t="inlineStr">
        <is>
          <t>Tipologia</t>
        </is>
      </c>
      <c r="G111" s="206" t="inlineStr">
        <is>
          <t>Marca</t>
        </is>
      </c>
      <c r="H111" s="206" t="inlineStr">
        <is>
          <t>Modello</t>
        </is>
      </c>
      <c r="I111" s="206" t="inlineStr">
        <is>
          <t>SNR</t>
        </is>
      </c>
      <c r="J111" s="206" t="inlineStr">
        <is>
          <t>H</t>
        </is>
      </c>
      <c r="K111" s="206" t="inlineStr">
        <is>
          <t>M</t>
        </is>
      </c>
      <c r="L111" s="206" t="inlineStr">
        <is>
          <t>L</t>
        </is>
      </c>
      <c r="M111" s="154" t="n"/>
      <c r="N111" s="145" t="n"/>
      <c r="O111" s="145" t="n"/>
      <c r="P111" s="145" t="n"/>
      <c r="Q111" s="145" t="n"/>
      <c r="R111" s="145" t="n"/>
      <c r="S111" s="145" t="n"/>
      <c r="T111" s="145" t="n"/>
      <c r="U111" s="145" t="n"/>
      <c r="V111" s="145" t="n"/>
      <c r="W111" s="155" t="n"/>
      <c r="X111" s="155" t="n"/>
      <c r="Y111" s="155" t="n"/>
      <c r="Z111" s="155" t="n"/>
      <c r="AA111" s="155" t="n"/>
      <c r="AB111" s="155" t="n"/>
      <c r="AC111" s="145" t="n"/>
      <c r="AD111" s="145" t="n"/>
      <c r="AE111" s="145" t="n"/>
      <c r="AF111" s="145" t="n"/>
      <c r="AG111" s="145" t="n"/>
      <c r="AH111" s="145" t="n"/>
      <c r="AI111" s="145" t="n"/>
      <c r="AJ111" s="145" t="n"/>
      <c r="AK111" s="145" t="n"/>
      <c r="AL111" s="145" t="n"/>
      <c r="AM111" s="145" t="n"/>
      <c r="AN111" s="156" t="n"/>
    </row>
    <row r="112" ht="20.25" customHeight="1" s="621">
      <c r="A112" s="144" t="n"/>
      <c r="B112" s="145" t="n"/>
      <c r="C112" s="145" t="n"/>
      <c r="D112" s="146" t="n"/>
      <c r="E112" s="383" t="inlineStr">
        <is>
          <t>A1</t>
        </is>
      </c>
      <c r="F112" s="383" t="inlineStr">
        <is>
          <t>Cuffie auricolari</t>
        </is>
      </c>
      <c r="G112" s="383" t="inlineStr">
        <is>
          <t>3M PELTOR</t>
        </is>
      </c>
      <c r="H112" s="383" t="inlineStr">
        <is>
          <t>Optime I H510P3</t>
        </is>
      </c>
      <c r="I112" s="386" t="n">
        <v>26</v>
      </c>
      <c r="J112" s="386" t="n">
        <v>32</v>
      </c>
      <c r="K112" s="386" t="n">
        <v>23</v>
      </c>
      <c r="L112" s="386" t="n">
        <v>15</v>
      </c>
      <c r="M112" s="154" t="n"/>
      <c r="N112" s="145" t="n"/>
      <c r="O112" s="145" t="n"/>
      <c r="P112" s="145" t="n"/>
      <c r="Q112" s="145" t="n"/>
      <c r="R112" s="145" t="n"/>
      <c r="S112" s="145" t="n"/>
      <c r="T112" s="145" t="n"/>
      <c r="U112" s="145" t="n"/>
      <c r="V112" s="145" t="n"/>
      <c r="W112" s="155" t="n"/>
      <c r="X112" s="155" t="n"/>
      <c r="Y112" s="155" t="n"/>
      <c r="Z112" s="155" t="n"/>
      <c r="AA112" s="155" t="n"/>
      <c r="AB112" s="155" t="n"/>
      <c r="AC112" s="145" t="n"/>
      <c r="AD112" s="145" t="n"/>
      <c r="AE112" s="145" t="n"/>
      <c r="AF112" s="145" t="n"/>
      <c r="AG112" s="145" t="n"/>
      <c r="AH112" s="145" t="n"/>
      <c r="AI112" s="145" t="n"/>
      <c r="AJ112" s="145" t="n"/>
      <c r="AK112" s="145" t="n"/>
      <c r="AL112" s="145" t="n"/>
      <c r="AM112" s="145" t="n"/>
      <c r="AN112" s="156" t="n"/>
    </row>
    <row r="113" ht="20.25" customHeight="1" s="621">
      <c r="A113" s="144" t="n"/>
      <c r="B113" s="145" t="n"/>
      <c r="C113" s="145" t="n"/>
      <c r="D113" s="146" t="n"/>
      <c r="E113" s="383" t="inlineStr">
        <is>
          <t>A2</t>
        </is>
      </c>
      <c r="F113" s="383" t="inlineStr">
        <is>
          <t>Cuffie auricolari</t>
        </is>
      </c>
      <c r="G113" s="383" t="inlineStr">
        <is>
          <t>3M PELTOR</t>
        </is>
      </c>
      <c r="H113" s="384" t="inlineStr">
        <is>
          <t>H505B</t>
        </is>
      </c>
      <c r="I113" s="386" t="n">
        <v>24</v>
      </c>
      <c r="J113" s="386" t="n">
        <v>29</v>
      </c>
      <c r="K113" s="386" t="n">
        <v>20</v>
      </c>
      <c r="L113" s="386" t="n">
        <v>13</v>
      </c>
      <c r="M113" s="154" t="n"/>
      <c r="N113" s="145" t="n"/>
      <c r="O113" s="145" t="n"/>
      <c r="P113" s="145" t="n"/>
      <c r="Q113" s="145" t="n"/>
      <c r="R113" s="145" t="n"/>
      <c r="S113" s="145" t="n"/>
      <c r="T113" s="145" t="n"/>
      <c r="U113" s="145" t="n"/>
      <c r="V113" s="145" t="n"/>
      <c r="W113" s="155" t="n"/>
      <c r="X113" s="155" t="n"/>
      <c r="Y113" s="155" t="n"/>
      <c r="Z113" s="155" t="n"/>
      <c r="AA113" s="155" t="n"/>
      <c r="AB113" s="155" t="n"/>
      <c r="AC113" s="145" t="n"/>
      <c r="AD113" s="145" t="n"/>
      <c r="AE113" s="145" t="n"/>
      <c r="AF113" s="145" t="n"/>
      <c r="AG113" s="145" t="n"/>
      <c r="AH113" s="145" t="n"/>
      <c r="AI113" s="145" t="n"/>
      <c r="AJ113" s="145" t="n"/>
      <c r="AK113" s="145" t="n"/>
      <c r="AL113" s="145" t="n"/>
      <c r="AM113" s="145" t="n"/>
      <c r="AN113" s="156" t="n"/>
    </row>
    <row r="114" ht="20.25" customHeight="1" s="621">
      <c r="A114" s="144" t="n"/>
      <c r="B114" s="145" t="n"/>
      <c r="C114" s="145" t="n"/>
      <c r="D114" s="146" t="n"/>
      <c r="E114" s="383" t="inlineStr">
        <is>
          <t>A3</t>
        </is>
      </c>
      <c r="F114" s="383" t="inlineStr">
        <is>
          <t>Inserti espandibili</t>
        </is>
      </c>
      <c r="G114" s="383" t="inlineStr">
        <is>
          <t>3M EAR</t>
        </is>
      </c>
      <c r="H114" s="383" t="inlineStr">
        <is>
          <t>CLASSIC</t>
        </is>
      </c>
      <c r="I114" s="386" t="n">
        <v>31</v>
      </c>
      <c r="J114" s="386" t="n">
        <v>31</v>
      </c>
      <c r="K114" s="386" t="n">
        <v>27</v>
      </c>
      <c r="L114" s="386" t="n">
        <v>26</v>
      </c>
      <c r="M114" s="154" t="n"/>
      <c r="N114" s="145" t="n"/>
      <c r="O114" s="145" t="n"/>
      <c r="P114" s="145" t="n"/>
      <c r="Q114" s="145" t="n"/>
      <c r="R114" s="145" t="n"/>
      <c r="S114" s="145" t="n"/>
      <c r="T114" s="145" t="n"/>
      <c r="U114" s="145" t="n"/>
      <c r="V114" s="145" t="n"/>
      <c r="W114" s="155" t="n"/>
      <c r="X114" s="155" t="n"/>
      <c r="Y114" s="155" t="n"/>
      <c r="Z114" s="155" t="n"/>
      <c r="AA114" s="155" t="n"/>
      <c r="AB114" s="155" t="n"/>
      <c r="AC114" s="145" t="n"/>
      <c r="AD114" s="145" t="n"/>
      <c r="AE114" s="145" t="n"/>
      <c r="AF114" s="145" t="n"/>
      <c r="AG114" s="145" t="n"/>
      <c r="AH114" s="145" t="n"/>
      <c r="AI114" s="145" t="n"/>
      <c r="AJ114" s="145" t="n"/>
      <c r="AK114" s="145" t="n"/>
      <c r="AL114" s="145" t="n"/>
      <c r="AM114" s="145" t="n"/>
      <c r="AN114" s="156" t="n"/>
    </row>
    <row r="115" ht="20.25" customHeight="1" s="621">
      <c r="A115" s="144" t="n"/>
      <c r="B115" s="145" t="n"/>
      <c r="C115" s="145" t="n"/>
      <c r="D115" s="146" t="n"/>
      <c r="E115" s="383" t="inlineStr">
        <is>
          <t>A4</t>
        </is>
      </c>
      <c r="F115" s="383" t="inlineStr">
        <is>
          <t>Inserti espandibili</t>
        </is>
      </c>
      <c r="G115" s="383" t="inlineStr">
        <is>
          <t>UVEX</t>
        </is>
      </c>
      <c r="H115" s="383" t="inlineStr">
        <is>
          <t>X-fit</t>
        </is>
      </c>
      <c r="I115" s="386" t="n">
        <v>37</v>
      </c>
      <c r="J115" s="386" t="n">
        <v>36</v>
      </c>
      <c r="K115" s="386" t="n">
        <v>35</v>
      </c>
      <c r="L115" s="386" t="n">
        <v>34</v>
      </c>
      <c r="M115" s="154" t="n"/>
      <c r="N115" s="145" t="n"/>
      <c r="O115" s="145" t="n"/>
      <c r="P115" s="145" t="n"/>
      <c r="Q115" s="145" t="n"/>
      <c r="R115" s="145" t="n"/>
      <c r="S115" s="145" t="n"/>
      <c r="T115" s="145" t="n"/>
      <c r="U115" s="145" t="n"/>
      <c r="V115" s="145" t="n"/>
      <c r="W115" s="155" t="n"/>
      <c r="X115" s="155" t="n"/>
      <c r="Y115" s="155" t="n"/>
      <c r="Z115" s="155" t="n"/>
      <c r="AA115" s="155" t="n"/>
      <c r="AB115" s="155" t="n"/>
      <c r="AC115" s="145" t="n"/>
      <c r="AD115" s="145" t="n"/>
      <c r="AE115" s="145" t="n"/>
      <c r="AF115" s="145" t="n"/>
      <c r="AG115" s="145" t="n"/>
      <c r="AH115" s="145" t="n"/>
      <c r="AI115" s="145" t="n"/>
      <c r="AJ115" s="145" t="n"/>
      <c r="AK115" s="145" t="n"/>
      <c r="AL115" s="145" t="n"/>
      <c r="AM115" s="145" t="n"/>
      <c r="AN115" s="156" t="n"/>
    </row>
    <row r="116" ht="20.25" customHeight="1" s="621">
      <c r="A116" s="144" t="n"/>
      <c r="B116" s="145" t="n"/>
      <c r="C116" s="145" t="n"/>
      <c r="D116" s="146" t="n"/>
      <c r="E116" s="383" t="inlineStr">
        <is>
          <t>A5</t>
        </is>
      </c>
      <c r="F116" s="383" t="inlineStr">
        <is>
          <t>Inserti espandibili</t>
        </is>
      </c>
      <c r="G116" s="383" t="inlineStr">
        <is>
          <t>3M EAR</t>
        </is>
      </c>
      <c r="H116" s="383" t="inlineStr">
        <is>
          <t>Ultrafit</t>
        </is>
      </c>
      <c r="I116" s="386" t="n">
        <v>29</v>
      </c>
      <c r="J116" s="386" t="n">
        <v>30</v>
      </c>
      <c r="K116" s="386" t="n">
        <v>35</v>
      </c>
      <c r="L116" s="386" t="n">
        <v>24</v>
      </c>
      <c r="M116" s="154" t="n"/>
      <c r="N116" s="145" t="n"/>
      <c r="O116" s="145" t="n"/>
      <c r="P116" s="145" t="n"/>
      <c r="Q116" s="145" t="n"/>
      <c r="R116" s="145" t="n"/>
      <c r="S116" s="145" t="n"/>
      <c r="T116" s="145" t="n"/>
      <c r="U116" s="145" t="n"/>
      <c r="V116" s="145" t="n"/>
      <c r="W116" s="155" t="n"/>
      <c r="X116" s="155" t="n"/>
      <c r="Y116" s="155" t="n"/>
      <c r="Z116" s="155" t="n"/>
      <c r="AA116" s="155" t="n"/>
      <c r="AB116" s="155" t="n"/>
      <c r="AC116" s="145" t="n"/>
      <c r="AD116" s="145" t="n"/>
      <c r="AE116" s="145" t="n"/>
      <c r="AF116" s="145" t="n"/>
      <c r="AG116" s="145" t="n"/>
      <c r="AH116" s="145" t="n"/>
      <c r="AI116" s="145" t="n"/>
      <c r="AJ116" s="145" t="n"/>
      <c r="AK116" s="145" t="n"/>
      <c r="AL116" s="145" t="n"/>
      <c r="AM116" s="145" t="n"/>
      <c r="AN116" s="156" t="n"/>
    </row>
    <row r="117" ht="20.25" customHeight="1" s="621">
      <c r="A117" s="144" t="n"/>
      <c r="B117" s="145" t="n"/>
      <c r="C117" s="145" t="n"/>
      <c r="D117" s="146" t="n"/>
      <c r="E117" s="383" t="inlineStr">
        <is>
          <t>A6</t>
        </is>
      </c>
      <c r="F117" s="383" t="inlineStr">
        <is>
          <t>Inserti su calco dell'orecchio</t>
        </is>
      </c>
      <c r="G117" s="383" t="inlineStr">
        <is>
          <t>COTRAL</t>
        </is>
      </c>
      <c r="H117" s="383" t="inlineStr">
        <is>
          <t>Qeos green</t>
        </is>
      </c>
      <c r="I117" s="386" t="n">
        <v>28</v>
      </c>
      <c r="J117" s="386" t="n">
        <v>27</v>
      </c>
      <c r="K117" s="386" t="n">
        <v>26</v>
      </c>
      <c r="L117" s="386" t="n">
        <v>25</v>
      </c>
      <c r="M117" s="154" t="n"/>
      <c r="N117" s="145" t="n"/>
      <c r="O117" s="145" t="n"/>
      <c r="P117" s="145" t="n"/>
      <c r="Q117" s="145" t="n"/>
      <c r="R117" s="145" t="n"/>
      <c r="S117" s="145" t="n"/>
      <c r="T117" s="145" t="n"/>
      <c r="U117" s="145" t="n"/>
      <c r="V117" s="145" t="n"/>
      <c r="W117" s="155" t="n"/>
      <c r="X117" s="155" t="n"/>
      <c r="Y117" s="155" t="n"/>
      <c r="Z117" s="155" t="n"/>
      <c r="AA117" s="155" t="n"/>
      <c r="AB117" s="155" t="n"/>
      <c r="AC117" s="145" t="n"/>
      <c r="AD117" s="145" t="n"/>
      <c r="AE117" s="145" t="n"/>
      <c r="AF117" s="145" t="n"/>
      <c r="AG117" s="145" t="n"/>
      <c r="AH117" s="145" t="n"/>
      <c r="AI117" s="145" t="n"/>
      <c r="AJ117" s="145" t="n"/>
      <c r="AK117" s="145" t="n"/>
      <c r="AL117" s="145" t="n"/>
      <c r="AM117" s="145" t="n"/>
      <c r="AN117" s="156" t="n"/>
    </row>
    <row r="118" ht="20.25" customHeight="1" s="621">
      <c r="A118" s="144" t="n"/>
      <c r="B118" s="145" t="n"/>
      <c r="C118" s="145" t="n"/>
      <c r="D118" s="146" t="n"/>
      <c r="E118" s="383" t="inlineStr">
        <is>
          <t>A7</t>
        </is>
      </c>
      <c r="F118" s="383" t="inlineStr">
        <is>
          <t>Inserti espandibili</t>
        </is>
      </c>
      <c r="G118" s="383" t="inlineStr">
        <is>
          <t>3M EAR</t>
        </is>
      </c>
      <c r="H118" s="383" t="inlineStr">
        <is>
          <t>soft FX</t>
        </is>
      </c>
      <c r="I118" s="386" t="n">
        <v>37</v>
      </c>
      <c r="J118" s="386" t="n">
        <v>36</v>
      </c>
      <c r="K118" s="386" t="n">
        <v>35</v>
      </c>
      <c r="L118" s="386" t="n">
        <v>33</v>
      </c>
      <c r="M118" s="154" t="n"/>
      <c r="N118" s="145" t="n"/>
      <c r="O118" s="145" t="n"/>
      <c r="P118" s="145" t="n"/>
      <c r="Q118" s="145" t="n"/>
      <c r="R118" s="145" t="n"/>
      <c r="S118" s="145" t="n"/>
      <c r="T118" s="145" t="n"/>
      <c r="U118" s="145" t="n"/>
      <c r="V118" s="145" t="n"/>
      <c r="W118" s="155" t="n"/>
      <c r="X118" s="155" t="n"/>
      <c r="Y118" s="155" t="n"/>
      <c r="Z118" s="155" t="n"/>
      <c r="AA118" s="155" t="n"/>
      <c r="AB118" s="155" t="n"/>
      <c r="AC118" s="145" t="n"/>
      <c r="AD118" s="145" t="n"/>
      <c r="AE118" s="145" t="n"/>
      <c r="AF118" s="145" t="n"/>
      <c r="AG118" s="145" t="n"/>
      <c r="AH118" s="145" t="n"/>
      <c r="AI118" s="145" t="n"/>
      <c r="AJ118" s="145" t="n"/>
      <c r="AK118" s="145" t="n"/>
      <c r="AL118" s="145" t="n"/>
      <c r="AM118" s="145" t="n"/>
      <c r="AN118" s="156" t="n"/>
    </row>
    <row r="119" ht="20.25" customHeight="1" s="621">
      <c r="A119" s="144" t="n"/>
      <c r="B119" s="145" t="n"/>
      <c r="C119" s="145" t="n"/>
      <c r="D119" s="146" t="n"/>
      <c r="E119" s="383" t="inlineStr">
        <is>
          <t>A8</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55" t="n"/>
      <c r="X119" s="155" t="n"/>
      <c r="Y119" s="155" t="n"/>
      <c r="Z119" s="155" t="n"/>
      <c r="AA119" s="155" t="n"/>
      <c r="AB119" s="155" t="n"/>
      <c r="AC119" s="145" t="n"/>
      <c r="AD119" s="145" t="n"/>
      <c r="AE119" s="145" t="n"/>
      <c r="AF119" s="145" t="n"/>
      <c r="AG119" s="145" t="n"/>
      <c r="AH119" s="145" t="n"/>
      <c r="AI119" s="145" t="n"/>
      <c r="AJ119" s="145" t="n"/>
      <c r="AK119" s="145" t="n"/>
      <c r="AL119" s="145" t="n"/>
      <c r="AM119" s="145" t="n"/>
      <c r="AN119" s="156" t="n"/>
    </row>
    <row r="120" ht="20.25" customHeight="1" s="621">
      <c r="A120" s="144" t="n"/>
      <c r="B120" s="145" t="n"/>
      <c r="C120" s="145" t="n"/>
      <c r="D120" s="146" t="n"/>
      <c r="E120" s="383" t="inlineStr">
        <is>
          <t>A9</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55" t="n"/>
      <c r="X120" s="155" t="n"/>
      <c r="Y120" s="155" t="n"/>
      <c r="Z120" s="155" t="n"/>
      <c r="AA120" s="155" t="n"/>
      <c r="AB120" s="155" t="n"/>
      <c r="AC120" s="145" t="n"/>
      <c r="AD120" s="145" t="n"/>
      <c r="AE120" s="145" t="n"/>
      <c r="AF120" s="145" t="n"/>
      <c r="AG120" s="145" t="n"/>
      <c r="AH120" s="145" t="n"/>
      <c r="AI120" s="145" t="n"/>
      <c r="AJ120" s="145" t="n"/>
      <c r="AK120" s="145" t="n"/>
      <c r="AL120" s="145" t="n"/>
      <c r="AM120" s="145" t="n"/>
      <c r="AN120" s="156" t="n"/>
    </row>
    <row r="121" ht="20.25" customHeight="1" s="621">
      <c r="A121" s="144" t="n"/>
      <c r="B121" s="145" t="n"/>
      <c r="C121" s="145" t="n"/>
      <c r="D121" s="146" t="n"/>
      <c r="E121" s="383" t="inlineStr">
        <is>
          <t>A10</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55" t="n"/>
      <c r="X121" s="155" t="n"/>
      <c r="Y121" s="155" t="n"/>
      <c r="Z121" s="155" t="n"/>
      <c r="AA121" s="155" t="n"/>
      <c r="AB121" s="155" t="n"/>
      <c r="AC121" s="145" t="n"/>
      <c r="AD121" s="145" t="n"/>
      <c r="AE121" s="145" t="n"/>
      <c r="AF121" s="145" t="n"/>
      <c r="AG121" s="145" t="n"/>
      <c r="AH121" s="145" t="n"/>
      <c r="AI121" s="145" t="n"/>
      <c r="AJ121" s="145" t="n"/>
      <c r="AK121" s="145" t="n"/>
      <c r="AL121" s="145" t="n"/>
      <c r="AM121" s="145" t="n"/>
      <c r="AN121" s="156" t="n"/>
    </row>
    <row r="122" ht="20.25" customHeight="1" s="621">
      <c r="A122" s="144" t="n"/>
      <c r="B122" s="145" t="n"/>
      <c r="C122" s="145" t="n"/>
      <c r="D122" s="146" t="n"/>
      <c r="E122" s="383" t="inlineStr">
        <is>
          <t>A11</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55" t="n"/>
      <c r="X122" s="155" t="n"/>
      <c r="Y122" s="155" t="n"/>
      <c r="Z122" s="155" t="n"/>
      <c r="AA122" s="155" t="n"/>
      <c r="AB122" s="155" t="n"/>
      <c r="AC122" s="145" t="n"/>
      <c r="AD122" s="145" t="n"/>
      <c r="AE122" s="145" t="n"/>
      <c r="AF122" s="145" t="n"/>
      <c r="AG122" s="145" t="n"/>
      <c r="AH122" s="145" t="n"/>
      <c r="AI122" s="145" t="n"/>
      <c r="AJ122" s="145" t="n"/>
      <c r="AK122" s="145" t="n"/>
      <c r="AL122" s="145" t="n"/>
      <c r="AM122" s="145" t="n"/>
      <c r="AN122" s="156" t="n"/>
    </row>
    <row r="123" ht="20.25" customHeight="1" s="621">
      <c r="A123" s="144" t="n"/>
      <c r="B123" s="145" t="n"/>
      <c r="C123" s="145" t="n"/>
      <c r="D123" s="146" t="n"/>
      <c r="E123" s="383" t="inlineStr">
        <is>
          <t>A12</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55" t="n"/>
      <c r="X123" s="155" t="n"/>
      <c r="Y123" s="155" t="n"/>
      <c r="Z123" s="155" t="n"/>
      <c r="AA123" s="155" t="n"/>
      <c r="AB123" s="155" t="n"/>
      <c r="AC123" s="145" t="n"/>
      <c r="AD123" s="145" t="n"/>
      <c r="AE123" s="145" t="n"/>
      <c r="AF123" s="145" t="n"/>
      <c r="AG123" s="145" t="n"/>
      <c r="AH123" s="145" t="n"/>
      <c r="AI123" s="145" t="n"/>
      <c r="AJ123" s="145" t="n"/>
      <c r="AK123" s="145" t="n"/>
      <c r="AL123" s="145" t="n"/>
      <c r="AM123" s="145" t="n"/>
      <c r="AN123" s="156" t="n"/>
    </row>
    <row r="124" ht="20.25" customHeight="1" s="621">
      <c r="A124" s="144" t="n"/>
      <c r="B124" s="145" t="n"/>
      <c r="C124" s="145" t="n"/>
      <c r="D124" s="146" t="n"/>
      <c r="E124" s="383" t="inlineStr">
        <is>
          <t>A13</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55" t="n"/>
      <c r="X124" s="155" t="n"/>
      <c r="Y124" s="155" t="n"/>
      <c r="Z124" s="155" t="n"/>
      <c r="AA124" s="155" t="n"/>
      <c r="AB124" s="155" t="n"/>
      <c r="AC124" s="145" t="n"/>
      <c r="AD124" s="145" t="n"/>
      <c r="AE124" s="145" t="n"/>
      <c r="AF124" s="145" t="n"/>
      <c r="AG124" s="145" t="n"/>
      <c r="AH124" s="145" t="n"/>
      <c r="AI124" s="145" t="n"/>
      <c r="AJ124" s="145" t="n"/>
      <c r="AK124" s="145" t="n"/>
      <c r="AL124" s="145" t="n"/>
      <c r="AM124" s="145" t="n"/>
      <c r="AN124" s="156" t="n"/>
    </row>
    <row r="125" ht="20.25" customHeight="1" s="621">
      <c r="A125" s="144" t="n"/>
      <c r="B125" s="145" t="n"/>
      <c r="C125" s="145" t="n"/>
      <c r="D125" s="146" t="n"/>
      <c r="E125" s="383" t="inlineStr">
        <is>
          <t>A14</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55" t="n"/>
      <c r="X125" s="155" t="n"/>
      <c r="Y125" s="155" t="n"/>
      <c r="Z125" s="155" t="n"/>
      <c r="AA125" s="155" t="n"/>
      <c r="AB125" s="155" t="n"/>
      <c r="AC125" s="145" t="n"/>
      <c r="AD125" s="145" t="n"/>
      <c r="AE125" s="145" t="n"/>
      <c r="AF125" s="145" t="n"/>
      <c r="AG125" s="145" t="n"/>
      <c r="AH125" s="145" t="n"/>
      <c r="AI125" s="145" t="n"/>
      <c r="AJ125" s="145" t="n"/>
      <c r="AK125" s="145" t="n"/>
      <c r="AL125" s="145" t="n"/>
      <c r="AM125" s="145" t="n"/>
      <c r="AN125" s="156" t="n"/>
    </row>
    <row r="126" ht="20.25" customHeight="1" s="621">
      <c r="A126" s="144" t="n"/>
      <c r="B126" s="145" t="n"/>
      <c r="C126" s="145" t="n"/>
      <c r="D126" s="146" t="n"/>
      <c r="E126" s="383" t="inlineStr">
        <is>
          <t>A15</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55" t="n"/>
      <c r="X126" s="155" t="n"/>
      <c r="Y126" s="155" t="n"/>
      <c r="Z126" s="155" t="n"/>
      <c r="AA126" s="155" t="n"/>
      <c r="AB126" s="155" t="n"/>
      <c r="AC126" s="145" t="n"/>
      <c r="AD126" s="145" t="n"/>
      <c r="AE126" s="145" t="n"/>
      <c r="AF126" s="145" t="n"/>
      <c r="AG126" s="145" t="n"/>
      <c r="AH126" s="145" t="n"/>
      <c r="AI126" s="145" t="n"/>
      <c r="AJ126" s="145" t="n"/>
      <c r="AK126" s="145" t="n"/>
      <c r="AL126" s="145" t="n"/>
      <c r="AM126" s="145" t="n"/>
      <c r="AN126" s="156" t="n"/>
    </row>
    <row r="127" ht="20.25" customHeight="1" s="621">
      <c r="A127" s="144" t="n"/>
      <c r="B127" s="145" t="n"/>
      <c r="C127" s="145" t="n"/>
      <c r="D127" s="146" t="n"/>
      <c r="E127" s="383" t="inlineStr">
        <is>
          <t>A16</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55" t="n"/>
      <c r="X127" s="155" t="n"/>
      <c r="Y127" s="155" t="n"/>
      <c r="Z127" s="155" t="n"/>
      <c r="AA127" s="155" t="n"/>
      <c r="AB127" s="155" t="n"/>
      <c r="AC127" s="145" t="n"/>
      <c r="AD127" s="145" t="n"/>
      <c r="AE127" s="145" t="n"/>
      <c r="AF127" s="145" t="n"/>
      <c r="AG127" s="145" t="n"/>
      <c r="AH127" s="145" t="n"/>
      <c r="AI127" s="145" t="n"/>
      <c r="AJ127" s="145" t="n"/>
      <c r="AK127" s="145" t="n"/>
      <c r="AL127" s="145" t="n"/>
      <c r="AM127" s="145" t="n"/>
      <c r="AN127" s="156" t="n"/>
    </row>
    <row r="128" ht="20.25" customHeight="1" s="621">
      <c r="A128" s="144" t="n"/>
      <c r="B128" s="145" t="n"/>
      <c r="C128" s="145" t="n"/>
      <c r="D128" s="146" t="n"/>
      <c r="E128" s="383" t="inlineStr">
        <is>
          <t>A17</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55" t="n"/>
      <c r="X128" s="155" t="n"/>
      <c r="Y128" s="155" t="n"/>
      <c r="Z128" s="155" t="n"/>
      <c r="AA128" s="155" t="n"/>
      <c r="AB128" s="155" t="n"/>
      <c r="AC128" s="145" t="n"/>
      <c r="AD128" s="145" t="n"/>
      <c r="AE128" s="145" t="n"/>
      <c r="AF128" s="145" t="n"/>
      <c r="AG128" s="145" t="n"/>
      <c r="AH128" s="145" t="n"/>
      <c r="AI128" s="145" t="n"/>
      <c r="AJ128" s="145" t="n"/>
      <c r="AK128" s="145" t="n"/>
      <c r="AL128" s="145" t="n"/>
      <c r="AM128" s="145" t="n"/>
      <c r="AN128" s="156" t="n"/>
    </row>
    <row r="129" ht="20.25" customHeight="1" s="621">
      <c r="A129" s="144" t="n"/>
      <c r="B129" s="145" t="n"/>
      <c r="C129" s="145" t="n"/>
      <c r="D129" s="146" t="n"/>
      <c r="E129" s="383" t="inlineStr">
        <is>
          <t>A18</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55" t="n"/>
      <c r="X129" s="155" t="n"/>
      <c r="Y129" s="155" t="n"/>
      <c r="Z129" s="155" t="n"/>
      <c r="AA129" s="155" t="n"/>
      <c r="AB129" s="155" t="n"/>
      <c r="AC129" s="145" t="n"/>
      <c r="AD129" s="145" t="n"/>
      <c r="AE129" s="145" t="n"/>
      <c r="AF129" s="145" t="n"/>
      <c r="AG129" s="145" t="n"/>
      <c r="AH129" s="145" t="n"/>
      <c r="AI129" s="145" t="n"/>
      <c r="AJ129" s="145" t="n"/>
      <c r="AK129" s="145" t="n"/>
      <c r="AL129" s="145" t="n"/>
      <c r="AM129" s="145" t="n"/>
      <c r="AN129" s="156" t="n"/>
    </row>
    <row r="130" ht="20.25" customHeight="1" s="621">
      <c r="A130" s="144" t="n"/>
      <c r="B130" s="145" t="n"/>
      <c r="C130" s="145" t="n"/>
      <c r="D130" s="146" t="n"/>
      <c r="E130" s="383" t="inlineStr">
        <is>
          <t>A19</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55" t="n"/>
      <c r="X130" s="155" t="n"/>
      <c r="Y130" s="155" t="n"/>
      <c r="Z130" s="155" t="n"/>
      <c r="AA130" s="155" t="n"/>
      <c r="AB130" s="155" t="n"/>
      <c r="AC130" s="145" t="n"/>
      <c r="AD130" s="145" t="n"/>
      <c r="AE130" s="145" t="n"/>
      <c r="AF130" s="145" t="n"/>
      <c r="AG130" s="145" t="n"/>
      <c r="AH130" s="145" t="n"/>
      <c r="AI130" s="145" t="n"/>
      <c r="AJ130" s="145" t="n"/>
      <c r="AK130" s="145" t="n"/>
      <c r="AL130" s="145" t="n"/>
      <c r="AM130" s="145" t="n"/>
      <c r="AN130" s="156" t="n"/>
    </row>
    <row r="131" ht="20.25" customHeight="1" s="621">
      <c r="A131" s="144" t="n"/>
      <c r="B131" s="145" t="n"/>
      <c r="C131" s="145" t="n"/>
      <c r="D131" s="146" t="n"/>
      <c r="E131" s="383" t="inlineStr">
        <is>
          <t>A20</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55" t="n"/>
      <c r="X131" s="155" t="n"/>
      <c r="Y131" s="155" t="n"/>
      <c r="Z131" s="155" t="n"/>
      <c r="AA131" s="155" t="n"/>
      <c r="AB131" s="155" t="n"/>
      <c r="AC131" s="145" t="n"/>
      <c r="AD131" s="145" t="n"/>
      <c r="AE131" s="145" t="n"/>
      <c r="AF131" s="145" t="n"/>
      <c r="AG131" s="145" t="n"/>
      <c r="AH131" s="145" t="n"/>
      <c r="AI131" s="145" t="n"/>
      <c r="AJ131" s="145" t="n"/>
      <c r="AK131" s="145" t="n"/>
      <c r="AL131" s="145" t="n"/>
      <c r="AM131" s="145" t="n"/>
      <c r="AN131" s="156" t="n"/>
    </row>
    <row r="132" ht="20.25" customHeight="1" s="621">
      <c r="A132" s="144" t="n"/>
      <c r="B132" s="145" t="n"/>
      <c r="C132" s="145" t="n"/>
      <c r="D132" s="146" t="n"/>
      <c r="E132" s="383" t="inlineStr">
        <is>
          <t>A21</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55" t="n"/>
      <c r="X132" s="155" t="n"/>
      <c r="Y132" s="155" t="n"/>
      <c r="Z132" s="155" t="n"/>
      <c r="AA132" s="155" t="n"/>
      <c r="AB132" s="155" t="n"/>
      <c r="AC132" s="145" t="n"/>
      <c r="AD132" s="145" t="n"/>
      <c r="AE132" s="145" t="n"/>
      <c r="AF132" s="145" t="n"/>
      <c r="AG132" s="145" t="n"/>
      <c r="AH132" s="145" t="n"/>
      <c r="AI132" s="145" t="n"/>
      <c r="AJ132" s="145" t="n"/>
      <c r="AK132" s="145" t="n"/>
      <c r="AL132" s="145" t="n"/>
      <c r="AM132" s="145" t="n"/>
      <c r="AN132" s="156" t="n"/>
    </row>
    <row r="133" ht="20.25" customHeight="1" s="621">
      <c r="A133" s="144" t="n"/>
      <c r="B133" s="145" t="n"/>
      <c r="C133" s="145" t="n"/>
      <c r="D133" s="146" t="n"/>
      <c r="E133" s="383" t="inlineStr">
        <is>
          <t>A22</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55" t="n"/>
      <c r="X133" s="155" t="n"/>
      <c r="Y133" s="155" t="n"/>
      <c r="Z133" s="155" t="n"/>
      <c r="AA133" s="155" t="n"/>
      <c r="AB133" s="155" t="n"/>
      <c r="AC133" s="145" t="n"/>
      <c r="AD133" s="145" t="n"/>
      <c r="AE133" s="145" t="n"/>
      <c r="AF133" s="145" t="n"/>
      <c r="AG133" s="145" t="n"/>
      <c r="AH133" s="145" t="n"/>
      <c r="AI133" s="145" t="n"/>
      <c r="AJ133" s="145" t="n"/>
      <c r="AK133" s="145" t="n"/>
      <c r="AL133" s="145" t="n"/>
      <c r="AM133" s="145" t="n"/>
      <c r="AN133" s="156" t="n"/>
    </row>
    <row r="134" ht="20.25" customHeight="1" s="621">
      <c r="A134" s="144" t="n"/>
      <c r="B134" s="145" t="n"/>
      <c r="C134" s="145" t="n"/>
      <c r="D134" s="146" t="n"/>
      <c r="E134" s="383" t="inlineStr">
        <is>
          <t>A23</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55" t="n"/>
      <c r="X134" s="155" t="n"/>
      <c r="Y134" s="155" t="n"/>
      <c r="Z134" s="155" t="n"/>
      <c r="AA134" s="155" t="n"/>
      <c r="AB134" s="155" t="n"/>
      <c r="AC134" s="145" t="n"/>
      <c r="AD134" s="145" t="n"/>
      <c r="AE134" s="145" t="n"/>
      <c r="AF134" s="145" t="n"/>
      <c r="AG134" s="145" t="n"/>
      <c r="AH134" s="145" t="n"/>
      <c r="AI134" s="145" t="n"/>
      <c r="AJ134" s="145" t="n"/>
      <c r="AK134" s="145" t="n"/>
      <c r="AL134" s="145" t="n"/>
      <c r="AM134" s="145" t="n"/>
      <c r="AN134" s="156" t="n"/>
    </row>
    <row r="135" ht="20.25" customHeight="1" s="621">
      <c r="A135" s="144" t="n"/>
      <c r="B135" s="145" t="n"/>
      <c r="C135" s="145" t="n"/>
      <c r="D135" s="146" t="n"/>
      <c r="E135" s="383" t="inlineStr">
        <is>
          <t>A24</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55" t="n"/>
      <c r="X135" s="155" t="n"/>
      <c r="Y135" s="155" t="n"/>
      <c r="Z135" s="155" t="n"/>
      <c r="AA135" s="155" t="n"/>
      <c r="AB135" s="155" t="n"/>
      <c r="AC135" s="145" t="n"/>
      <c r="AD135" s="145" t="n"/>
      <c r="AE135" s="145" t="n"/>
      <c r="AF135" s="145" t="n"/>
      <c r="AG135" s="145" t="n"/>
      <c r="AH135" s="145" t="n"/>
      <c r="AI135" s="145" t="n"/>
      <c r="AJ135" s="145" t="n"/>
      <c r="AK135" s="145" t="n"/>
      <c r="AL135" s="145" t="n"/>
      <c r="AM135" s="145" t="n"/>
      <c r="AN135" s="156" t="n"/>
    </row>
    <row r="136" ht="20.25" customHeight="1" s="621">
      <c r="A136" s="144" t="n"/>
      <c r="B136" s="145" t="n"/>
      <c r="C136" s="145" t="n"/>
      <c r="D136" s="146" t="n"/>
      <c r="E136" s="383" t="inlineStr">
        <is>
          <t>A25</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55" t="n"/>
      <c r="X136" s="155" t="n"/>
      <c r="Y136" s="155" t="n"/>
      <c r="Z136" s="155" t="n"/>
      <c r="AA136" s="155" t="n"/>
      <c r="AB136" s="155" t="n"/>
      <c r="AC136" s="145" t="n"/>
      <c r="AD136" s="145" t="n"/>
      <c r="AE136" s="145" t="n"/>
      <c r="AF136" s="145" t="n"/>
      <c r="AG136" s="145" t="n"/>
      <c r="AH136" s="145" t="n"/>
      <c r="AI136" s="145" t="n"/>
      <c r="AJ136" s="145" t="n"/>
      <c r="AK136" s="145" t="n"/>
      <c r="AL136" s="145" t="n"/>
      <c r="AM136" s="145" t="n"/>
      <c r="AN136" s="156" t="n"/>
    </row>
    <row r="137" ht="20.25" customHeight="1" s="621">
      <c r="A137" s="144" t="n"/>
      <c r="B137" s="145" t="n"/>
      <c r="C137" s="145" t="n"/>
      <c r="D137" s="146" t="n"/>
      <c r="E137" s="383" t="inlineStr">
        <is>
          <t>A26</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55" t="n"/>
      <c r="X137" s="155" t="n"/>
      <c r="Y137" s="155" t="n"/>
      <c r="Z137" s="155" t="n"/>
      <c r="AA137" s="155" t="n"/>
      <c r="AB137" s="155" t="n"/>
      <c r="AC137" s="145" t="n"/>
      <c r="AD137" s="145" t="n"/>
      <c r="AE137" s="145" t="n"/>
      <c r="AF137" s="145" t="n"/>
      <c r="AG137" s="145" t="n"/>
      <c r="AH137" s="145" t="n"/>
      <c r="AI137" s="145" t="n"/>
      <c r="AJ137" s="145" t="n"/>
      <c r="AK137" s="145" t="n"/>
      <c r="AL137" s="145" t="n"/>
      <c r="AM137" s="145" t="n"/>
      <c r="AN137" s="156" t="n"/>
    </row>
    <row r="138" ht="20.25" customHeight="1" s="621">
      <c r="A138" s="144" t="n"/>
      <c r="B138" s="145" t="n"/>
      <c r="C138" s="145" t="n"/>
      <c r="D138" s="146" t="n"/>
      <c r="E138" s="383" t="inlineStr">
        <is>
          <t>A27</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55" t="n"/>
      <c r="X138" s="155" t="n"/>
      <c r="Y138" s="155" t="n"/>
      <c r="Z138" s="155" t="n"/>
      <c r="AA138" s="155" t="n"/>
      <c r="AB138" s="155" t="n"/>
      <c r="AC138" s="145" t="n"/>
      <c r="AD138" s="145" t="n"/>
      <c r="AE138" s="145" t="n"/>
      <c r="AF138" s="145" t="n"/>
      <c r="AG138" s="145" t="n"/>
      <c r="AH138" s="145" t="n"/>
      <c r="AI138" s="145" t="n"/>
      <c r="AJ138" s="145" t="n"/>
      <c r="AK138" s="145" t="n"/>
      <c r="AL138" s="145" t="n"/>
      <c r="AM138" s="145" t="n"/>
      <c r="AN138" s="156" t="n"/>
    </row>
    <row r="139" ht="20.25" customHeight="1" s="621">
      <c r="A139" s="144" t="n"/>
      <c r="B139" s="145" t="n"/>
      <c r="C139" s="145" t="n"/>
      <c r="D139" s="146" t="n"/>
      <c r="E139" s="383" t="inlineStr">
        <is>
          <t>A28</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55" t="n"/>
      <c r="X139" s="155" t="n"/>
      <c r="Y139" s="155" t="n"/>
      <c r="Z139" s="155" t="n"/>
      <c r="AA139" s="155" t="n"/>
      <c r="AB139" s="155" t="n"/>
      <c r="AC139" s="145" t="n"/>
      <c r="AD139" s="145" t="n"/>
      <c r="AE139" s="145" t="n"/>
      <c r="AF139" s="145" t="n"/>
      <c r="AG139" s="145" t="n"/>
      <c r="AH139" s="145" t="n"/>
      <c r="AI139" s="145" t="n"/>
      <c r="AJ139" s="145" t="n"/>
      <c r="AK139" s="145" t="n"/>
      <c r="AL139" s="145" t="n"/>
      <c r="AM139" s="145" t="n"/>
      <c r="AN139" s="156" t="n"/>
    </row>
    <row r="140" ht="20.25" customHeight="1" s="621">
      <c r="A140" s="144" t="n"/>
      <c r="B140" s="145" t="n"/>
      <c r="C140" s="145" t="n"/>
      <c r="D140" s="146" t="n"/>
      <c r="E140" s="383" t="inlineStr">
        <is>
          <t>A29</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55" t="n"/>
      <c r="X140" s="155" t="n"/>
      <c r="Y140" s="155" t="n"/>
      <c r="Z140" s="155" t="n"/>
      <c r="AA140" s="155" t="n"/>
      <c r="AB140" s="155" t="n"/>
      <c r="AC140" s="145" t="n"/>
      <c r="AD140" s="145" t="n"/>
      <c r="AE140" s="145" t="n"/>
      <c r="AF140" s="145" t="n"/>
      <c r="AG140" s="145" t="n"/>
      <c r="AH140" s="145" t="n"/>
      <c r="AI140" s="145" t="n"/>
      <c r="AJ140" s="145" t="n"/>
      <c r="AK140" s="145" t="n"/>
      <c r="AL140" s="145" t="n"/>
      <c r="AM140" s="145" t="n"/>
      <c r="AN140" s="156" t="n"/>
    </row>
    <row r="141" ht="20.25" customHeight="1" s="621">
      <c r="A141" s="144" t="n"/>
      <c r="B141" s="145" t="n"/>
      <c r="C141" s="145" t="n"/>
      <c r="D141" s="146" t="n"/>
      <c r="E141" s="383" t="inlineStr">
        <is>
          <t>A30</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55" t="n"/>
      <c r="X141" s="155" t="n"/>
      <c r="Y141" s="155" t="n"/>
      <c r="Z141" s="155" t="n"/>
      <c r="AA141" s="155" t="n"/>
      <c r="AB141" s="155" t="n"/>
      <c r="AC141" s="145" t="n"/>
      <c r="AD141" s="145" t="n"/>
      <c r="AE141" s="145" t="n"/>
      <c r="AF141" s="145" t="n"/>
      <c r="AG141" s="145" t="n"/>
      <c r="AH141" s="145" t="n"/>
      <c r="AI141" s="145" t="n"/>
      <c r="AJ141" s="145" t="n"/>
      <c r="AK141" s="145" t="n"/>
      <c r="AL141" s="145" t="n"/>
      <c r="AM141" s="145" t="n"/>
      <c r="AN141" s="156" t="n"/>
    </row>
    <row r="142" ht="20.25" customHeight="1" s="621">
      <c r="A142" s="144" t="n"/>
      <c r="B142" s="145" t="n"/>
      <c r="C142" s="145" t="n"/>
      <c r="D142" s="146" t="n"/>
      <c r="E142" s="383" t="inlineStr">
        <is>
          <t>A31</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55" t="n"/>
      <c r="X142" s="155" t="n"/>
      <c r="Y142" s="155" t="n"/>
      <c r="Z142" s="155" t="n"/>
      <c r="AA142" s="155" t="n"/>
      <c r="AB142" s="155" t="n"/>
      <c r="AC142" s="145" t="n"/>
      <c r="AD142" s="145" t="n"/>
      <c r="AE142" s="145" t="n"/>
      <c r="AF142" s="145" t="n"/>
      <c r="AG142" s="145" t="n"/>
      <c r="AH142" s="145" t="n"/>
      <c r="AI142" s="145" t="n"/>
      <c r="AJ142" s="145" t="n"/>
      <c r="AK142" s="145" t="n"/>
      <c r="AL142" s="145" t="n"/>
      <c r="AM142" s="145" t="n"/>
      <c r="AN142" s="156" t="n"/>
    </row>
    <row r="143" ht="20.25" customHeight="1" s="621">
      <c r="A143" s="144" t="n"/>
      <c r="B143" s="145" t="n"/>
      <c r="C143" s="145" t="n"/>
      <c r="D143" s="146" t="n"/>
      <c r="E143" s="383" t="inlineStr">
        <is>
          <t>A32</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55" t="n"/>
      <c r="X143" s="155" t="n"/>
      <c r="Y143" s="155" t="n"/>
      <c r="Z143" s="155" t="n"/>
      <c r="AA143" s="155" t="n"/>
      <c r="AB143" s="155" t="n"/>
      <c r="AC143" s="145" t="n"/>
      <c r="AD143" s="145" t="n"/>
      <c r="AE143" s="145" t="n"/>
      <c r="AF143" s="145" t="n"/>
      <c r="AG143" s="145" t="n"/>
      <c r="AH143" s="145" t="n"/>
      <c r="AI143" s="145" t="n"/>
      <c r="AJ143" s="145" t="n"/>
      <c r="AK143" s="145" t="n"/>
      <c r="AL143" s="145" t="n"/>
      <c r="AM143" s="145" t="n"/>
      <c r="AN143" s="156" t="n"/>
    </row>
    <row r="144" ht="20.25" customHeight="1" s="621">
      <c r="A144" s="144" t="n"/>
      <c r="B144" s="145" t="n"/>
      <c r="C144" s="145" t="n"/>
      <c r="D144" s="146" t="n"/>
      <c r="E144" s="383" t="inlineStr">
        <is>
          <t>A33</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55" t="n"/>
      <c r="X144" s="155" t="n"/>
      <c r="Y144" s="155" t="n"/>
      <c r="Z144" s="155" t="n"/>
      <c r="AA144" s="155" t="n"/>
      <c r="AB144" s="155" t="n"/>
      <c r="AC144" s="145" t="n"/>
      <c r="AD144" s="145" t="n"/>
      <c r="AE144" s="145" t="n"/>
      <c r="AF144" s="145" t="n"/>
      <c r="AG144" s="145" t="n"/>
      <c r="AH144" s="145" t="n"/>
      <c r="AI144" s="145" t="n"/>
      <c r="AJ144" s="145" t="n"/>
      <c r="AK144" s="145" t="n"/>
      <c r="AL144" s="145" t="n"/>
      <c r="AM144" s="145" t="n"/>
      <c r="AN144" s="156" t="n"/>
    </row>
    <row r="145" ht="20.25" customHeight="1" s="621">
      <c r="A145" s="144" t="n"/>
      <c r="B145" s="145" t="n"/>
      <c r="C145" s="145" t="n"/>
      <c r="D145" s="146" t="n"/>
      <c r="E145" s="383" t="inlineStr">
        <is>
          <t>A34</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55" t="n"/>
      <c r="X145" s="155" t="n"/>
      <c r="Y145" s="155" t="n"/>
      <c r="Z145" s="155" t="n"/>
      <c r="AA145" s="155" t="n"/>
      <c r="AB145" s="155" t="n"/>
      <c r="AC145" s="145" t="n"/>
      <c r="AD145" s="145" t="n"/>
      <c r="AE145" s="145" t="n"/>
      <c r="AF145" s="145" t="n"/>
      <c r="AG145" s="145" t="n"/>
      <c r="AH145" s="145" t="n"/>
      <c r="AI145" s="145" t="n"/>
      <c r="AJ145" s="145" t="n"/>
      <c r="AK145" s="145" t="n"/>
      <c r="AL145" s="145" t="n"/>
      <c r="AM145" s="145" t="n"/>
      <c r="AN145" s="156" t="n"/>
    </row>
    <row r="146" ht="20.25" customHeight="1" s="621">
      <c r="A146" s="144" t="n"/>
      <c r="B146" s="145" t="n"/>
      <c r="C146" s="145" t="n"/>
      <c r="D146" s="146" t="n"/>
      <c r="E146" s="383" t="inlineStr">
        <is>
          <t>A35</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55" t="n"/>
      <c r="X146" s="155" t="n"/>
      <c r="Y146" s="155" t="n"/>
      <c r="Z146" s="155" t="n"/>
      <c r="AA146" s="155" t="n"/>
      <c r="AB146" s="155" t="n"/>
      <c r="AC146" s="145" t="n"/>
      <c r="AD146" s="145" t="n"/>
      <c r="AE146" s="145" t="n"/>
      <c r="AF146" s="145" t="n"/>
      <c r="AG146" s="145" t="n"/>
      <c r="AH146" s="145" t="n"/>
      <c r="AI146" s="145" t="n"/>
      <c r="AJ146" s="145" t="n"/>
      <c r="AK146" s="145" t="n"/>
      <c r="AL146" s="145" t="n"/>
      <c r="AM146" s="145" t="n"/>
      <c r="AN146" s="156" t="n"/>
    </row>
    <row r="147" ht="20.25" customHeight="1" s="621">
      <c r="A147" s="144" t="n"/>
      <c r="B147" s="145" t="n"/>
      <c r="C147" s="145" t="n"/>
      <c r="D147" s="146" t="n"/>
      <c r="E147" s="383" t="inlineStr">
        <is>
          <t>A36</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55" t="n"/>
      <c r="X147" s="155" t="n"/>
      <c r="Y147" s="155" t="n"/>
      <c r="Z147" s="155" t="n"/>
      <c r="AA147" s="155" t="n"/>
      <c r="AB147" s="155" t="n"/>
      <c r="AC147" s="145" t="n"/>
      <c r="AD147" s="145" t="n"/>
      <c r="AE147" s="145" t="n"/>
      <c r="AF147" s="145" t="n"/>
      <c r="AG147" s="145" t="n"/>
      <c r="AH147" s="145" t="n"/>
      <c r="AI147" s="145" t="n"/>
      <c r="AJ147" s="145" t="n"/>
      <c r="AK147" s="145" t="n"/>
      <c r="AL147" s="145" t="n"/>
      <c r="AM147" s="145" t="n"/>
      <c r="AN147" s="156" t="n"/>
    </row>
    <row r="148" ht="20.25" customHeight="1" s="621">
      <c r="A148" s="144" t="n"/>
      <c r="B148" s="145" t="n"/>
      <c r="C148" s="145" t="n"/>
      <c r="D148" s="146" t="n"/>
      <c r="E148" s="383" t="inlineStr">
        <is>
          <t>A37</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55" t="n"/>
      <c r="X148" s="155" t="n"/>
      <c r="Y148" s="155" t="n"/>
      <c r="Z148" s="155" t="n"/>
      <c r="AA148" s="155" t="n"/>
      <c r="AB148" s="155" t="n"/>
      <c r="AC148" s="145" t="n"/>
      <c r="AD148" s="145" t="n"/>
      <c r="AE148" s="145" t="n"/>
      <c r="AF148" s="145" t="n"/>
      <c r="AG148" s="145" t="n"/>
      <c r="AH148" s="145" t="n"/>
      <c r="AI148" s="145" t="n"/>
      <c r="AJ148" s="145" t="n"/>
      <c r="AK148" s="145" t="n"/>
      <c r="AL148" s="145" t="n"/>
      <c r="AM148" s="145" t="n"/>
      <c r="AN148" s="156" t="n"/>
    </row>
    <row r="149" ht="20.25" customHeight="1" s="621">
      <c r="A149" s="144" t="n"/>
      <c r="B149" s="145" t="n"/>
      <c r="C149" s="145" t="n"/>
      <c r="D149" s="146" t="n"/>
      <c r="E149" s="383" t="inlineStr">
        <is>
          <t>A38</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55" t="n"/>
      <c r="X149" s="155" t="n"/>
      <c r="Y149" s="155" t="n"/>
      <c r="Z149" s="155" t="n"/>
      <c r="AA149" s="155" t="n"/>
      <c r="AB149" s="155" t="n"/>
      <c r="AC149" s="145" t="n"/>
      <c r="AD149" s="145" t="n"/>
      <c r="AE149" s="145" t="n"/>
      <c r="AF149" s="145" t="n"/>
      <c r="AG149" s="145" t="n"/>
      <c r="AH149" s="145" t="n"/>
      <c r="AI149" s="145" t="n"/>
      <c r="AJ149" s="145" t="n"/>
      <c r="AK149" s="145" t="n"/>
      <c r="AL149" s="145" t="n"/>
      <c r="AM149" s="145" t="n"/>
      <c r="AN149" s="156" t="n"/>
    </row>
    <row r="150" ht="20.25" customHeight="1" s="621">
      <c r="A150" s="144" t="n"/>
      <c r="B150" s="145" t="n"/>
      <c r="C150" s="145" t="n"/>
      <c r="D150" s="146" t="n"/>
      <c r="E150" s="383" t="inlineStr">
        <is>
          <t>A39</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55" t="n"/>
      <c r="X150" s="155" t="n"/>
      <c r="Y150" s="155" t="n"/>
      <c r="Z150" s="155" t="n"/>
      <c r="AA150" s="155" t="n"/>
      <c r="AB150" s="155" t="n"/>
      <c r="AC150" s="145" t="n"/>
      <c r="AD150" s="145" t="n"/>
      <c r="AE150" s="145" t="n"/>
      <c r="AF150" s="145" t="n"/>
      <c r="AG150" s="145" t="n"/>
      <c r="AH150" s="145" t="n"/>
      <c r="AI150" s="145" t="n"/>
      <c r="AJ150" s="145" t="n"/>
      <c r="AK150" s="145" t="n"/>
      <c r="AL150" s="145" t="n"/>
      <c r="AM150" s="145" t="n"/>
      <c r="AN150" s="156" t="n"/>
    </row>
    <row r="151" ht="20.25" customHeight="1" s="621">
      <c r="A151" s="144" t="n"/>
      <c r="B151" s="145" t="n"/>
      <c r="C151" s="145" t="n"/>
      <c r="D151" s="146" t="n"/>
      <c r="E151" s="383" t="inlineStr">
        <is>
          <t>A40</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55" t="n"/>
      <c r="X151" s="155" t="n"/>
      <c r="Y151" s="155" t="n"/>
      <c r="Z151" s="155" t="n"/>
      <c r="AA151" s="155" t="n"/>
      <c r="AB151" s="155" t="n"/>
      <c r="AC151" s="145" t="n"/>
      <c r="AD151" s="145" t="n"/>
      <c r="AE151" s="145" t="n"/>
      <c r="AF151" s="145" t="n"/>
      <c r="AG151" s="145" t="n"/>
      <c r="AH151" s="145" t="n"/>
      <c r="AI151" s="145" t="n"/>
      <c r="AJ151" s="145" t="n"/>
      <c r="AK151" s="145" t="n"/>
      <c r="AL151" s="145" t="n"/>
      <c r="AM151" s="145" t="n"/>
      <c r="AN151" s="156" t="n"/>
    </row>
    <row r="152" ht="20.25" customHeight="1" s="621">
      <c r="A152" s="144" t="n"/>
      <c r="B152" s="145" t="n"/>
      <c r="C152" s="145" t="n"/>
      <c r="D152" s="146" t="n"/>
      <c r="E152" s="383" t="inlineStr">
        <is>
          <t>A41</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55" t="n"/>
      <c r="X152" s="155" t="n"/>
      <c r="Y152" s="155" t="n"/>
      <c r="Z152" s="155" t="n"/>
      <c r="AA152" s="155" t="n"/>
      <c r="AB152" s="155" t="n"/>
      <c r="AC152" s="145" t="n"/>
      <c r="AD152" s="145" t="n"/>
      <c r="AE152" s="145" t="n"/>
      <c r="AF152" s="145" t="n"/>
      <c r="AG152" s="145" t="n"/>
      <c r="AH152" s="145" t="n"/>
      <c r="AI152" s="145" t="n"/>
      <c r="AJ152" s="145" t="n"/>
      <c r="AK152" s="145" t="n"/>
      <c r="AL152" s="145" t="n"/>
      <c r="AM152" s="145" t="n"/>
      <c r="AN152" s="156" t="n"/>
    </row>
    <row r="153" ht="20.25" customHeight="1" s="621">
      <c r="A153" s="144" t="n"/>
      <c r="B153" s="145" t="n"/>
      <c r="C153" s="145" t="n"/>
      <c r="D153" s="146" t="n"/>
      <c r="E153" s="383" t="inlineStr">
        <is>
          <t>A42</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55" t="n"/>
      <c r="X153" s="155" t="n"/>
      <c r="Y153" s="155" t="n"/>
      <c r="Z153" s="155" t="n"/>
      <c r="AA153" s="155" t="n"/>
      <c r="AB153" s="155" t="n"/>
      <c r="AC153" s="145" t="n"/>
      <c r="AD153" s="145" t="n"/>
      <c r="AE153" s="145" t="n"/>
      <c r="AF153" s="145" t="n"/>
      <c r="AG153" s="145" t="n"/>
      <c r="AH153" s="145" t="n"/>
      <c r="AI153" s="145" t="n"/>
      <c r="AJ153" s="145" t="n"/>
      <c r="AK153" s="145" t="n"/>
      <c r="AL153" s="145" t="n"/>
      <c r="AM153" s="145" t="n"/>
      <c r="AN153" s="156" t="n"/>
    </row>
    <row r="154" ht="20.25" customHeight="1" s="621">
      <c r="A154" s="144" t="n"/>
      <c r="B154" s="145" t="n"/>
      <c r="C154" s="145" t="n"/>
      <c r="D154" s="146" t="n"/>
      <c r="E154" s="383" t="inlineStr">
        <is>
          <t>A43</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55" t="n"/>
      <c r="X154" s="155" t="n"/>
      <c r="Y154" s="155" t="n"/>
      <c r="Z154" s="155" t="n"/>
      <c r="AA154" s="155" t="n"/>
      <c r="AB154" s="155" t="n"/>
      <c r="AC154" s="145" t="n"/>
      <c r="AD154" s="145" t="n"/>
      <c r="AE154" s="145" t="n"/>
      <c r="AF154" s="145" t="n"/>
      <c r="AG154" s="145" t="n"/>
      <c r="AH154" s="145" t="n"/>
      <c r="AI154" s="145" t="n"/>
      <c r="AJ154" s="145" t="n"/>
      <c r="AK154" s="145" t="n"/>
      <c r="AL154" s="145" t="n"/>
      <c r="AM154" s="145" t="n"/>
      <c r="AN154" s="156" t="n"/>
    </row>
    <row r="155" ht="20.25" customHeight="1" s="621">
      <c r="A155" s="144" t="n"/>
      <c r="B155" s="145" t="n"/>
      <c r="C155" s="145" t="n"/>
      <c r="D155" s="146" t="n"/>
      <c r="E155" s="383" t="inlineStr">
        <is>
          <t>A44</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55" t="n"/>
      <c r="X155" s="155" t="n"/>
      <c r="Y155" s="155" t="n"/>
      <c r="Z155" s="155" t="n"/>
      <c r="AA155" s="155" t="n"/>
      <c r="AB155" s="155" t="n"/>
      <c r="AC155" s="145" t="n"/>
      <c r="AD155" s="145" t="n"/>
      <c r="AE155" s="145" t="n"/>
      <c r="AF155" s="145" t="n"/>
      <c r="AG155" s="145" t="n"/>
      <c r="AH155" s="145" t="n"/>
      <c r="AI155" s="145" t="n"/>
      <c r="AJ155" s="145" t="n"/>
      <c r="AK155" s="145" t="n"/>
      <c r="AL155" s="145" t="n"/>
      <c r="AM155" s="145" t="n"/>
      <c r="AN155" s="156" t="n"/>
    </row>
    <row r="156" ht="20.25" customHeight="1" s="621">
      <c r="A156" s="144" t="n"/>
      <c r="B156" s="145" t="n"/>
      <c r="C156" s="145" t="n"/>
      <c r="D156" s="146" t="n"/>
      <c r="E156" s="383" t="inlineStr">
        <is>
          <t>A45</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55" t="n"/>
      <c r="X156" s="155" t="n"/>
      <c r="Y156" s="155" t="n"/>
      <c r="Z156" s="155" t="n"/>
      <c r="AA156" s="155" t="n"/>
      <c r="AB156" s="155" t="n"/>
      <c r="AC156" s="145" t="n"/>
      <c r="AD156" s="145" t="n"/>
      <c r="AE156" s="145" t="n"/>
      <c r="AF156" s="145" t="n"/>
      <c r="AG156" s="145" t="n"/>
      <c r="AH156" s="145" t="n"/>
      <c r="AI156" s="145" t="n"/>
      <c r="AJ156" s="145" t="n"/>
      <c r="AK156" s="145" t="n"/>
      <c r="AL156" s="145" t="n"/>
      <c r="AM156" s="145" t="n"/>
      <c r="AN156" s="156" t="n"/>
    </row>
    <row r="157" ht="20.25" customHeight="1" s="621">
      <c r="A157" s="144" t="n"/>
      <c r="B157" s="145" t="n"/>
      <c r="C157" s="145" t="n"/>
      <c r="D157" s="146" t="n"/>
      <c r="E157" s="383" t="inlineStr">
        <is>
          <t>A46</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55" t="n"/>
      <c r="X157" s="155" t="n"/>
      <c r="Y157" s="155" t="n"/>
      <c r="Z157" s="155" t="n"/>
      <c r="AA157" s="155" t="n"/>
      <c r="AB157" s="155" t="n"/>
      <c r="AC157" s="145" t="n"/>
      <c r="AD157" s="145" t="n"/>
      <c r="AE157" s="145" t="n"/>
      <c r="AF157" s="145" t="n"/>
      <c r="AG157" s="145" t="n"/>
      <c r="AH157" s="145" t="n"/>
      <c r="AI157" s="145" t="n"/>
      <c r="AJ157" s="145" t="n"/>
      <c r="AK157" s="145" t="n"/>
      <c r="AL157" s="145" t="n"/>
      <c r="AM157" s="145" t="n"/>
      <c r="AN157" s="156" t="n"/>
    </row>
    <row r="158" ht="20.25" customHeight="1" s="621">
      <c r="A158" s="144" t="n"/>
      <c r="B158" s="145" t="n"/>
      <c r="C158" s="145" t="n"/>
      <c r="D158" s="146" t="n"/>
      <c r="E158" s="383" t="inlineStr">
        <is>
          <t>A47</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55" t="n"/>
      <c r="X158" s="155" t="n"/>
      <c r="Y158" s="155" t="n"/>
      <c r="Z158" s="155" t="n"/>
      <c r="AA158" s="155" t="n"/>
      <c r="AB158" s="155" t="n"/>
      <c r="AC158" s="145" t="n"/>
      <c r="AD158" s="145" t="n"/>
      <c r="AE158" s="145" t="n"/>
      <c r="AF158" s="145" t="n"/>
      <c r="AG158" s="145" t="n"/>
      <c r="AH158" s="145" t="n"/>
      <c r="AI158" s="145" t="n"/>
      <c r="AJ158" s="145" t="n"/>
      <c r="AK158" s="145" t="n"/>
      <c r="AL158" s="145" t="n"/>
      <c r="AM158" s="145" t="n"/>
      <c r="AN158" s="156" t="n"/>
    </row>
    <row r="159" ht="20.25" customHeight="1" s="621">
      <c r="A159" s="144" t="n"/>
      <c r="B159" s="145" t="n"/>
      <c r="C159" s="145" t="n"/>
      <c r="D159" s="146" t="n"/>
      <c r="E159" s="383" t="inlineStr">
        <is>
          <t>A48</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55" t="n"/>
      <c r="X159" s="155" t="n"/>
      <c r="Y159" s="155" t="n"/>
      <c r="Z159" s="155" t="n"/>
      <c r="AA159" s="155" t="n"/>
      <c r="AB159" s="155" t="n"/>
      <c r="AC159" s="145" t="n"/>
      <c r="AD159" s="145" t="n"/>
      <c r="AE159" s="145" t="n"/>
      <c r="AF159" s="145" t="n"/>
      <c r="AG159" s="145" t="n"/>
      <c r="AH159" s="145" t="n"/>
      <c r="AI159" s="145" t="n"/>
      <c r="AJ159" s="145" t="n"/>
      <c r="AK159" s="145" t="n"/>
      <c r="AL159" s="145" t="n"/>
      <c r="AM159" s="145" t="n"/>
      <c r="AN159" s="156" t="n"/>
    </row>
    <row r="160" ht="20.25" customHeight="1" s="621">
      <c r="A160" s="144" t="n"/>
      <c r="B160" s="145" t="n"/>
      <c r="C160" s="145" t="n"/>
      <c r="D160" s="146" t="n"/>
      <c r="E160" s="383" t="inlineStr">
        <is>
          <t>A49</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55" t="n"/>
      <c r="X160" s="155" t="n"/>
      <c r="Y160" s="155" t="n"/>
      <c r="Z160" s="155" t="n"/>
      <c r="AA160" s="155" t="n"/>
      <c r="AB160" s="155" t="n"/>
      <c r="AC160" s="145" t="n"/>
      <c r="AD160" s="145" t="n"/>
      <c r="AE160" s="145" t="n"/>
      <c r="AF160" s="145" t="n"/>
      <c r="AG160" s="145" t="n"/>
      <c r="AH160" s="145" t="n"/>
      <c r="AI160" s="145" t="n"/>
      <c r="AJ160" s="145" t="n"/>
      <c r="AK160" s="145" t="n"/>
      <c r="AL160" s="145" t="n"/>
      <c r="AM160" s="145" t="n"/>
      <c r="AN160" s="156" t="n"/>
    </row>
    <row r="161" ht="20.25" customHeight="1" s="621">
      <c r="A161" s="144" t="n"/>
      <c r="B161" s="145" t="n"/>
      <c r="C161" s="145" t="n"/>
      <c r="D161" s="146" t="n"/>
      <c r="E161" s="383" t="inlineStr">
        <is>
          <t>A50</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55" t="n"/>
      <c r="X161" s="155" t="n"/>
      <c r="Y161" s="155" t="n"/>
      <c r="Z161" s="155" t="n"/>
      <c r="AA161" s="155" t="n"/>
      <c r="AB161" s="155" t="n"/>
      <c r="AC161" s="145" t="n"/>
      <c r="AD161" s="145" t="n"/>
      <c r="AE161" s="145" t="n"/>
      <c r="AF161" s="145" t="n"/>
      <c r="AG161" s="145" t="n"/>
      <c r="AH161" s="145" t="n"/>
      <c r="AI161" s="145" t="n"/>
      <c r="AJ161" s="145" t="n"/>
      <c r="AK161" s="145" t="n"/>
      <c r="AL161" s="145" t="n"/>
      <c r="AM161" s="145" t="n"/>
      <c r="AN161" s="156" t="n"/>
    </row>
    <row r="162" ht="20.25" customHeight="1" s="621">
      <c r="A162" s="144" t="n"/>
      <c r="B162" s="145" t="n"/>
      <c r="C162" s="145" t="n"/>
      <c r="D162" s="146" t="n"/>
      <c r="E162" s="383" t="inlineStr">
        <is>
          <t>A51</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55" t="n"/>
      <c r="X162" s="155" t="n"/>
      <c r="Y162" s="155" t="n"/>
      <c r="Z162" s="155" t="n"/>
      <c r="AA162" s="155" t="n"/>
      <c r="AB162" s="155" t="n"/>
      <c r="AC162" s="145" t="n"/>
      <c r="AD162" s="145" t="n"/>
      <c r="AE162" s="145" t="n"/>
      <c r="AF162" s="145" t="n"/>
      <c r="AG162" s="145" t="n"/>
      <c r="AH162" s="145" t="n"/>
      <c r="AI162" s="145" t="n"/>
      <c r="AJ162" s="145" t="n"/>
      <c r="AK162" s="145" t="n"/>
      <c r="AL162" s="145" t="n"/>
      <c r="AM162" s="145" t="n"/>
      <c r="AN162" s="156" t="n"/>
    </row>
    <row r="163" ht="20.25" customHeight="1" s="621">
      <c r="A163" s="144" t="n"/>
      <c r="B163" s="145" t="n"/>
      <c r="C163" s="145" t="n"/>
      <c r="D163" s="146" t="n"/>
      <c r="E163" s="383" t="inlineStr">
        <is>
          <t>A52</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55" t="n"/>
      <c r="X163" s="155" t="n"/>
      <c r="Y163" s="155" t="n"/>
      <c r="Z163" s="155" t="n"/>
      <c r="AA163" s="155" t="n"/>
      <c r="AB163" s="155" t="n"/>
      <c r="AC163" s="145" t="n"/>
      <c r="AD163" s="145" t="n"/>
      <c r="AE163" s="145" t="n"/>
      <c r="AF163" s="145" t="n"/>
      <c r="AG163" s="145" t="n"/>
      <c r="AH163" s="145" t="n"/>
      <c r="AI163" s="145" t="n"/>
      <c r="AJ163" s="145" t="n"/>
      <c r="AK163" s="145" t="n"/>
      <c r="AL163" s="145" t="n"/>
      <c r="AM163" s="145" t="n"/>
      <c r="AN163" s="156" t="n"/>
    </row>
    <row r="164" ht="20.25" customHeight="1" s="621">
      <c r="A164" s="144" t="n"/>
      <c r="B164" s="145" t="n"/>
      <c r="C164" s="145" t="n"/>
      <c r="D164" s="146" t="n"/>
      <c r="E164" s="383" t="inlineStr">
        <is>
          <t>A53</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55" t="n"/>
      <c r="X164" s="155" t="n"/>
      <c r="Y164" s="155" t="n"/>
      <c r="Z164" s="155" t="n"/>
      <c r="AA164" s="155" t="n"/>
      <c r="AB164" s="155" t="n"/>
      <c r="AC164" s="145" t="n"/>
      <c r="AD164" s="145" t="n"/>
      <c r="AE164" s="145" t="n"/>
      <c r="AF164" s="145" t="n"/>
      <c r="AG164" s="145" t="n"/>
      <c r="AH164" s="145" t="n"/>
      <c r="AI164" s="145" t="n"/>
      <c r="AJ164" s="145" t="n"/>
      <c r="AK164" s="145" t="n"/>
      <c r="AL164" s="145" t="n"/>
      <c r="AM164" s="145" t="n"/>
      <c r="AN164" s="156" t="n"/>
    </row>
    <row r="165" ht="20.25" customHeight="1" s="621">
      <c r="A165" s="144" t="n"/>
      <c r="B165" s="145" t="n"/>
      <c r="C165" s="145" t="n"/>
      <c r="D165" s="146" t="n"/>
      <c r="E165" s="383" t="inlineStr">
        <is>
          <t>A54</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55" t="n"/>
      <c r="X165" s="155" t="n"/>
      <c r="Y165" s="155" t="n"/>
      <c r="Z165" s="155" t="n"/>
      <c r="AA165" s="155" t="n"/>
      <c r="AB165" s="155" t="n"/>
      <c r="AC165" s="145" t="n"/>
      <c r="AD165" s="145" t="n"/>
      <c r="AE165" s="145" t="n"/>
      <c r="AF165" s="145" t="n"/>
      <c r="AG165" s="145" t="n"/>
      <c r="AH165" s="145" t="n"/>
      <c r="AI165" s="145" t="n"/>
      <c r="AJ165" s="145" t="n"/>
      <c r="AK165" s="145" t="n"/>
      <c r="AL165" s="145" t="n"/>
      <c r="AM165" s="145" t="n"/>
      <c r="AN165" s="156" t="n"/>
    </row>
    <row r="166" ht="20.25" customHeight="1" s="621">
      <c r="A166" s="144" t="n"/>
      <c r="B166" s="145" t="n"/>
      <c r="C166" s="145" t="n"/>
      <c r="D166" s="146" t="n"/>
      <c r="E166" s="383" t="inlineStr">
        <is>
          <t>A55</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55" t="n"/>
      <c r="X166" s="155" t="n"/>
      <c r="Y166" s="155" t="n"/>
      <c r="Z166" s="155" t="n"/>
      <c r="AA166" s="155" t="n"/>
      <c r="AB166" s="155" t="n"/>
      <c r="AC166" s="145" t="n"/>
      <c r="AD166" s="145" t="n"/>
      <c r="AE166" s="145" t="n"/>
      <c r="AF166" s="145" t="n"/>
      <c r="AG166" s="145" t="n"/>
      <c r="AH166" s="145" t="n"/>
      <c r="AI166" s="145" t="n"/>
      <c r="AJ166" s="145" t="n"/>
      <c r="AK166" s="145" t="n"/>
      <c r="AL166" s="145" t="n"/>
      <c r="AM166" s="145" t="n"/>
      <c r="AN166" s="156" t="n"/>
    </row>
    <row r="167" ht="20.25" customHeight="1" s="621">
      <c r="A167" s="144" t="n"/>
      <c r="B167" s="145" t="n"/>
      <c r="C167" s="145" t="n"/>
      <c r="D167" s="146" t="n"/>
      <c r="E167" s="383" t="inlineStr">
        <is>
          <t>A56</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55" t="n"/>
      <c r="X167" s="155" t="n"/>
      <c r="Y167" s="155" t="n"/>
      <c r="Z167" s="155" t="n"/>
      <c r="AA167" s="155" t="n"/>
      <c r="AB167" s="155" t="n"/>
      <c r="AC167" s="145" t="n"/>
      <c r="AD167" s="145" t="n"/>
      <c r="AE167" s="145" t="n"/>
      <c r="AF167" s="145" t="n"/>
      <c r="AG167" s="145" t="n"/>
      <c r="AH167" s="145" t="n"/>
      <c r="AI167" s="145" t="n"/>
      <c r="AJ167" s="145" t="n"/>
      <c r="AK167" s="145" t="n"/>
      <c r="AL167" s="145" t="n"/>
      <c r="AM167" s="145" t="n"/>
      <c r="AN167" s="156" t="n"/>
    </row>
    <row r="168" ht="20.25" customHeight="1" s="621">
      <c r="A168" s="144" t="n"/>
      <c r="B168" s="145" t="n"/>
      <c r="C168" s="145" t="n"/>
      <c r="D168" s="146" t="n"/>
      <c r="E168" s="383" t="inlineStr">
        <is>
          <t>A57</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55" t="n"/>
      <c r="X168" s="155" t="n"/>
      <c r="Y168" s="155" t="n"/>
      <c r="Z168" s="155" t="n"/>
      <c r="AA168" s="155" t="n"/>
      <c r="AB168" s="155" t="n"/>
      <c r="AC168" s="145" t="n"/>
      <c r="AD168" s="145" t="n"/>
      <c r="AE168" s="145" t="n"/>
      <c r="AF168" s="145" t="n"/>
      <c r="AG168" s="145" t="n"/>
      <c r="AH168" s="145" t="n"/>
      <c r="AI168" s="145" t="n"/>
      <c r="AJ168" s="145" t="n"/>
      <c r="AK168" s="145" t="n"/>
      <c r="AL168" s="145" t="n"/>
      <c r="AM168" s="145" t="n"/>
      <c r="AN168" s="156" t="n"/>
    </row>
    <row r="169" ht="20.25" customHeight="1" s="621">
      <c r="A169" s="144" t="n"/>
      <c r="B169" s="145" t="n"/>
      <c r="C169" s="145" t="n"/>
      <c r="D169" s="146" t="n"/>
      <c r="E169" s="383" t="inlineStr">
        <is>
          <t>A58</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55" t="n"/>
      <c r="X169" s="155" t="n"/>
      <c r="Y169" s="155" t="n"/>
      <c r="Z169" s="155" t="n"/>
      <c r="AA169" s="155" t="n"/>
      <c r="AB169" s="155" t="n"/>
      <c r="AC169" s="145" t="n"/>
      <c r="AD169" s="145" t="n"/>
      <c r="AE169" s="145" t="n"/>
      <c r="AF169" s="145" t="n"/>
      <c r="AG169" s="145" t="n"/>
      <c r="AH169" s="145" t="n"/>
      <c r="AI169" s="145" t="n"/>
      <c r="AJ169" s="145" t="n"/>
      <c r="AK169" s="145" t="n"/>
      <c r="AL169" s="145" t="n"/>
      <c r="AM169" s="145" t="n"/>
      <c r="AN169" s="156" t="n"/>
    </row>
    <row r="170" ht="20.25" customHeight="1" s="621">
      <c r="A170" s="144" t="n"/>
      <c r="B170" s="145" t="n"/>
      <c r="C170" s="145" t="n"/>
      <c r="D170" s="146" t="n"/>
      <c r="E170" s="383" t="inlineStr">
        <is>
          <t>A59</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55" t="n"/>
      <c r="X170" s="155" t="n"/>
      <c r="Y170" s="155" t="n"/>
      <c r="Z170" s="155" t="n"/>
      <c r="AA170" s="155" t="n"/>
      <c r="AB170" s="155" t="n"/>
      <c r="AC170" s="145" t="n"/>
      <c r="AD170" s="145" t="n"/>
      <c r="AE170" s="145" t="n"/>
      <c r="AF170" s="145" t="n"/>
      <c r="AG170" s="145" t="n"/>
      <c r="AH170" s="145" t="n"/>
      <c r="AI170" s="145" t="n"/>
      <c r="AJ170" s="145" t="n"/>
      <c r="AK170" s="145" t="n"/>
      <c r="AL170" s="145" t="n"/>
      <c r="AM170" s="145" t="n"/>
      <c r="AN170" s="156" t="n"/>
    </row>
    <row r="171" ht="20.25" customHeight="1" s="621">
      <c r="A171" s="144" t="n"/>
      <c r="B171" s="145" t="n"/>
      <c r="C171" s="145" t="n"/>
      <c r="D171" s="146" t="n"/>
      <c r="E171" s="383" t="inlineStr">
        <is>
          <t>A60</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55" t="n"/>
      <c r="X171" s="155" t="n"/>
      <c r="Y171" s="155" t="n"/>
      <c r="Z171" s="155" t="n"/>
      <c r="AA171" s="155" t="n"/>
      <c r="AB171" s="155" t="n"/>
      <c r="AC171" s="145" t="n"/>
      <c r="AD171" s="145" t="n"/>
      <c r="AE171" s="145" t="n"/>
      <c r="AF171" s="145" t="n"/>
      <c r="AG171" s="145" t="n"/>
      <c r="AH171" s="145" t="n"/>
      <c r="AI171" s="145" t="n"/>
      <c r="AJ171" s="145" t="n"/>
      <c r="AK171" s="145" t="n"/>
      <c r="AL171" s="145" t="n"/>
      <c r="AM171" s="145" t="n"/>
      <c r="AN171" s="156" t="n"/>
    </row>
    <row r="172" ht="20.25" customHeight="1" s="621">
      <c r="A172" s="144" t="n"/>
      <c r="B172" s="145" t="n"/>
      <c r="C172" s="145" t="n"/>
      <c r="D172" s="146" t="n"/>
      <c r="E172" s="383" t="inlineStr">
        <is>
          <t>A61</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55" t="n"/>
      <c r="X172" s="155" t="n"/>
      <c r="Y172" s="155" t="n"/>
      <c r="Z172" s="155" t="n"/>
      <c r="AA172" s="155" t="n"/>
      <c r="AB172" s="155" t="n"/>
      <c r="AC172" s="145" t="n"/>
      <c r="AD172" s="145" t="n"/>
      <c r="AE172" s="145" t="n"/>
      <c r="AF172" s="145" t="n"/>
      <c r="AG172" s="145" t="n"/>
      <c r="AH172" s="145" t="n"/>
      <c r="AI172" s="145" t="n"/>
      <c r="AJ172" s="145" t="n"/>
      <c r="AK172" s="145" t="n"/>
      <c r="AL172" s="145" t="n"/>
      <c r="AM172" s="145" t="n"/>
      <c r="AN172" s="156" t="n"/>
    </row>
    <row r="173" ht="20.25" customHeight="1" s="621">
      <c r="A173" s="144" t="n"/>
      <c r="B173" s="145" t="n"/>
      <c r="C173" s="145" t="n"/>
      <c r="D173" s="146" t="n"/>
      <c r="E173" s="383" t="inlineStr">
        <is>
          <t>A62</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55" t="n"/>
      <c r="X173" s="155" t="n"/>
      <c r="Y173" s="155" t="n"/>
      <c r="Z173" s="155" t="n"/>
      <c r="AA173" s="155" t="n"/>
      <c r="AB173" s="155" t="n"/>
      <c r="AC173" s="145" t="n"/>
      <c r="AD173" s="145" t="n"/>
      <c r="AE173" s="145" t="n"/>
      <c r="AF173" s="145" t="n"/>
      <c r="AG173" s="145" t="n"/>
      <c r="AH173" s="145" t="n"/>
      <c r="AI173" s="145" t="n"/>
      <c r="AJ173" s="145" t="n"/>
      <c r="AK173" s="145" t="n"/>
      <c r="AL173" s="145" t="n"/>
      <c r="AM173" s="145" t="n"/>
      <c r="AN173" s="156" t="n"/>
    </row>
    <row r="174" ht="20.25" customHeight="1" s="621">
      <c r="A174" s="144" t="n"/>
      <c r="B174" s="145" t="n"/>
      <c r="C174" s="145" t="n"/>
      <c r="D174" s="146" t="n"/>
      <c r="E174" s="383" t="inlineStr">
        <is>
          <t>A63</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55" t="n"/>
      <c r="X174" s="155" t="n"/>
      <c r="Y174" s="155" t="n"/>
      <c r="Z174" s="155" t="n"/>
      <c r="AA174" s="155" t="n"/>
      <c r="AB174" s="155" t="n"/>
      <c r="AC174" s="145" t="n"/>
      <c r="AD174" s="145" t="n"/>
      <c r="AE174" s="145" t="n"/>
      <c r="AF174" s="145" t="n"/>
      <c r="AG174" s="145" t="n"/>
      <c r="AH174" s="145" t="n"/>
      <c r="AI174" s="145" t="n"/>
      <c r="AJ174" s="145" t="n"/>
      <c r="AK174" s="145" t="n"/>
      <c r="AL174" s="145" t="n"/>
      <c r="AM174" s="145" t="n"/>
      <c r="AN174" s="156" t="n"/>
    </row>
    <row r="175" ht="20.25" customHeight="1" s="621">
      <c r="A175" s="144" t="n"/>
      <c r="B175" s="145" t="n"/>
      <c r="C175" s="145" t="n"/>
      <c r="D175" s="146" t="n"/>
      <c r="E175" s="383" t="inlineStr">
        <is>
          <t>A64</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55" t="n"/>
      <c r="X175" s="155" t="n"/>
      <c r="Y175" s="155" t="n"/>
      <c r="Z175" s="155" t="n"/>
      <c r="AA175" s="155" t="n"/>
      <c r="AB175" s="155" t="n"/>
      <c r="AC175" s="145" t="n"/>
      <c r="AD175" s="145" t="n"/>
      <c r="AE175" s="145" t="n"/>
      <c r="AF175" s="145" t="n"/>
      <c r="AG175" s="145" t="n"/>
      <c r="AH175" s="145" t="n"/>
      <c r="AI175" s="145" t="n"/>
      <c r="AJ175" s="145" t="n"/>
      <c r="AK175" s="145" t="n"/>
      <c r="AL175" s="145" t="n"/>
      <c r="AM175" s="145" t="n"/>
      <c r="AN175" s="156" t="n"/>
    </row>
    <row r="176" ht="20.25" customHeight="1" s="621">
      <c r="A176" s="144" t="n"/>
      <c r="B176" s="145" t="n"/>
      <c r="C176" s="145" t="n"/>
      <c r="D176" s="146" t="n"/>
      <c r="E176" s="383" t="inlineStr">
        <is>
          <t>A65</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55" t="n"/>
      <c r="X176" s="155" t="n"/>
      <c r="Y176" s="155" t="n"/>
      <c r="Z176" s="155" t="n"/>
      <c r="AA176" s="155" t="n"/>
      <c r="AB176" s="155" t="n"/>
      <c r="AC176" s="145" t="n"/>
      <c r="AD176" s="145" t="n"/>
      <c r="AE176" s="145" t="n"/>
      <c r="AF176" s="145" t="n"/>
      <c r="AG176" s="145" t="n"/>
      <c r="AH176" s="145" t="n"/>
      <c r="AI176" s="145" t="n"/>
      <c r="AJ176" s="145" t="n"/>
      <c r="AK176" s="145" t="n"/>
      <c r="AL176" s="145" t="n"/>
      <c r="AM176" s="145" t="n"/>
      <c r="AN176" s="156" t="n"/>
    </row>
    <row r="177" ht="20.25" customHeight="1" s="621">
      <c r="A177" s="144" t="n"/>
      <c r="B177" s="145" t="n"/>
      <c r="C177" s="145" t="n"/>
      <c r="D177" s="146" t="n"/>
      <c r="E177" s="383" t="inlineStr">
        <is>
          <t>A66</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55" t="n"/>
      <c r="X177" s="155" t="n"/>
      <c r="Y177" s="155" t="n"/>
      <c r="Z177" s="155" t="n"/>
      <c r="AA177" s="155" t="n"/>
      <c r="AB177" s="155" t="n"/>
      <c r="AC177" s="145" t="n"/>
      <c r="AD177" s="145" t="n"/>
      <c r="AE177" s="145" t="n"/>
      <c r="AF177" s="145" t="n"/>
      <c r="AG177" s="145" t="n"/>
      <c r="AH177" s="145" t="n"/>
      <c r="AI177" s="145" t="n"/>
      <c r="AJ177" s="145" t="n"/>
      <c r="AK177" s="145" t="n"/>
      <c r="AL177" s="145" t="n"/>
      <c r="AM177" s="145" t="n"/>
      <c r="AN177" s="156" t="n"/>
    </row>
    <row r="178" ht="20.25" customHeight="1" s="621">
      <c r="A178" s="144" t="n"/>
      <c r="B178" s="145" t="n"/>
      <c r="C178" s="145" t="n"/>
      <c r="D178" s="146" t="n"/>
      <c r="E178" s="383" t="inlineStr">
        <is>
          <t>A67</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55" t="n"/>
      <c r="X178" s="155" t="n"/>
      <c r="Y178" s="155" t="n"/>
      <c r="Z178" s="155" t="n"/>
      <c r="AA178" s="155" t="n"/>
      <c r="AB178" s="155" t="n"/>
      <c r="AC178" s="145" t="n"/>
      <c r="AD178" s="145" t="n"/>
      <c r="AE178" s="145" t="n"/>
      <c r="AF178" s="145" t="n"/>
      <c r="AG178" s="145" t="n"/>
      <c r="AH178" s="145" t="n"/>
      <c r="AI178" s="145" t="n"/>
      <c r="AJ178" s="145" t="n"/>
      <c r="AK178" s="145" t="n"/>
      <c r="AL178" s="145" t="n"/>
      <c r="AM178" s="145" t="n"/>
      <c r="AN178" s="156" t="n"/>
    </row>
    <row r="179" ht="20.25" customHeight="1" s="621">
      <c r="A179" s="144" t="n"/>
      <c r="B179" s="145" t="n"/>
      <c r="C179" s="145" t="n"/>
      <c r="D179" s="146" t="n"/>
      <c r="E179" s="383" t="inlineStr">
        <is>
          <t>A68</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55" t="n"/>
      <c r="X179" s="155" t="n"/>
      <c r="Y179" s="155" t="n"/>
      <c r="Z179" s="155" t="n"/>
      <c r="AA179" s="155" t="n"/>
      <c r="AB179" s="155" t="n"/>
      <c r="AC179" s="145" t="n"/>
      <c r="AD179" s="145" t="n"/>
      <c r="AE179" s="145" t="n"/>
      <c r="AF179" s="145" t="n"/>
      <c r="AG179" s="145" t="n"/>
      <c r="AH179" s="145" t="n"/>
      <c r="AI179" s="145" t="n"/>
      <c r="AJ179" s="145" t="n"/>
      <c r="AK179" s="145" t="n"/>
      <c r="AL179" s="145" t="n"/>
      <c r="AM179" s="145" t="n"/>
      <c r="AN179" s="156" t="n"/>
    </row>
    <row r="180" ht="20.25" customHeight="1" s="621">
      <c r="A180" s="144" t="n"/>
      <c r="B180" s="145" t="n"/>
      <c r="C180" s="145" t="n"/>
      <c r="D180" s="146" t="n"/>
      <c r="E180" s="383" t="inlineStr">
        <is>
          <t>A69</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55" t="n"/>
      <c r="X180" s="155" t="n"/>
      <c r="Y180" s="155" t="n"/>
      <c r="Z180" s="155" t="n"/>
      <c r="AA180" s="155" t="n"/>
      <c r="AB180" s="155" t="n"/>
      <c r="AC180" s="145" t="n"/>
      <c r="AD180" s="145" t="n"/>
      <c r="AE180" s="145" t="n"/>
      <c r="AF180" s="145" t="n"/>
      <c r="AG180" s="145" t="n"/>
      <c r="AH180" s="145" t="n"/>
      <c r="AI180" s="145" t="n"/>
      <c r="AJ180" s="145" t="n"/>
      <c r="AK180" s="145" t="n"/>
      <c r="AL180" s="145" t="n"/>
      <c r="AM180" s="145" t="n"/>
      <c r="AN180" s="156" t="n"/>
    </row>
    <row r="181" ht="20.25" customHeight="1" s="621">
      <c r="A181" s="144" t="n"/>
      <c r="B181" s="145" t="n"/>
      <c r="C181" s="145" t="n"/>
      <c r="D181" s="146" t="n"/>
      <c r="E181" s="383" t="inlineStr">
        <is>
          <t>A70</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55" t="n"/>
      <c r="X181" s="155" t="n"/>
      <c r="Y181" s="155" t="n"/>
      <c r="Z181" s="155" t="n"/>
      <c r="AA181" s="155" t="n"/>
      <c r="AB181" s="155" t="n"/>
      <c r="AC181" s="145" t="n"/>
      <c r="AD181" s="145" t="n"/>
      <c r="AE181" s="145" t="n"/>
      <c r="AF181" s="145" t="n"/>
      <c r="AG181" s="145" t="n"/>
      <c r="AH181" s="145" t="n"/>
      <c r="AI181" s="145" t="n"/>
      <c r="AJ181" s="145" t="n"/>
      <c r="AK181" s="145" t="n"/>
      <c r="AL181" s="145" t="n"/>
      <c r="AM181" s="145" t="n"/>
      <c r="AN181" s="156" t="n"/>
    </row>
    <row r="182" ht="20.25" customHeight="1" s="621">
      <c r="A182" s="144" t="n"/>
      <c r="B182" s="145" t="n"/>
      <c r="C182" s="145" t="n"/>
      <c r="D182" s="146" t="n"/>
      <c r="E182" s="383" t="inlineStr">
        <is>
          <t>A71</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55" t="n"/>
      <c r="X182" s="155" t="n"/>
      <c r="Y182" s="155" t="n"/>
      <c r="Z182" s="155" t="n"/>
      <c r="AA182" s="155" t="n"/>
      <c r="AB182" s="155" t="n"/>
      <c r="AC182" s="145" t="n"/>
      <c r="AD182" s="145" t="n"/>
      <c r="AE182" s="145" t="n"/>
      <c r="AF182" s="145" t="n"/>
      <c r="AG182" s="145" t="n"/>
      <c r="AH182" s="145" t="n"/>
      <c r="AI182" s="145" t="n"/>
      <c r="AJ182" s="145" t="n"/>
      <c r="AK182" s="145" t="n"/>
      <c r="AL182" s="145" t="n"/>
      <c r="AM182" s="145" t="n"/>
      <c r="AN182" s="156" t="n"/>
    </row>
    <row r="183" ht="20.25" customHeight="1" s="621">
      <c r="A183" s="144" t="n"/>
      <c r="B183" s="145" t="n"/>
      <c r="C183" s="145" t="n"/>
      <c r="D183" s="146" t="n"/>
      <c r="E183" s="383" t="inlineStr">
        <is>
          <t>A72</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55" t="n"/>
      <c r="X183" s="155" t="n"/>
      <c r="Y183" s="155" t="n"/>
      <c r="Z183" s="155" t="n"/>
      <c r="AA183" s="155" t="n"/>
      <c r="AB183" s="155" t="n"/>
      <c r="AC183" s="145" t="n"/>
      <c r="AD183" s="145" t="n"/>
      <c r="AE183" s="145" t="n"/>
      <c r="AF183" s="145" t="n"/>
      <c r="AG183" s="145" t="n"/>
      <c r="AH183" s="145" t="n"/>
      <c r="AI183" s="145" t="n"/>
      <c r="AJ183" s="145" t="n"/>
      <c r="AK183" s="145" t="n"/>
      <c r="AL183" s="145" t="n"/>
      <c r="AM183" s="145" t="n"/>
      <c r="AN183" s="156" t="n"/>
    </row>
    <row r="184" ht="20.25" customHeight="1" s="621">
      <c r="A184" s="144" t="n"/>
      <c r="B184" s="145" t="n"/>
      <c r="C184" s="145" t="n"/>
      <c r="D184" s="146" t="n"/>
      <c r="E184" s="383" t="inlineStr">
        <is>
          <t>A73</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55" t="n"/>
      <c r="X184" s="155" t="n"/>
      <c r="Y184" s="155" t="n"/>
      <c r="Z184" s="155" t="n"/>
      <c r="AA184" s="155" t="n"/>
      <c r="AB184" s="155" t="n"/>
      <c r="AC184" s="145" t="n"/>
      <c r="AD184" s="145" t="n"/>
      <c r="AE184" s="145" t="n"/>
      <c r="AF184" s="145" t="n"/>
      <c r="AG184" s="145" t="n"/>
      <c r="AH184" s="145" t="n"/>
      <c r="AI184" s="145" t="n"/>
      <c r="AJ184" s="145" t="n"/>
      <c r="AK184" s="145" t="n"/>
      <c r="AL184" s="145" t="n"/>
      <c r="AM184" s="145" t="n"/>
      <c r="AN184" s="156" t="n"/>
    </row>
    <row r="185" ht="20.25" customHeight="1" s="621">
      <c r="A185" s="144" t="n"/>
      <c r="B185" s="145" t="n"/>
      <c r="C185" s="145" t="n"/>
      <c r="D185" s="146" t="n"/>
      <c r="E185" s="383" t="inlineStr">
        <is>
          <t>A74</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55" t="n"/>
      <c r="X185" s="155" t="n"/>
      <c r="Y185" s="155" t="n"/>
      <c r="Z185" s="155" t="n"/>
      <c r="AA185" s="155" t="n"/>
      <c r="AB185" s="155" t="n"/>
      <c r="AC185" s="145" t="n"/>
      <c r="AD185" s="145" t="n"/>
      <c r="AE185" s="145" t="n"/>
      <c r="AF185" s="145" t="n"/>
      <c r="AG185" s="145" t="n"/>
      <c r="AH185" s="145" t="n"/>
      <c r="AI185" s="145" t="n"/>
      <c r="AJ185" s="145" t="n"/>
      <c r="AK185" s="145" t="n"/>
      <c r="AL185" s="145" t="n"/>
      <c r="AM185" s="145" t="n"/>
      <c r="AN185" s="156" t="n"/>
    </row>
    <row r="186" ht="20.25" customHeight="1" s="621">
      <c r="A186" s="144" t="n"/>
      <c r="B186" s="145" t="n"/>
      <c r="C186" s="145" t="n"/>
      <c r="D186" s="146" t="n"/>
      <c r="E186" s="383" t="inlineStr">
        <is>
          <t>A75</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55" t="n"/>
      <c r="X186" s="155" t="n"/>
      <c r="Y186" s="155" t="n"/>
      <c r="Z186" s="155" t="n"/>
      <c r="AA186" s="155" t="n"/>
      <c r="AB186" s="155" t="n"/>
      <c r="AC186" s="145" t="n"/>
      <c r="AD186" s="145" t="n"/>
      <c r="AE186" s="145" t="n"/>
      <c r="AF186" s="145" t="n"/>
      <c r="AG186" s="145" t="n"/>
      <c r="AH186" s="145" t="n"/>
      <c r="AI186" s="145" t="n"/>
      <c r="AJ186" s="145" t="n"/>
      <c r="AK186" s="145" t="n"/>
      <c r="AL186" s="145" t="n"/>
      <c r="AM186" s="145" t="n"/>
      <c r="AN186" s="156" t="n"/>
    </row>
    <row r="187" ht="20.25" customHeight="1" s="621">
      <c r="A187" s="144" t="n"/>
      <c r="B187" s="145" t="n"/>
      <c r="C187" s="145" t="n"/>
      <c r="D187" s="146" t="n"/>
      <c r="E187" s="383" t="inlineStr">
        <is>
          <t>A76</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55" t="n"/>
      <c r="X187" s="155" t="n"/>
      <c r="Y187" s="155" t="n"/>
      <c r="Z187" s="155" t="n"/>
      <c r="AA187" s="155" t="n"/>
      <c r="AB187" s="155" t="n"/>
      <c r="AC187" s="145" t="n"/>
      <c r="AD187" s="145" t="n"/>
      <c r="AE187" s="145" t="n"/>
      <c r="AF187" s="145" t="n"/>
      <c r="AG187" s="145" t="n"/>
      <c r="AH187" s="145" t="n"/>
      <c r="AI187" s="145" t="n"/>
      <c r="AJ187" s="145" t="n"/>
      <c r="AK187" s="145" t="n"/>
      <c r="AL187" s="145" t="n"/>
      <c r="AM187" s="145" t="n"/>
      <c r="AN187" s="156" t="n"/>
    </row>
    <row r="188" ht="20.25" customHeight="1" s="621">
      <c r="A188" s="144" t="n"/>
      <c r="B188" s="145" t="n"/>
      <c r="C188" s="145" t="n"/>
      <c r="D188" s="146" t="n"/>
      <c r="E188" s="383" t="inlineStr">
        <is>
          <t>A77</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55" t="n"/>
      <c r="X188" s="155" t="n"/>
      <c r="Y188" s="155" t="n"/>
      <c r="Z188" s="155" t="n"/>
      <c r="AA188" s="155" t="n"/>
      <c r="AB188" s="155" t="n"/>
      <c r="AC188" s="145" t="n"/>
      <c r="AD188" s="145" t="n"/>
      <c r="AE188" s="145" t="n"/>
      <c r="AF188" s="145" t="n"/>
      <c r="AG188" s="145" t="n"/>
      <c r="AH188" s="145" t="n"/>
      <c r="AI188" s="145" t="n"/>
      <c r="AJ188" s="145" t="n"/>
      <c r="AK188" s="145" t="n"/>
      <c r="AL188" s="145" t="n"/>
      <c r="AM188" s="145" t="n"/>
      <c r="AN188" s="156" t="n"/>
    </row>
    <row r="189" ht="20.25" customHeight="1" s="621">
      <c r="A189" s="144" t="n"/>
      <c r="B189" s="145" t="n"/>
      <c r="C189" s="145" t="n"/>
      <c r="D189" s="146" t="n"/>
      <c r="E189" s="383" t="inlineStr">
        <is>
          <t>A78</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55" t="n"/>
      <c r="X189" s="155" t="n"/>
      <c r="Y189" s="155" t="n"/>
      <c r="Z189" s="155" t="n"/>
      <c r="AA189" s="155" t="n"/>
      <c r="AB189" s="155" t="n"/>
      <c r="AC189" s="145" t="n"/>
      <c r="AD189" s="145" t="n"/>
      <c r="AE189" s="145" t="n"/>
      <c r="AF189" s="145" t="n"/>
      <c r="AG189" s="145" t="n"/>
      <c r="AH189" s="145" t="n"/>
      <c r="AI189" s="145" t="n"/>
      <c r="AJ189" s="145" t="n"/>
      <c r="AK189" s="145" t="n"/>
      <c r="AL189" s="145" t="n"/>
      <c r="AM189" s="145" t="n"/>
      <c r="AN189" s="156" t="n"/>
    </row>
    <row r="190" ht="20.25" customHeight="1" s="621">
      <c r="A190" s="144" t="n"/>
      <c r="B190" s="145" t="n"/>
      <c r="C190" s="145" t="n"/>
      <c r="D190" s="146" t="n"/>
      <c r="E190" s="383" t="inlineStr">
        <is>
          <t>A79</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55" t="n"/>
      <c r="X190" s="155" t="n"/>
      <c r="Y190" s="155" t="n"/>
      <c r="Z190" s="155" t="n"/>
      <c r="AA190" s="155" t="n"/>
      <c r="AB190" s="155" t="n"/>
      <c r="AC190" s="145" t="n"/>
      <c r="AD190" s="145" t="n"/>
      <c r="AE190" s="145" t="n"/>
      <c r="AF190" s="145" t="n"/>
      <c r="AG190" s="145" t="n"/>
      <c r="AH190" s="145" t="n"/>
      <c r="AI190" s="145" t="n"/>
      <c r="AJ190" s="145" t="n"/>
      <c r="AK190" s="145" t="n"/>
      <c r="AL190" s="145" t="n"/>
      <c r="AM190" s="145" t="n"/>
      <c r="AN190" s="156" t="n"/>
    </row>
    <row r="191" ht="20.25" customHeight="1" s="621">
      <c r="A191" s="144" t="n"/>
      <c r="B191" s="145" t="n"/>
      <c r="C191" s="145" t="n"/>
      <c r="D191" s="146" t="n"/>
      <c r="E191" s="383" t="inlineStr">
        <is>
          <t>A80</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55" t="n"/>
      <c r="X191" s="155" t="n"/>
      <c r="Y191" s="155" t="n"/>
      <c r="Z191" s="155" t="n"/>
      <c r="AA191" s="155" t="n"/>
      <c r="AB191" s="155" t="n"/>
      <c r="AC191" s="145" t="n"/>
      <c r="AD191" s="145" t="n"/>
      <c r="AE191" s="145" t="n"/>
      <c r="AF191" s="145" t="n"/>
      <c r="AG191" s="145" t="n"/>
      <c r="AH191" s="145" t="n"/>
      <c r="AI191" s="145" t="n"/>
      <c r="AJ191" s="145" t="n"/>
      <c r="AK191" s="145" t="n"/>
      <c r="AL191" s="145" t="n"/>
      <c r="AM191" s="145" t="n"/>
      <c r="AN191" s="156" t="n"/>
    </row>
    <row r="192" ht="20.25" customHeight="1" s="621">
      <c r="A192" s="144" t="n"/>
      <c r="B192" s="145" t="n"/>
      <c r="C192" s="145" t="n"/>
      <c r="D192" s="146" t="n"/>
      <c r="E192" s="383" t="inlineStr">
        <is>
          <t>A81</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55" t="n"/>
      <c r="X192" s="155" t="n"/>
      <c r="Y192" s="155" t="n"/>
      <c r="Z192" s="155" t="n"/>
      <c r="AA192" s="155" t="n"/>
      <c r="AB192" s="155" t="n"/>
      <c r="AC192" s="145" t="n"/>
      <c r="AD192" s="145" t="n"/>
      <c r="AE192" s="145" t="n"/>
      <c r="AF192" s="145" t="n"/>
      <c r="AG192" s="145" t="n"/>
      <c r="AH192" s="145" t="n"/>
      <c r="AI192" s="145" t="n"/>
      <c r="AJ192" s="145" t="n"/>
      <c r="AK192" s="145" t="n"/>
      <c r="AL192" s="145" t="n"/>
      <c r="AM192" s="145" t="n"/>
      <c r="AN192" s="156" t="n"/>
    </row>
    <row r="193" ht="20.25" customHeight="1" s="621">
      <c r="A193" s="144" t="n"/>
      <c r="B193" s="145" t="n"/>
      <c r="C193" s="145" t="n"/>
      <c r="D193" s="146" t="n"/>
      <c r="E193" s="383" t="inlineStr">
        <is>
          <t>A82</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55" t="n"/>
      <c r="X193" s="155" t="n"/>
      <c r="Y193" s="155" t="n"/>
      <c r="Z193" s="155" t="n"/>
      <c r="AA193" s="155" t="n"/>
      <c r="AB193" s="155" t="n"/>
      <c r="AC193" s="145" t="n"/>
      <c r="AD193" s="145" t="n"/>
      <c r="AE193" s="145" t="n"/>
      <c r="AF193" s="145" t="n"/>
      <c r="AG193" s="145" t="n"/>
      <c r="AH193" s="145" t="n"/>
      <c r="AI193" s="145" t="n"/>
      <c r="AJ193" s="145" t="n"/>
      <c r="AK193" s="145" t="n"/>
      <c r="AL193" s="145" t="n"/>
      <c r="AM193" s="145" t="n"/>
      <c r="AN193" s="156" t="n"/>
    </row>
    <row r="194" ht="20.25" customHeight="1" s="621">
      <c r="A194" s="144" t="n"/>
      <c r="B194" s="145" t="n"/>
      <c r="C194" s="145" t="n"/>
      <c r="D194" s="146" t="n"/>
      <c r="E194" s="383" t="inlineStr">
        <is>
          <t>A83</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55" t="n"/>
      <c r="X194" s="155" t="n"/>
      <c r="Y194" s="155" t="n"/>
      <c r="Z194" s="155" t="n"/>
      <c r="AA194" s="155" t="n"/>
      <c r="AB194" s="155" t="n"/>
      <c r="AC194" s="145" t="n"/>
      <c r="AD194" s="145" t="n"/>
      <c r="AE194" s="145" t="n"/>
      <c r="AF194" s="145" t="n"/>
      <c r="AG194" s="145" t="n"/>
      <c r="AH194" s="145" t="n"/>
      <c r="AI194" s="145" t="n"/>
      <c r="AJ194" s="145" t="n"/>
      <c r="AK194" s="145" t="n"/>
      <c r="AL194" s="145" t="n"/>
      <c r="AM194" s="145" t="n"/>
      <c r="AN194" s="156" t="n"/>
    </row>
    <row r="195" ht="20.25" customHeight="1" s="621">
      <c r="A195" s="144" t="n"/>
      <c r="B195" s="145" t="n"/>
      <c r="C195" s="145" t="n"/>
      <c r="D195" s="146" t="n"/>
      <c r="E195" s="383" t="inlineStr">
        <is>
          <t>A84</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55" t="n"/>
      <c r="X195" s="155" t="n"/>
      <c r="Y195" s="155" t="n"/>
      <c r="Z195" s="155" t="n"/>
      <c r="AA195" s="155" t="n"/>
      <c r="AB195" s="155" t="n"/>
      <c r="AC195" s="145" t="n"/>
      <c r="AD195" s="145" t="n"/>
      <c r="AE195" s="145" t="n"/>
      <c r="AF195" s="145" t="n"/>
      <c r="AG195" s="145" t="n"/>
      <c r="AH195" s="145" t="n"/>
      <c r="AI195" s="145" t="n"/>
      <c r="AJ195" s="145" t="n"/>
      <c r="AK195" s="145" t="n"/>
      <c r="AL195" s="145" t="n"/>
      <c r="AM195" s="145" t="n"/>
      <c r="AN195" s="156" t="n"/>
    </row>
    <row r="196" ht="20.25" customHeight="1" s="621">
      <c r="A196" s="144" t="n"/>
      <c r="B196" s="145" t="n"/>
      <c r="C196" s="145" t="n"/>
      <c r="D196" s="146" t="n"/>
      <c r="E196" s="383" t="inlineStr">
        <is>
          <t>A85</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55" t="n"/>
      <c r="X196" s="155" t="n"/>
      <c r="Y196" s="155" t="n"/>
      <c r="Z196" s="155" t="n"/>
      <c r="AA196" s="155" t="n"/>
      <c r="AB196" s="155" t="n"/>
      <c r="AC196" s="145" t="n"/>
      <c r="AD196" s="145" t="n"/>
      <c r="AE196" s="145" t="n"/>
      <c r="AF196" s="145" t="n"/>
      <c r="AG196" s="145" t="n"/>
      <c r="AH196" s="145" t="n"/>
      <c r="AI196" s="145" t="n"/>
      <c r="AJ196" s="145" t="n"/>
      <c r="AK196" s="145" t="n"/>
      <c r="AL196" s="145" t="n"/>
      <c r="AM196" s="145" t="n"/>
      <c r="AN196" s="156" t="n"/>
    </row>
    <row r="197" ht="20.25" customHeight="1" s="621">
      <c r="A197" s="144" t="n"/>
      <c r="B197" s="145" t="n"/>
      <c r="C197" s="145" t="n"/>
      <c r="D197" s="146" t="n"/>
      <c r="E197" s="383" t="inlineStr">
        <is>
          <t>A86</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55" t="n"/>
      <c r="X197" s="155" t="n"/>
      <c r="Y197" s="155" t="n"/>
      <c r="Z197" s="155" t="n"/>
      <c r="AA197" s="155" t="n"/>
      <c r="AB197" s="155" t="n"/>
      <c r="AC197" s="145" t="n"/>
      <c r="AD197" s="145" t="n"/>
      <c r="AE197" s="145" t="n"/>
      <c r="AF197" s="145" t="n"/>
      <c r="AG197" s="145" t="n"/>
      <c r="AH197" s="145" t="n"/>
      <c r="AI197" s="145" t="n"/>
      <c r="AJ197" s="145" t="n"/>
      <c r="AK197" s="145" t="n"/>
      <c r="AL197" s="145" t="n"/>
      <c r="AM197" s="145" t="n"/>
      <c r="AN197" s="156" t="n"/>
    </row>
    <row r="198" ht="20.25" customHeight="1" s="621">
      <c r="A198" s="144" t="n"/>
      <c r="B198" s="145" t="n"/>
      <c r="C198" s="145" t="n"/>
      <c r="D198" s="146" t="n"/>
      <c r="E198" s="383" t="inlineStr">
        <is>
          <t>A87</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55" t="n"/>
      <c r="X198" s="155" t="n"/>
      <c r="Y198" s="155" t="n"/>
      <c r="Z198" s="155" t="n"/>
      <c r="AA198" s="155" t="n"/>
      <c r="AB198" s="155" t="n"/>
      <c r="AC198" s="145" t="n"/>
      <c r="AD198" s="145" t="n"/>
      <c r="AE198" s="145" t="n"/>
      <c r="AF198" s="145" t="n"/>
      <c r="AG198" s="145" t="n"/>
      <c r="AH198" s="145" t="n"/>
      <c r="AI198" s="145" t="n"/>
      <c r="AJ198" s="145" t="n"/>
      <c r="AK198" s="145" t="n"/>
      <c r="AL198" s="145" t="n"/>
      <c r="AM198" s="145" t="n"/>
      <c r="AN198" s="156" t="n"/>
    </row>
    <row r="199" ht="20.25" customHeight="1" s="621">
      <c r="A199" s="144" t="n"/>
      <c r="B199" s="145" t="n"/>
      <c r="C199" s="145" t="n"/>
      <c r="D199" s="146" t="n"/>
      <c r="E199" s="383" t="inlineStr">
        <is>
          <t>A88</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55" t="n"/>
      <c r="X199" s="155" t="n"/>
      <c r="Y199" s="155" t="n"/>
      <c r="Z199" s="155" t="n"/>
      <c r="AA199" s="155" t="n"/>
      <c r="AB199" s="155" t="n"/>
      <c r="AC199" s="145" t="n"/>
      <c r="AD199" s="145" t="n"/>
      <c r="AE199" s="145" t="n"/>
      <c r="AF199" s="145" t="n"/>
      <c r="AG199" s="145" t="n"/>
      <c r="AH199" s="145" t="n"/>
      <c r="AI199" s="145" t="n"/>
      <c r="AJ199" s="145" t="n"/>
      <c r="AK199" s="145" t="n"/>
      <c r="AL199" s="145" t="n"/>
      <c r="AM199" s="145" t="n"/>
      <c r="AN199" s="156" t="n"/>
    </row>
    <row r="200" ht="20.25" customHeight="1" s="621">
      <c r="A200" s="144" t="n"/>
      <c r="B200" s="145" t="n"/>
      <c r="C200" s="145" t="n"/>
      <c r="D200" s="146" t="n"/>
      <c r="E200" s="383" t="inlineStr">
        <is>
          <t>A89</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55" t="n"/>
      <c r="X200" s="155" t="n"/>
      <c r="Y200" s="155" t="n"/>
      <c r="Z200" s="155" t="n"/>
      <c r="AA200" s="155" t="n"/>
      <c r="AB200" s="155" t="n"/>
      <c r="AC200" s="145" t="n"/>
      <c r="AD200" s="145" t="n"/>
      <c r="AE200" s="145" t="n"/>
      <c r="AF200" s="145" t="n"/>
      <c r="AG200" s="145" t="n"/>
      <c r="AH200" s="145" t="n"/>
      <c r="AI200" s="145" t="n"/>
      <c r="AJ200" s="145" t="n"/>
      <c r="AK200" s="145" t="n"/>
      <c r="AL200" s="145" t="n"/>
      <c r="AM200" s="145" t="n"/>
      <c r="AN200" s="156" t="n"/>
    </row>
    <row r="201" ht="20.25" customHeight="1" s="621">
      <c r="A201" s="144" t="n"/>
      <c r="B201" s="145" t="n"/>
      <c r="C201" s="145" t="n"/>
      <c r="D201" s="146" t="n"/>
      <c r="E201" s="383" t="inlineStr">
        <is>
          <t>A90</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55" t="n"/>
      <c r="X201" s="155" t="n"/>
      <c r="Y201" s="155" t="n"/>
      <c r="Z201" s="155" t="n"/>
      <c r="AA201" s="155" t="n"/>
      <c r="AB201" s="155" t="n"/>
      <c r="AC201" s="145" t="n"/>
      <c r="AD201" s="145" t="n"/>
      <c r="AE201" s="145" t="n"/>
      <c r="AF201" s="145" t="n"/>
      <c r="AG201" s="145" t="n"/>
      <c r="AH201" s="145" t="n"/>
      <c r="AI201" s="145" t="n"/>
      <c r="AJ201" s="145" t="n"/>
      <c r="AK201" s="145" t="n"/>
      <c r="AL201" s="145" t="n"/>
      <c r="AM201" s="145" t="n"/>
      <c r="AN201" s="156" t="n"/>
    </row>
    <row r="202" ht="20.25" customHeight="1" s="621">
      <c r="A202" s="144" t="n"/>
      <c r="B202" s="145" t="n"/>
      <c r="C202" s="145" t="n"/>
      <c r="D202" s="146" t="n"/>
      <c r="E202" s="383" t="inlineStr">
        <is>
          <t>A91</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55" t="n"/>
      <c r="X202" s="155" t="n"/>
      <c r="Y202" s="155" t="n"/>
      <c r="Z202" s="155" t="n"/>
      <c r="AA202" s="155" t="n"/>
      <c r="AB202" s="155" t="n"/>
      <c r="AC202" s="145" t="n"/>
      <c r="AD202" s="145" t="n"/>
      <c r="AE202" s="145" t="n"/>
      <c r="AF202" s="145" t="n"/>
      <c r="AG202" s="145" t="n"/>
      <c r="AH202" s="145" t="n"/>
      <c r="AI202" s="145" t="n"/>
      <c r="AJ202" s="145" t="n"/>
      <c r="AK202" s="145" t="n"/>
      <c r="AL202" s="145" t="n"/>
      <c r="AM202" s="145" t="n"/>
      <c r="AN202" s="156" t="n"/>
    </row>
    <row r="203" ht="20.25" customHeight="1" s="621">
      <c r="A203" s="144" t="n"/>
      <c r="B203" s="145" t="n"/>
      <c r="C203" s="145" t="n"/>
      <c r="D203" s="146" t="n"/>
      <c r="E203" s="383" t="inlineStr">
        <is>
          <t>A92</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55" t="n"/>
      <c r="X203" s="155" t="n"/>
      <c r="Y203" s="155" t="n"/>
      <c r="Z203" s="155" t="n"/>
      <c r="AA203" s="155" t="n"/>
      <c r="AB203" s="155" t="n"/>
      <c r="AC203" s="145" t="n"/>
      <c r="AD203" s="145" t="n"/>
      <c r="AE203" s="145" t="n"/>
      <c r="AF203" s="145" t="n"/>
      <c r="AG203" s="145" t="n"/>
      <c r="AH203" s="145" t="n"/>
      <c r="AI203" s="145" t="n"/>
      <c r="AJ203" s="145" t="n"/>
      <c r="AK203" s="145" t="n"/>
      <c r="AL203" s="145" t="n"/>
      <c r="AM203" s="145" t="n"/>
      <c r="AN203" s="156" t="n"/>
    </row>
    <row r="204" ht="20.25" customHeight="1" s="621">
      <c r="A204" s="144" t="n"/>
      <c r="B204" s="145" t="n"/>
      <c r="C204" s="145" t="n"/>
      <c r="D204" s="146" t="n"/>
      <c r="E204" s="383" t="inlineStr">
        <is>
          <t>A93</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55" t="n"/>
      <c r="X204" s="155" t="n"/>
      <c r="Y204" s="155" t="n"/>
      <c r="Z204" s="155" t="n"/>
      <c r="AA204" s="155" t="n"/>
      <c r="AB204" s="155" t="n"/>
      <c r="AC204" s="145" t="n"/>
      <c r="AD204" s="145" t="n"/>
      <c r="AE204" s="145" t="n"/>
      <c r="AF204" s="145" t="n"/>
      <c r="AG204" s="145" t="n"/>
      <c r="AH204" s="145" t="n"/>
      <c r="AI204" s="145" t="n"/>
      <c r="AJ204" s="145" t="n"/>
      <c r="AK204" s="145" t="n"/>
      <c r="AL204" s="145" t="n"/>
      <c r="AM204" s="145" t="n"/>
      <c r="AN204" s="156" t="n"/>
    </row>
    <row r="205" ht="20.25" customHeight="1" s="621">
      <c r="A205" s="144" t="n"/>
      <c r="B205" s="145" t="n"/>
      <c r="C205" s="145" t="n"/>
      <c r="D205" s="146" t="n"/>
      <c r="E205" s="383" t="inlineStr">
        <is>
          <t>A94</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55" t="n"/>
      <c r="X205" s="155" t="n"/>
      <c r="Y205" s="155" t="n"/>
      <c r="Z205" s="155" t="n"/>
      <c r="AA205" s="155" t="n"/>
      <c r="AB205" s="155" t="n"/>
      <c r="AC205" s="145" t="n"/>
      <c r="AD205" s="145" t="n"/>
      <c r="AE205" s="145" t="n"/>
      <c r="AF205" s="145" t="n"/>
      <c r="AG205" s="145" t="n"/>
      <c r="AH205" s="145" t="n"/>
      <c r="AI205" s="145" t="n"/>
      <c r="AJ205" s="145" t="n"/>
      <c r="AK205" s="145" t="n"/>
      <c r="AL205" s="145" t="n"/>
      <c r="AM205" s="145" t="n"/>
      <c r="AN205" s="156" t="n"/>
    </row>
    <row r="206" ht="20.25" customHeight="1" s="621">
      <c r="A206" s="144" t="n"/>
      <c r="B206" s="145" t="n"/>
      <c r="C206" s="145" t="n"/>
      <c r="D206" s="146" t="n"/>
      <c r="E206" s="383" t="inlineStr">
        <is>
          <t>A95</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55" t="n"/>
      <c r="X206" s="155" t="n"/>
      <c r="Y206" s="155" t="n"/>
      <c r="Z206" s="155" t="n"/>
      <c r="AA206" s="155" t="n"/>
      <c r="AB206" s="155" t="n"/>
      <c r="AC206" s="145" t="n"/>
      <c r="AD206" s="145" t="n"/>
      <c r="AE206" s="145" t="n"/>
      <c r="AF206" s="145" t="n"/>
      <c r="AG206" s="145" t="n"/>
      <c r="AH206" s="145" t="n"/>
      <c r="AI206" s="145" t="n"/>
      <c r="AJ206" s="145" t="n"/>
      <c r="AK206" s="145" t="n"/>
      <c r="AL206" s="145" t="n"/>
      <c r="AM206" s="145" t="n"/>
      <c r="AN206" s="156" t="n"/>
    </row>
    <row r="207" ht="20.25" customHeight="1" s="621">
      <c r="A207" s="144" t="n"/>
      <c r="B207" s="145" t="n"/>
      <c r="C207" s="145" t="n"/>
      <c r="D207" s="146" t="n"/>
      <c r="E207" s="383" t="inlineStr">
        <is>
          <t>A96</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55" t="n"/>
      <c r="X207" s="155" t="n"/>
      <c r="Y207" s="155" t="n"/>
      <c r="Z207" s="155" t="n"/>
      <c r="AA207" s="155" t="n"/>
      <c r="AB207" s="155" t="n"/>
      <c r="AC207" s="145" t="n"/>
      <c r="AD207" s="145" t="n"/>
      <c r="AE207" s="145" t="n"/>
      <c r="AF207" s="145" t="n"/>
      <c r="AG207" s="145" t="n"/>
      <c r="AH207" s="145" t="n"/>
      <c r="AI207" s="145" t="n"/>
      <c r="AJ207" s="145" t="n"/>
      <c r="AK207" s="145" t="n"/>
      <c r="AL207" s="145" t="n"/>
      <c r="AM207" s="145" t="n"/>
      <c r="AN207" s="156" t="n"/>
    </row>
    <row r="208" ht="20.25" customHeight="1" s="621">
      <c r="A208" s="144" t="n"/>
      <c r="B208" s="145" t="n"/>
      <c r="C208" s="145" t="n"/>
      <c r="D208" s="146" t="n"/>
      <c r="E208" s="383" t="inlineStr">
        <is>
          <t>A97</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55" t="n"/>
      <c r="X208" s="155" t="n"/>
      <c r="Y208" s="155" t="n"/>
      <c r="Z208" s="155" t="n"/>
      <c r="AA208" s="155" t="n"/>
      <c r="AB208" s="155" t="n"/>
      <c r="AC208" s="145" t="n"/>
      <c r="AD208" s="145" t="n"/>
      <c r="AE208" s="145" t="n"/>
      <c r="AF208" s="145" t="n"/>
      <c r="AG208" s="145" t="n"/>
      <c r="AH208" s="145" t="n"/>
      <c r="AI208" s="145" t="n"/>
      <c r="AJ208" s="145" t="n"/>
      <c r="AK208" s="145" t="n"/>
      <c r="AL208" s="145" t="n"/>
      <c r="AM208" s="145" t="n"/>
      <c r="AN208" s="156" t="n"/>
    </row>
    <row r="209" ht="20.25" customHeight="1" s="621">
      <c r="A209" s="144" t="n"/>
      <c r="B209" s="145" t="n"/>
      <c r="C209" s="145" t="n"/>
      <c r="D209" s="146" t="n"/>
      <c r="E209" s="383" t="inlineStr">
        <is>
          <t>A98</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55" t="n"/>
      <c r="X209" s="155" t="n"/>
      <c r="Y209" s="155" t="n"/>
      <c r="Z209" s="155" t="n"/>
      <c r="AA209" s="155" t="n"/>
      <c r="AB209" s="155" t="n"/>
      <c r="AC209" s="145" t="n"/>
      <c r="AD209" s="145" t="n"/>
      <c r="AE209" s="145" t="n"/>
      <c r="AF209" s="145" t="n"/>
      <c r="AG209" s="145" t="n"/>
      <c r="AH209" s="145" t="n"/>
      <c r="AI209" s="145" t="n"/>
      <c r="AJ209" s="145" t="n"/>
      <c r="AK209" s="145" t="n"/>
      <c r="AL209" s="145" t="n"/>
      <c r="AM209" s="145" t="n"/>
      <c r="AN209" s="156" t="n"/>
    </row>
    <row r="210" ht="20.25" customHeight="1" s="621">
      <c r="A210" s="144" t="n"/>
      <c r="B210" s="145" t="n"/>
      <c r="C210" s="145" t="n"/>
      <c r="D210" s="146" t="n"/>
      <c r="E210" s="383" t="inlineStr">
        <is>
          <t>A99</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55" t="n"/>
      <c r="X210" s="155" t="n"/>
      <c r="Y210" s="155" t="n"/>
      <c r="Z210" s="155" t="n"/>
      <c r="AA210" s="155" t="n"/>
      <c r="AB210" s="155" t="n"/>
      <c r="AC210" s="145" t="n"/>
      <c r="AD210" s="145" t="n"/>
      <c r="AE210" s="145" t="n"/>
      <c r="AF210" s="145" t="n"/>
      <c r="AG210" s="145" t="n"/>
      <c r="AH210" s="145" t="n"/>
      <c r="AI210" s="145" t="n"/>
      <c r="AJ210" s="145" t="n"/>
      <c r="AK210" s="145" t="n"/>
      <c r="AL210" s="145" t="n"/>
      <c r="AM210" s="145" t="n"/>
      <c r="AN210" s="156" t="n"/>
    </row>
    <row r="211" ht="20.25" customHeight="1" s="621">
      <c r="A211" s="144" t="n"/>
      <c r="B211" s="145" t="n"/>
      <c r="C211" s="145" t="n"/>
      <c r="D211" s="146" t="n"/>
      <c r="E211" s="383" t="inlineStr">
        <is>
          <t>A100</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55" t="n"/>
      <c r="X211" s="155" t="n"/>
      <c r="Y211" s="155" t="n"/>
      <c r="Z211" s="155" t="n"/>
      <c r="AA211" s="155" t="n"/>
      <c r="AB211" s="155" t="n"/>
      <c r="AC211" s="145" t="n"/>
      <c r="AD211" s="145" t="n"/>
      <c r="AE211" s="145" t="n"/>
      <c r="AF211" s="145" t="n"/>
      <c r="AG211" s="145" t="n"/>
      <c r="AH211" s="145" t="n"/>
      <c r="AI211" s="145" t="n"/>
      <c r="AJ211" s="145" t="n"/>
      <c r="AK211" s="145" t="n"/>
      <c r="AL211" s="145" t="n"/>
      <c r="AM211" s="145" t="n"/>
      <c r="AN211" s="156" t="n"/>
    </row>
    <row r="212" ht="20.25" customHeight="1" s="621">
      <c r="A212" s="144" t="n"/>
      <c r="B212" s="145" t="n"/>
      <c r="C212" s="145" t="n"/>
      <c r="D212" s="146" t="n"/>
      <c r="E212" s="383" t="inlineStr">
        <is>
          <t>A101</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55" t="n"/>
      <c r="X212" s="155" t="n"/>
      <c r="Y212" s="155" t="n"/>
      <c r="Z212" s="155" t="n"/>
      <c r="AA212" s="155" t="n"/>
      <c r="AB212" s="155" t="n"/>
      <c r="AC212" s="145" t="n"/>
      <c r="AD212" s="145" t="n"/>
      <c r="AE212" s="145" t="n"/>
      <c r="AF212" s="145" t="n"/>
      <c r="AG212" s="145" t="n"/>
      <c r="AH212" s="145" t="n"/>
      <c r="AI212" s="145" t="n"/>
      <c r="AJ212" s="145" t="n"/>
      <c r="AK212" s="145" t="n"/>
      <c r="AL212" s="145" t="n"/>
      <c r="AM212" s="145" t="n"/>
      <c r="AN212" s="156" t="n"/>
    </row>
    <row r="213" ht="20.25" customHeight="1" s="621">
      <c r="A213" s="144" t="n"/>
      <c r="B213" s="145" t="n"/>
      <c r="C213" s="145" t="n"/>
      <c r="D213" s="146" t="n"/>
      <c r="E213" s="383" t="inlineStr">
        <is>
          <t>A102</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55" t="n"/>
      <c r="X213" s="155" t="n"/>
      <c r="Y213" s="155" t="n"/>
      <c r="Z213" s="155" t="n"/>
      <c r="AA213" s="155" t="n"/>
      <c r="AB213" s="155" t="n"/>
      <c r="AC213" s="145" t="n"/>
      <c r="AD213" s="145" t="n"/>
      <c r="AE213" s="145" t="n"/>
      <c r="AF213" s="145" t="n"/>
      <c r="AG213" s="145" t="n"/>
      <c r="AH213" s="145" t="n"/>
      <c r="AI213" s="145" t="n"/>
      <c r="AJ213" s="145" t="n"/>
      <c r="AK213" s="145" t="n"/>
      <c r="AL213" s="145" t="n"/>
      <c r="AM213" s="145" t="n"/>
      <c r="AN213" s="156" t="n"/>
    </row>
    <row r="214" ht="20.25" customHeight="1" s="621">
      <c r="A214" s="144" t="n"/>
      <c r="B214" s="145" t="n"/>
      <c r="C214" s="145" t="n"/>
      <c r="D214" s="146" t="n"/>
      <c r="E214" s="383" t="inlineStr">
        <is>
          <t>A103</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55" t="n"/>
      <c r="X214" s="155" t="n"/>
      <c r="Y214" s="155" t="n"/>
      <c r="Z214" s="155" t="n"/>
      <c r="AA214" s="155" t="n"/>
      <c r="AB214" s="155" t="n"/>
      <c r="AC214" s="145" t="n"/>
      <c r="AD214" s="145" t="n"/>
      <c r="AE214" s="145" t="n"/>
      <c r="AF214" s="145" t="n"/>
      <c r="AG214" s="145" t="n"/>
      <c r="AH214" s="145" t="n"/>
      <c r="AI214" s="145" t="n"/>
      <c r="AJ214" s="145" t="n"/>
      <c r="AK214" s="145" t="n"/>
      <c r="AL214" s="145" t="n"/>
      <c r="AM214" s="145" t="n"/>
      <c r="AN214" s="156" t="n"/>
    </row>
    <row r="215" ht="20.25" customHeight="1" s="621">
      <c r="A215" s="144" t="n"/>
      <c r="B215" s="145" t="n"/>
      <c r="C215" s="145" t="n"/>
      <c r="D215" s="146" t="n"/>
      <c r="E215" s="383" t="inlineStr">
        <is>
          <t>A104</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55" t="n"/>
      <c r="X215" s="155" t="n"/>
      <c r="Y215" s="155" t="n"/>
      <c r="Z215" s="155" t="n"/>
      <c r="AA215" s="155" t="n"/>
      <c r="AB215" s="155" t="n"/>
      <c r="AC215" s="145" t="n"/>
      <c r="AD215" s="145" t="n"/>
      <c r="AE215" s="145" t="n"/>
      <c r="AF215" s="145" t="n"/>
      <c r="AG215" s="145" t="n"/>
      <c r="AH215" s="145" t="n"/>
      <c r="AI215" s="145" t="n"/>
      <c r="AJ215" s="145" t="n"/>
      <c r="AK215" s="145" t="n"/>
      <c r="AL215" s="145" t="n"/>
      <c r="AM215" s="145" t="n"/>
      <c r="AN215" s="156" t="n"/>
    </row>
    <row r="216" ht="20.25" customHeight="1" s="621">
      <c r="A216" s="144" t="n"/>
      <c r="B216" s="145" t="n"/>
      <c r="C216" s="145" t="n"/>
      <c r="D216" s="146" t="n"/>
      <c r="E216" s="383" t="inlineStr">
        <is>
          <t>A105</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55" t="n"/>
      <c r="X216" s="155" t="n"/>
      <c r="Y216" s="155" t="n"/>
      <c r="Z216" s="155" t="n"/>
      <c r="AA216" s="155" t="n"/>
      <c r="AB216" s="155" t="n"/>
      <c r="AC216" s="145" t="n"/>
      <c r="AD216" s="145" t="n"/>
      <c r="AE216" s="145" t="n"/>
      <c r="AF216" s="145" t="n"/>
      <c r="AG216" s="145" t="n"/>
      <c r="AH216" s="145" t="n"/>
      <c r="AI216" s="145" t="n"/>
      <c r="AJ216" s="145" t="n"/>
      <c r="AK216" s="145" t="n"/>
      <c r="AL216" s="145" t="n"/>
      <c r="AM216" s="145" t="n"/>
      <c r="AN216" s="156" t="n"/>
    </row>
    <row r="217" ht="20.25" customHeight="1" s="621">
      <c r="A217" s="144" t="n"/>
      <c r="B217" s="145" t="n"/>
      <c r="C217" s="145" t="n"/>
      <c r="D217" s="146" t="n"/>
      <c r="E217" s="383" t="inlineStr">
        <is>
          <t>A106</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55" t="n"/>
      <c r="X217" s="155" t="n"/>
      <c r="Y217" s="155" t="n"/>
      <c r="Z217" s="155" t="n"/>
      <c r="AA217" s="155" t="n"/>
      <c r="AB217" s="155" t="n"/>
      <c r="AC217" s="145" t="n"/>
      <c r="AD217" s="145" t="n"/>
      <c r="AE217" s="145" t="n"/>
      <c r="AF217" s="145" t="n"/>
      <c r="AG217" s="145" t="n"/>
      <c r="AH217" s="145" t="n"/>
      <c r="AI217" s="145" t="n"/>
      <c r="AJ217" s="145" t="n"/>
      <c r="AK217" s="145" t="n"/>
      <c r="AL217" s="145" t="n"/>
      <c r="AM217" s="145" t="n"/>
      <c r="AN217" s="156" t="n"/>
    </row>
    <row r="218" ht="20.25" customHeight="1" s="621">
      <c r="A218" s="144" t="n"/>
      <c r="B218" s="145" t="n"/>
      <c r="C218" s="145" t="n"/>
      <c r="D218" s="146" t="n"/>
      <c r="E218" s="383" t="inlineStr">
        <is>
          <t>A107</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55" t="n"/>
      <c r="X218" s="155" t="n"/>
      <c r="Y218" s="155" t="n"/>
      <c r="Z218" s="155" t="n"/>
      <c r="AA218" s="155" t="n"/>
      <c r="AB218" s="155" t="n"/>
      <c r="AC218" s="145" t="n"/>
      <c r="AD218" s="145" t="n"/>
      <c r="AE218" s="145" t="n"/>
      <c r="AF218" s="145" t="n"/>
      <c r="AG218" s="145" t="n"/>
      <c r="AH218" s="145" t="n"/>
      <c r="AI218" s="145" t="n"/>
      <c r="AJ218" s="145" t="n"/>
      <c r="AK218" s="145" t="n"/>
      <c r="AL218" s="145" t="n"/>
      <c r="AM218" s="145" t="n"/>
      <c r="AN218" s="156" t="n"/>
    </row>
    <row r="219" ht="20.25" customHeight="1" s="621">
      <c r="A219" s="144" t="n"/>
      <c r="B219" s="145" t="n"/>
      <c r="C219" s="145" t="n"/>
      <c r="D219" s="146" t="n"/>
      <c r="E219" s="383" t="inlineStr">
        <is>
          <t>A108</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55" t="n"/>
      <c r="X219" s="155" t="n"/>
      <c r="Y219" s="155" t="n"/>
      <c r="Z219" s="155" t="n"/>
      <c r="AA219" s="155" t="n"/>
      <c r="AB219" s="155" t="n"/>
      <c r="AC219" s="145" t="n"/>
      <c r="AD219" s="145" t="n"/>
      <c r="AE219" s="145" t="n"/>
      <c r="AF219" s="145" t="n"/>
      <c r="AG219" s="145" t="n"/>
      <c r="AH219" s="145" t="n"/>
      <c r="AI219" s="145" t="n"/>
      <c r="AJ219" s="145" t="n"/>
      <c r="AK219" s="145" t="n"/>
      <c r="AL219" s="145" t="n"/>
      <c r="AM219" s="145" t="n"/>
      <c r="AN219" s="156" t="n"/>
    </row>
    <row r="220" ht="20.25" customHeight="1" s="621">
      <c r="A220" s="144" t="n"/>
      <c r="B220" s="145" t="n"/>
      <c r="C220" s="145" t="n"/>
      <c r="D220" s="146" t="n"/>
      <c r="E220" s="383" t="inlineStr">
        <is>
          <t>A109</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55" t="n"/>
      <c r="X220" s="155" t="n"/>
      <c r="Y220" s="155" t="n"/>
      <c r="Z220" s="155" t="n"/>
      <c r="AA220" s="155" t="n"/>
      <c r="AB220" s="155" t="n"/>
      <c r="AC220" s="145" t="n"/>
      <c r="AD220" s="145" t="n"/>
      <c r="AE220" s="145" t="n"/>
      <c r="AF220" s="145" t="n"/>
      <c r="AG220" s="145" t="n"/>
      <c r="AH220" s="145" t="n"/>
      <c r="AI220" s="145" t="n"/>
      <c r="AJ220" s="145" t="n"/>
      <c r="AK220" s="145" t="n"/>
      <c r="AL220" s="145" t="n"/>
      <c r="AM220" s="145" t="n"/>
      <c r="AN220" s="156" t="n"/>
    </row>
    <row r="221" ht="20.25" customHeight="1" s="621">
      <c r="A221" s="144" t="n"/>
      <c r="B221" s="145" t="n"/>
      <c r="C221" s="145" t="n"/>
      <c r="D221" s="146" t="n"/>
      <c r="E221" s="383" t="inlineStr">
        <is>
          <t>A110</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55" t="n"/>
      <c r="X221" s="155" t="n"/>
      <c r="Y221" s="155" t="n"/>
      <c r="Z221" s="155" t="n"/>
      <c r="AA221" s="155" t="n"/>
      <c r="AB221" s="155" t="n"/>
      <c r="AC221" s="145" t="n"/>
      <c r="AD221" s="145" t="n"/>
      <c r="AE221" s="145" t="n"/>
      <c r="AF221" s="145" t="n"/>
      <c r="AG221" s="145" t="n"/>
      <c r="AH221" s="145" t="n"/>
      <c r="AI221" s="145" t="n"/>
      <c r="AJ221" s="145" t="n"/>
      <c r="AK221" s="145" t="n"/>
      <c r="AL221" s="145" t="n"/>
      <c r="AM221" s="145" t="n"/>
      <c r="AN221" s="156" t="n"/>
    </row>
    <row r="222" ht="20.25" customHeight="1" s="621">
      <c r="A222" s="144" t="n"/>
      <c r="B222" s="145" t="n"/>
      <c r="C222" s="145" t="n"/>
      <c r="D222" s="146" t="n"/>
      <c r="E222" s="383" t="inlineStr">
        <is>
          <t>A111</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55" t="n"/>
      <c r="X222" s="155" t="n"/>
      <c r="Y222" s="155" t="n"/>
      <c r="Z222" s="155" t="n"/>
      <c r="AA222" s="155" t="n"/>
      <c r="AB222" s="155" t="n"/>
      <c r="AC222" s="145" t="n"/>
      <c r="AD222" s="145" t="n"/>
      <c r="AE222" s="145" t="n"/>
      <c r="AF222" s="145" t="n"/>
      <c r="AG222" s="145" t="n"/>
      <c r="AH222" s="145" t="n"/>
      <c r="AI222" s="145" t="n"/>
      <c r="AJ222" s="145" t="n"/>
      <c r="AK222" s="145" t="n"/>
      <c r="AL222" s="145" t="n"/>
      <c r="AM222" s="145" t="n"/>
      <c r="AN222" s="156" t="n"/>
    </row>
    <row r="223" ht="20.25" customHeight="1" s="621">
      <c r="A223" s="144" t="n"/>
      <c r="B223" s="145" t="n"/>
      <c r="C223" s="145" t="n"/>
      <c r="D223" s="146" t="n"/>
      <c r="E223" s="383" t="inlineStr">
        <is>
          <t>A112</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55" t="n"/>
      <c r="X223" s="155" t="n"/>
      <c r="Y223" s="155" t="n"/>
      <c r="Z223" s="155" t="n"/>
      <c r="AA223" s="155" t="n"/>
      <c r="AB223" s="155" t="n"/>
      <c r="AC223" s="145" t="n"/>
      <c r="AD223" s="145" t="n"/>
      <c r="AE223" s="145" t="n"/>
      <c r="AF223" s="145" t="n"/>
      <c r="AG223" s="145" t="n"/>
      <c r="AH223" s="145" t="n"/>
      <c r="AI223" s="145" t="n"/>
      <c r="AJ223" s="145" t="n"/>
      <c r="AK223" s="145" t="n"/>
      <c r="AL223" s="145" t="n"/>
      <c r="AM223" s="145" t="n"/>
      <c r="AN223" s="156" t="n"/>
    </row>
    <row r="224" ht="20.25" customHeight="1" s="621">
      <c r="A224" s="144" t="n"/>
      <c r="B224" s="145" t="n"/>
      <c r="C224" s="145" t="n"/>
      <c r="D224" s="146" t="n"/>
      <c r="E224" s="383" t="inlineStr">
        <is>
          <t>A113</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55" t="n"/>
      <c r="X224" s="155" t="n"/>
      <c r="Y224" s="155" t="n"/>
      <c r="Z224" s="155" t="n"/>
      <c r="AA224" s="155" t="n"/>
      <c r="AB224" s="155" t="n"/>
      <c r="AC224" s="145" t="n"/>
      <c r="AD224" s="145" t="n"/>
      <c r="AE224" s="145" t="n"/>
      <c r="AF224" s="145" t="n"/>
      <c r="AG224" s="145" t="n"/>
      <c r="AH224" s="145" t="n"/>
      <c r="AI224" s="145" t="n"/>
      <c r="AJ224" s="145" t="n"/>
      <c r="AK224" s="145" t="n"/>
      <c r="AL224" s="145" t="n"/>
      <c r="AM224" s="145" t="n"/>
      <c r="AN224" s="156" t="n"/>
    </row>
    <row r="225" ht="20.25" customHeight="1" s="621">
      <c r="A225" s="144" t="n"/>
      <c r="B225" s="145" t="n"/>
      <c r="C225" s="145" t="n"/>
      <c r="D225" s="146" t="n"/>
      <c r="E225" s="383" t="inlineStr">
        <is>
          <t>A114</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55" t="n"/>
      <c r="X225" s="155" t="n"/>
      <c r="Y225" s="155" t="n"/>
      <c r="Z225" s="155" t="n"/>
      <c r="AA225" s="155" t="n"/>
      <c r="AB225" s="155" t="n"/>
      <c r="AC225" s="145" t="n"/>
      <c r="AD225" s="145" t="n"/>
      <c r="AE225" s="145" t="n"/>
      <c r="AF225" s="145" t="n"/>
      <c r="AG225" s="145" t="n"/>
      <c r="AH225" s="145" t="n"/>
      <c r="AI225" s="145" t="n"/>
      <c r="AJ225" s="145" t="n"/>
      <c r="AK225" s="145" t="n"/>
      <c r="AL225" s="145" t="n"/>
      <c r="AM225" s="145" t="n"/>
      <c r="AN225" s="156" t="n"/>
    </row>
    <row r="226" ht="20.25" customHeight="1" s="621">
      <c r="A226" s="144" t="n"/>
      <c r="B226" s="145" t="n"/>
      <c r="C226" s="145" t="n"/>
      <c r="D226" s="146" t="n"/>
      <c r="E226" s="383" t="inlineStr">
        <is>
          <t>A115</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55" t="n"/>
      <c r="X226" s="155" t="n"/>
      <c r="Y226" s="155" t="n"/>
      <c r="Z226" s="155" t="n"/>
      <c r="AA226" s="155" t="n"/>
      <c r="AB226" s="155" t="n"/>
      <c r="AC226" s="145" t="n"/>
      <c r="AD226" s="145" t="n"/>
      <c r="AE226" s="145" t="n"/>
      <c r="AF226" s="145" t="n"/>
      <c r="AG226" s="145" t="n"/>
      <c r="AH226" s="145" t="n"/>
      <c r="AI226" s="145" t="n"/>
      <c r="AJ226" s="145" t="n"/>
      <c r="AK226" s="145" t="n"/>
      <c r="AL226" s="145" t="n"/>
      <c r="AM226" s="145" t="n"/>
      <c r="AN226" s="156" t="n"/>
    </row>
    <row r="227" ht="20.25" customHeight="1" s="621">
      <c r="A227" s="144" t="n"/>
      <c r="B227" s="145" t="n"/>
      <c r="C227" s="145" t="n"/>
      <c r="D227" s="146" t="n"/>
      <c r="E227" s="383" t="inlineStr">
        <is>
          <t>A116</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55" t="n"/>
      <c r="X227" s="155" t="n"/>
      <c r="Y227" s="155" t="n"/>
      <c r="Z227" s="155" t="n"/>
      <c r="AA227" s="155" t="n"/>
      <c r="AB227" s="155" t="n"/>
      <c r="AC227" s="145" t="n"/>
      <c r="AD227" s="145" t="n"/>
      <c r="AE227" s="145" t="n"/>
      <c r="AF227" s="145" t="n"/>
      <c r="AG227" s="145" t="n"/>
      <c r="AH227" s="145" t="n"/>
      <c r="AI227" s="145" t="n"/>
      <c r="AJ227" s="145" t="n"/>
      <c r="AK227" s="145" t="n"/>
      <c r="AL227" s="145" t="n"/>
      <c r="AM227" s="145" t="n"/>
      <c r="AN227" s="156" t="n"/>
    </row>
    <row r="228" ht="20.25" customHeight="1" s="621">
      <c r="A228" s="144" t="n"/>
      <c r="B228" s="145" t="n"/>
      <c r="C228" s="145" t="n"/>
      <c r="D228" s="146" t="n"/>
      <c r="E228" s="383" t="inlineStr">
        <is>
          <t>A117</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55" t="n"/>
      <c r="X228" s="155" t="n"/>
      <c r="Y228" s="155" t="n"/>
      <c r="Z228" s="155" t="n"/>
      <c r="AA228" s="155" t="n"/>
      <c r="AB228" s="155" t="n"/>
      <c r="AC228" s="145" t="n"/>
      <c r="AD228" s="145" t="n"/>
      <c r="AE228" s="145" t="n"/>
      <c r="AF228" s="145" t="n"/>
      <c r="AG228" s="145" t="n"/>
      <c r="AH228" s="145" t="n"/>
      <c r="AI228" s="145" t="n"/>
      <c r="AJ228" s="145" t="n"/>
      <c r="AK228" s="145" t="n"/>
      <c r="AL228" s="145" t="n"/>
      <c r="AM228" s="145" t="n"/>
      <c r="AN228" s="156" t="n"/>
    </row>
    <row r="229" ht="20.25" customHeight="1" s="621">
      <c r="A229" s="144" t="n"/>
      <c r="B229" s="145" t="n"/>
      <c r="C229" s="145" t="n"/>
      <c r="D229" s="146" t="n"/>
      <c r="E229" s="383" t="inlineStr">
        <is>
          <t>A118</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55" t="n"/>
      <c r="X229" s="155" t="n"/>
      <c r="Y229" s="155" t="n"/>
      <c r="Z229" s="155" t="n"/>
      <c r="AA229" s="155" t="n"/>
      <c r="AB229" s="155" t="n"/>
      <c r="AC229" s="145" t="n"/>
      <c r="AD229" s="145" t="n"/>
      <c r="AE229" s="145" t="n"/>
      <c r="AF229" s="145" t="n"/>
      <c r="AG229" s="145" t="n"/>
      <c r="AH229" s="145" t="n"/>
      <c r="AI229" s="145" t="n"/>
      <c r="AJ229" s="145" t="n"/>
      <c r="AK229" s="145" t="n"/>
      <c r="AL229" s="145" t="n"/>
      <c r="AM229" s="145" t="n"/>
      <c r="AN229" s="156" t="n"/>
    </row>
    <row r="230" ht="20.25" customHeight="1" s="621">
      <c r="A230" s="144" t="n"/>
      <c r="B230" s="145" t="n"/>
      <c r="C230" s="145" t="n"/>
      <c r="D230" s="146" t="n"/>
      <c r="E230" s="383" t="inlineStr">
        <is>
          <t>A119</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55" t="n"/>
      <c r="X230" s="155" t="n"/>
      <c r="Y230" s="155" t="n"/>
      <c r="Z230" s="155" t="n"/>
      <c r="AA230" s="155" t="n"/>
      <c r="AB230" s="155" t="n"/>
      <c r="AC230" s="145" t="n"/>
      <c r="AD230" s="145" t="n"/>
      <c r="AE230" s="145" t="n"/>
      <c r="AF230" s="145" t="n"/>
      <c r="AG230" s="145" t="n"/>
      <c r="AH230" s="145" t="n"/>
      <c r="AI230" s="145" t="n"/>
      <c r="AJ230" s="145" t="n"/>
      <c r="AK230" s="145" t="n"/>
      <c r="AL230" s="145" t="n"/>
      <c r="AM230" s="145" t="n"/>
      <c r="AN230" s="156" t="n"/>
    </row>
    <row r="231" ht="20.25" customHeight="1" s="621">
      <c r="A231" s="144" t="n"/>
      <c r="B231" s="145" t="n"/>
      <c r="C231" s="145" t="n"/>
      <c r="D231" s="146" t="n"/>
      <c r="E231" s="383" t="inlineStr">
        <is>
          <t>A120</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55" t="n"/>
      <c r="X231" s="155" t="n"/>
      <c r="Y231" s="155" t="n"/>
      <c r="Z231" s="155" t="n"/>
      <c r="AA231" s="155" t="n"/>
      <c r="AB231" s="155" t="n"/>
      <c r="AC231" s="145" t="n"/>
      <c r="AD231" s="145" t="n"/>
      <c r="AE231" s="145" t="n"/>
      <c r="AF231" s="145" t="n"/>
      <c r="AG231" s="145" t="n"/>
      <c r="AH231" s="145" t="n"/>
      <c r="AI231" s="145" t="n"/>
      <c r="AJ231" s="145" t="n"/>
      <c r="AK231" s="145" t="n"/>
      <c r="AL231" s="145" t="n"/>
      <c r="AM231" s="145" t="n"/>
      <c r="AN231" s="156" t="n"/>
    </row>
    <row r="232" ht="20.25" customHeight="1" s="621">
      <c r="A232" s="144" t="n"/>
      <c r="B232" s="145" t="n"/>
      <c r="C232" s="145" t="n"/>
      <c r="D232" s="146" t="n"/>
      <c r="E232" s="383" t="inlineStr">
        <is>
          <t>A121</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55" t="n"/>
      <c r="X232" s="155" t="n"/>
      <c r="Y232" s="155" t="n"/>
      <c r="Z232" s="155" t="n"/>
      <c r="AA232" s="155" t="n"/>
      <c r="AB232" s="155" t="n"/>
      <c r="AC232" s="145" t="n"/>
      <c r="AD232" s="145" t="n"/>
      <c r="AE232" s="145" t="n"/>
      <c r="AF232" s="145" t="n"/>
      <c r="AG232" s="145" t="n"/>
      <c r="AH232" s="145" t="n"/>
      <c r="AI232" s="145" t="n"/>
      <c r="AJ232" s="145" t="n"/>
      <c r="AK232" s="145" t="n"/>
      <c r="AL232" s="145" t="n"/>
      <c r="AM232" s="145" t="n"/>
      <c r="AN232" s="156" t="n"/>
    </row>
    <row r="233" ht="20.25" customHeight="1" s="621">
      <c r="A233" s="144" t="n"/>
      <c r="B233" s="145" t="n"/>
      <c r="C233" s="145" t="n"/>
      <c r="D233" s="146" t="n"/>
      <c r="E233" s="383" t="inlineStr">
        <is>
          <t>A122</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55" t="n"/>
      <c r="X233" s="155" t="n"/>
      <c r="Y233" s="155" t="n"/>
      <c r="Z233" s="155" t="n"/>
      <c r="AA233" s="155" t="n"/>
      <c r="AB233" s="155" t="n"/>
      <c r="AC233" s="145" t="n"/>
      <c r="AD233" s="145" t="n"/>
      <c r="AE233" s="145" t="n"/>
      <c r="AF233" s="145" t="n"/>
      <c r="AG233" s="145" t="n"/>
      <c r="AH233" s="145" t="n"/>
      <c r="AI233" s="145" t="n"/>
      <c r="AJ233" s="145" t="n"/>
      <c r="AK233" s="145" t="n"/>
      <c r="AL233" s="145" t="n"/>
      <c r="AM233" s="145" t="n"/>
      <c r="AN233" s="156" t="n"/>
    </row>
    <row r="234" ht="20.25" customHeight="1" s="621">
      <c r="A234" s="144" t="n"/>
      <c r="B234" s="145" t="n"/>
      <c r="C234" s="145" t="n"/>
      <c r="D234" s="146" t="n"/>
      <c r="E234" s="383" t="inlineStr">
        <is>
          <t>A123</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55" t="n"/>
      <c r="X234" s="155" t="n"/>
      <c r="Y234" s="155" t="n"/>
      <c r="Z234" s="155" t="n"/>
      <c r="AA234" s="155" t="n"/>
      <c r="AB234" s="155" t="n"/>
      <c r="AC234" s="145" t="n"/>
      <c r="AD234" s="145" t="n"/>
      <c r="AE234" s="145" t="n"/>
      <c r="AF234" s="145" t="n"/>
      <c r="AG234" s="145" t="n"/>
      <c r="AH234" s="145" t="n"/>
      <c r="AI234" s="145" t="n"/>
      <c r="AJ234" s="145" t="n"/>
      <c r="AK234" s="145" t="n"/>
      <c r="AL234" s="145" t="n"/>
      <c r="AM234" s="145" t="n"/>
      <c r="AN234" s="156" t="n"/>
    </row>
    <row r="235" ht="20.25" customHeight="1" s="621">
      <c r="A235" s="144" t="n"/>
      <c r="B235" s="145" t="n"/>
      <c r="C235" s="145" t="n"/>
      <c r="D235" s="146" t="n"/>
      <c r="E235" s="383" t="inlineStr">
        <is>
          <t>A124</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55" t="n"/>
      <c r="X235" s="155" t="n"/>
      <c r="Y235" s="155" t="n"/>
      <c r="Z235" s="155" t="n"/>
      <c r="AA235" s="155" t="n"/>
      <c r="AB235" s="155" t="n"/>
      <c r="AC235" s="145" t="n"/>
      <c r="AD235" s="145" t="n"/>
      <c r="AE235" s="145" t="n"/>
      <c r="AF235" s="145" t="n"/>
      <c r="AG235" s="145" t="n"/>
      <c r="AH235" s="145" t="n"/>
      <c r="AI235" s="145" t="n"/>
      <c r="AJ235" s="145" t="n"/>
      <c r="AK235" s="145" t="n"/>
      <c r="AL235" s="145" t="n"/>
      <c r="AM235" s="145" t="n"/>
      <c r="AN235" s="156" t="n"/>
    </row>
    <row r="236" ht="20.25" customHeight="1" s="621">
      <c r="A236" s="144" t="n"/>
      <c r="B236" s="145" t="n"/>
      <c r="C236" s="145" t="n"/>
      <c r="D236" s="146" t="n"/>
      <c r="E236" s="383" t="inlineStr">
        <is>
          <t>A125</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55" t="n"/>
      <c r="X236" s="155" t="n"/>
      <c r="Y236" s="155" t="n"/>
      <c r="Z236" s="155" t="n"/>
      <c r="AA236" s="155" t="n"/>
      <c r="AB236" s="155" t="n"/>
      <c r="AC236" s="145" t="n"/>
      <c r="AD236" s="145" t="n"/>
      <c r="AE236" s="145" t="n"/>
      <c r="AF236" s="145" t="n"/>
      <c r="AG236" s="145" t="n"/>
      <c r="AH236" s="145" t="n"/>
      <c r="AI236" s="145" t="n"/>
      <c r="AJ236" s="145" t="n"/>
      <c r="AK236" s="145" t="n"/>
      <c r="AL236" s="145" t="n"/>
      <c r="AM236" s="145" t="n"/>
      <c r="AN236" s="156" t="n"/>
    </row>
    <row r="237" ht="20.25" customHeight="1" s="621">
      <c r="A237" s="144" t="n"/>
      <c r="B237" s="145" t="n"/>
      <c r="C237" s="145" t="n"/>
      <c r="D237" s="146" t="n"/>
      <c r="E237" s="383" t="inlineStr">
        <is>
          <t>A126</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55" t="n"/>
      <c r="X237" s="155" t="n"/>
      <c r="Y237" s="155" t="n"/>
      <c r="Z237" s="155" t="n"/>
      <c r="AA237" s="155" t="n"/>
      <c r="AB237" s="155" t="n"/>
      <c r="AC237" s="145" t="n"/>
      <c r="AD237" s="145" t="n"/>
      <c r="AE237" s="145" t="n"/>
      <c r="AF237" s="145" t="n"/>
      <c r="AG237" s="145" t="n"/>
      <c r="AH237" s="145" t="n"/>
      <c r="AI237" s="145" t="n"/>
      <c r="AJ237" s="145" t="n"/>
      <c r="AK237" s="145" t="n"/>
      <c r="AL237" s="145" t="n"/>
      <c r="AM237" s="145" t="n"/>
      <c r="AN237" s="156" t="n"/>
    </row>
    <row r="238" ht="20.25" customHeight="1" s="621">
      <c r="A238" s="144" t="n"/>
      <c r="B238" s="145" t="n"/>
      <c r="C238" s="145" t="n"/>
      <c r="D238" s="146" t="n"/>
      <c r="E238" s="383" t="inlineStr">
        <is>
          <t>A127</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55" t="n"/>
      <c r="X238" s="155" t="n"/>
      <c r="Y238" s="155" t="n"/>
      <c r="Z238" s="155" t="n"/>
      <c r="AA238" s="155" t="n"/>
      <c r="AB238" s="155" t="n"/>
      <c r="AC238" s="145" t="n"/>
      <c r="AD238" s="145" t="n"/>
      <c r="AE238" s="145" t="n"/>
      <c r="AF238" s="145" t="n"/>
      <c r="AG238" s="145" t="n"/>
      <c r="AH238" s="145" t="n"/>
      <c r="AI238" s="145" t="n"/>
      <c r="AJ238" s="145" t="n"/>
      <c r="AK238" s="145" t="n"/>
      <c r="AL238" s="145" t="n"/>
      <c r="AM238" s="145" t="n"/>
      <c r="AN238" s="156" t="n"/>
    </row>
    <row r="239" ht="20.25" customHeight="1" s="621">
      <c r="A239" s="144" t="n"/>
      <c r="B239" s="145" t="n"/>
      <c r="C239" s="145" t="n"/>
      <c r="D239" s="146" t="n"/>
      <c r="E239" s="383" t="inlineStr">
        <is>
          <t>A128</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55" t="n"/>
      <c r="X239" s="155" t="n"/>
      <c r="Y239" s="155" t="n"/>
      <c r="Z239" s="155" t="n"/>
      <c r="AA239" s="155" t="n"/>
      <c r="AB239" s="155" t="n"/>
      <c r="AC239" s="145" t="n"/>
      <c r="AD239" s="145" t="n"/>
      <c r="AE239" s="145" t="n"/>
      <c r="AF239" s="145" t="n"/>
      <c r="AG239" s="145" t="n"/>
      <c r="AH239" s="145" t="n"/>
      <c r="AI239" s="145" t="n"/>
      <c r="AJ239" s="145" t="n"/>
      <c r="AK239" s="145" t="n"/>
      <c r="AL239" s="145" t="n"/>
      <c r="AM239" s="145" t="n"/>
      <c r="AN239" s="156" t="n"/>
    </row>
    <row r="240" ht="20.25" customHeight="1" s="621">
      <c r="A240" s="144" t="n"/>
      <c r="B240" s="145" t="n"/>
      <c r="C240" s="145" t="n"/>
      <c r="D240" s="146" t="n"/>
      <c r="E240" s="383" t="inlineStr">
        <is>
          <t>A129</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55" t="n"/>
      <c r="X240" s="155" t="n"/>
      <c r="Y240" s="155" t="n"/>
      <c r="Z240" s="155" t="n"/>
      <c r="AA240" s="155" t="n"/>
      <c r="AB240" s="155" t="n"/>
      <c r="AC240" s="145" t="n"/>
      <c r="AD240" s="145" t="n"/>
      <c r="AE240" s="145" t="n"/>
      <c r="AF240" s="145" t="n"/>
      <c r="AG240" s="145" t="n"/>
      <c r="AH240" s="145" t="n"/>
      <c r="AI240" s="145" t="n"/>
      <c r="AJ240" s="145" t="n"/>
      <c r="AK240" s="145" t="n"/>
      <c r="AL240" s="145" t="n"/>
      <c r="AM240" s="145" t="n"/>
      <c r="AN240" s="156" t="n"/>
    </row>
    <row r="241" ht="20.25" customHeight="1" s="621">
      <c r="A241" s="144" t="n"/>
      <c r="B241" s="145" t="n"/>
      <c r="C241" s="145" t="n"/>
      <c r="D241" s="146" t="n"/>
      <c r="E241" s="383" t="inlineStr">
        <is>
          <t>A130</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55" t="n"/>
      <c r="X241" s="155" t="n"/>
      <c r="Y241" s="155" t="n"/>
      <c r="Z241" s="155" t="n"/>
      <c r="AA241" s="155" t="n"/>
      <c r="AB241" s="155" t="n"/>
      <c r="AC241" s="145" t="n"/>
      <c r="AD241" s="145" t="n"/>
      <c r="AE241" s="145" t="n"/>
      <c r="AF241" s="145" t="n"/>
      <c r="AG241" s="145" t="n"/>
      <c r="AH241" s="145" t="n"/>
      <c r="AI241" s="145" t="n"/>
      <c r="AJ241" s="145" t="n"/>
      <c r="AK241" s="145" t="n"/>
      <c r="AL241" s="145" t="n"/>
      <c r="AM241" s="145" t="n"/>
      <c r="AN241" s="156" t="n"/>
    </row>
    <row r="242" ht="20.25" customHeight="1" s="621">
      <c r="A242" s="144" t="n"/>
      <c r="B242" s="145" t="n"/>
      <c r="C242" s="145" t="n"/>
      <c r="D242" s="146" t="n"/>
      <c r="E242" s="383" t="inlineStr">
        <is>
          <t>A131</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55" t="n"/>
      <c r="X242" s="155" t="n"/>
      <c r="Y242" s="155" t="n"/>
      <c r="Z242" s="155" t="n"/>
      <c r="AA242" s="155" t="n"/>
      <c r="AB242" s="155" t="n"/>
      <c r="AC242" s="145" t="n"/>
      <c r="AD242" s="145" t="n"/>
      <c r="AE242" s="145" t="n"/>
      <c r="AF242" s="145" t="n"/>
      <c r="AG242" s="145" t="n"/>
      <c r="AH242" s="145" t="n"/>
      <c r="AI242" s="145" t="n"/>
      <c r="AJ242" s="145" t="n"/>
      <c r="AK242" s="145" t="n"/>
      <c r="AL242" s="145" t="n"/>
      <c r="AM242" s="145" t="n"/>
      <c r="AN242" s="156" t="n"/>
    </row>
    <row r="243" ht="20.25" customHeight="1" s="621">
      <c r="A243" s="290" t="n"/>
      <c r="B243" s="334" t="n"/>
      <c r="C243" s="334" t="n"/>
      <c r="D243" s="387" t="n"/>
      <c r="E243" s="383" t="inlineStr">
        <is>
          <t>A132</t>
        </is>
      </c>
      <c r="F243" s="568" t="n"/>
      <c r="G243" s="568" t="n"/>
      <c r="H243" s="568" t="n"/>
      <c r="I243" s="386" t="n"/>
      <c r="J243" s="386" t="n"/>
      <c r="K243" s="386" t="n"/>
      <c r="L243" s="386" t="n"/>
      <c r="M243" s="388" t="n"/>
      <c r="N243" s="334" t="n"/>
      <c r="O243" s="334" t="n"/>
      <c r="P243" s="334" t="n"/>
      <c r="Q243" s="334" t="n"/>
      <c r="R243" s="334" t="n"/>
      <c r="S243" s="334" t="n"/>
      <c r="T243" s="334" t="n"/>
      <c r="U243" s="334" t="n"/>
      <c r="V243" s="334" t="n"/>
      <c r="W243" s="389" t="n"/>
      <c r="X243" s="389" t="n"/>
      <c r="Y243" s="389" t="n"/>
      <c r="Z243" s="389" t="n"/>
      <c r="AA243" s="389" t="n"/>
      <c r="AB243" s="389" t="n"/>
      <c r="AC243" s="334" t="n"/>
      <c r="AD243" s="334" t="n"/>
      <c r="AE243" s="334" t="n"/>
      <c r="AF243" s="334" t="n"/>
      <c r="AG243" s="334" t="n"/>
      <c r="AH243" s="334" t="n"/>
      <c r="AI243" s="334" t="n"/>
      <c r="AJ243" s="334" t="n"/>
      <c r="AK243" s="334" t="n"/>
      <c r="AL243" s="334" t="n"/>
      <c r="AM243" s="334" t="n"/>
      <c r="AN243" s="390" t="n"/>
    </row>
  </sheetData>
  <mergeCells count="98">
    <mergeCell ref="G82:G83"/>
    <mergeCell ref="E89:P89"/>
    <mergeCell ref="G65:G66"/>
    <mergeCell ref="G74:G75"/>
    <mergeCell ref="H94:I94"/>
    <mergeCell ref="H79:I79"/>
    <mergeCell ref="M98:P98"/>
    <mergeCell ref="E65:F65"/>
    <mergeCell ref="M107:P107"/>
    <mergeCell ref="K52:L52"/>
    <mergeCell ref="E99:F99"/>
    <mergeCell ref="E81:P81"/>
    <mergeCell ref="P71:P72"/>
    <mergeCell ref="N62:P63"/>
    <mergeCell ref="M82:P82"/>
    <mergeCell ref="H72:I72"/>
    <mergeCell ref="N103:N104"/>
    <mergeCell ref="M53:O53"/>
    <mergeCell ref="P103:P104"/>
    <mergeCell ref="E58:P58"/>
    <mergeCell ref="H96:I96"/>
    <mergeCell ref="M90:P90"/>
    <mergeCell ref="E50:P50"/>
    <mergeCell ref="M99:P99"/>
    <mergeCell ref="E91:F91"/>
    <mergeCell ref="H87:I87"/>
    <mergeCell ref="K53:L53"/>
    <mergeCell ref="M74:P74"/>
    <mergeCell ref="H62:I62"/>
    <mergeCell ref="M52:O52"/>
    <mergeCell ref="H71:I71"/>
    <mergeCell ref="N95:N96"/>
    <mergeCell ref="E75:F75"/>
    <mergeCell ref="P10:Q10"/>
    <mergeCell ref="H63:I63"/>
    <mergeCell ref="E69:P69"/>
    <mergeCell ref="H102:I102"/>
    <mergeCell ref="E77:P77"/>
    <mergeCell ref="E57:P57"/>
    <mergeCell ref="AF9:AG9"/>
    <mergeCell ref="O71:O72"/>
    <mergeCell ref="E90:F90"/>
    <mergeCell ref="P87:P88"/>
    <mergeCell ref="H80:I80"/>
    <mergeCell ref="G106:G107"/>
    <mergeCell ref="H95:I95"/>
    <mergeCell ref="H104:I104"/>
    <mergeCell ref="N79:N80"/>
    <mergeCell ref="M65:P65"/>
    <mergeCell ref="P79:P80"/>
    <mergeCell ref="G90:G91"/>
    <mergeCell ref="E66:F66"/>
    <mergeCell ref="E63:G63"/>
    <mergeCell ref="M91:P91"/>
    <mergeCell ref="E83:F83"/>
    <mergeCell ref="E60:P60"/>
    <mergeCell ref="E107:F107"/>
    <mergeCell ref="O103:O104"/>
    <mergeCell ref="M83:P83"/>
    <mergeCell ref="F2:G2"/>
    <mergeCell ref="H2:I2"/>
    <mergeCell ref="E97:P97"/>
    <mergeCell ref="M75:P75"/>
    <mergeCell ref="H86:I86"/>
    <mergeCell ref="J2:K2"/>
    <mergeCell ref="E64:P64"/>
    <mergeCell ref="E73:P73"/>
    <mergeCell ref="O87:O88"/>
    <mergeCell ref="H46:O47"/>
    <mergeCell ref="E106:F106"/>
    <mergeCell ref="H103:I103"/>
    <mergeCell ref="H78:I78"/>
    <mergeCell ref="M106:P106"/>
    <mergeCell ref="E98:F98"/>
    <mergeCell ref="H43:O43"/>
    <mergeCell ref="N61:P61"/>
    <mergeCell ref="G98:G99"/>
    <mergeCell ref="E82:F82"/>
    <mergeCell ref="N71:N72"/>
    <mergeCell ref="E105:P105"/>
    <mergeCell ref="F52:J53"/>
    <mergeCell ref="M66:P66"/>
    <mergeCell ref="E49:P49"/>
    <mergeCell ref="P95:P96"/>
    <mergeCell ref="E101:P101"/>
    <mergeCell ref="H61:I61"/>
    <mergeCell ref="C9:D9"/>
    <mergeCell ref="H88:I88"/>
    <mergeCell ref="E74:F74"/>
    <mergeCell ref="H70:I70"/>
    <mergeCell ref="O95:O96"/>
    <mergeCell ref="E85:P85"/>
    <mergeCell ref="O79:O80"/>
    <mergeCell ref="N87:N88"/>
    <mergeCell ref="E93:P93"/>
    <mergeCell ref="W9:X9"/>
    <mergeCell ref="F10:H10"/>
    <mergeCell ref="E55:P55"/>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65.00000001</formula>
      <formula>69.999999</formula>
    </cfRule>
    <cfRule type="cellIs" priority="2" operator="between" dxfId="1" stopIfTrue="1">
      <formula>75.0000001</formula>
      <formula>79.99999999999</formula>
    </cfRule>
    <cfRule type="cellIs" priority="3" operator="between" dxfId="3" stopIfTrue="1">
      <formula>70</formula>
      <formula>75</formula>
    </cfRule>
    <cfRule type="cellIs" priority="4" operator="equal" dxfId="68" stopIfTrue="1">
      <formula>0</formula>
    </cfRule>
    <cfRule type="cellIs" priority="5" operator="between" dxfId="78" stopIfTrue="1">
      <formula>0.1</formula>
      <formula>65</formula>
    </cfRule>
    <cfRule type="cellIs" priority="6" operator="greaterThan" dxfId="4" stopIfTrue="1">
      <formula>80</formula>
    </cfRule>
  </conditionalFormatting>
  <conditionalFormatting sqref="J65 J74 J82 J9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onditionalFormatting>
  <conditionalFormatting sqref="J98 J106">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ellIs" priority="5" operator="lessThan" dxfId="4" stopIfTrue="1">
      <formula>65</formula>
    </cfRule>
    <cfRule type="cellIs" priority="6" operator="between" dxfId="1" stopIfTrue="1">
      <formula>75.0000001</formula>
      <formula>79.99999999999</formula>
    </cfRule>
    <cfRule type="cellIs" priority="7" operator="between" dxfId="1" stopIfTrue="1">
      <formula>65.00000001</formula>
      <formula>69.999999</formula>
    </cfRule>
    <cfRule type="cellIs" priority="8" operator="between" dxfId="3" stopIfTrue="1">
      <formula>70</formula>
      <formula>75</formula>
    </cfRule>
  </conditionalFormatting>
  <dataValidations count="4">
    <dataValidation sqref="E11: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2 E71 E73 E79 E81 E87 E89 E95 E97 E103 E105"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6:F66 E75 E83 E91 E99 E107" showDropDown="0" showInputMessage="1" showErrorMessage="1" allowBlank="1" type="list">
      <formula1>"DA ACQUISTARE,IN DOTAZIONE"</formula1>
    </dataValidation>
    <dataValidation sqref="F112:F243" showDropDown="0" showInputMessage="1" showErrorMessage="1" allowBlank="1" type="list">
      <formula1>"Inserti con archetto,Inserti espandibili,Inserti su calco dell'orecchio,Cuffie auricolari,Cuffie ANR"</formula1>
    </dataValidation>
  </dataValidations>
  <pageMargins left="0.708661" right="0.708661" top="0.748031" bottom="0.748031" header="0.314961" footer="0.31496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fitToPage="1"/>
  </sheetPr>
  <dimension ref="A1:DH246"/>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8516" customWidth="1" style="620" min="14" max="14"/>
    <col width="9.351559999999999" customWidth="1" style="620" min="15" max="15"/>
    <col width="9.17188" customWidth="1" style="620" min="16" max="16"/>
    <col hidden="1" width="8.83333" customWidth="1" style="620" min="17" max="17"/>
    <col width="9.17188" customWidth="1" style="620" min="18" max="22"/>
    <col width="12.3516" customWidth="1" style="620" min="23" max="23"/>
    <col width="9.17188" customWidth="1" style="620" min="24" max="25"/>
    <col width="15" customWidth="1" style="620" min="26" max="26"/>
    <col width="9.17188" customWidth="1" style="620" min="27" max="28"/>
    <col width="11.5" customWidth="1" style="620" min="29" max="29"/>
    <col width="9.17188" customWidth="1" style="620" min="30" max="34"/>
    <col width="11.5" customWidth="1" style="620" min="35" max="35"/>
    <col width="2" customWidth="1" style="620" min="36" max="36"/>
    <col width="15.5" customWidth="1" style="620" min="37" max="37"/>
    <col width="11.3516" customWidth="1" style="620" min="38" max="38"/>
    <col width="18.1719" customWidth="1" style="620" min="39" max="39"/>
    <col width="19" customWidth="1" style="620" min="40" max="40"/>
    <col width="12.5" customWidth="1" style="620" min="41" max="41"/>
    <col width="9.17188" customWidth="1" style="620" min="42" max="43"/>
    <col width="13" customWidth="1" style="620" min="44" max="44"/>
    <col width="9.17188" customWidth="1" style="620" min="45" max="46"/>
    <col width="7.85156" customWidth="1" style="620" min="47" max="47"/>
    <col width="2.17188" customWidth="1" style="620" min="48" max="48"/>
    <col width="9.5" customWidth="1" style="620" min="49" max="50"/>
    <col width="10.1719" customWidth="1" style="620" min="51" max="51"/>
    <col width="8" customWidth="1" style="620" min="52" max="52"/>
    <col width="8.5" customWidth="1" style="620" min="53" max="53"/>
    <col width="11.8516" customWidth="1" style="620" min="54" max="54"/>
    <col width="1.85156" customWidth="1" style="620" min="55" max="55"/>
    <col width="9.5" customWidth="1" style="620" min="56" max="57"/>
    <col width="10.1719" customWidth="1" style="620" min="58" max="58"/>
    <col width="8" customWidth="1" style="620" min="59" max="59"/>
    <col width="8.5" customWidth="1" style="620" min="60" max="60"/>
    <col width="11.8516" customWidth="1" style="620" min="61" max="61"/>
    <col width="2.5" customWidth="1" style="620" min="62" max="62"/>
    <col width="10" customWidth="1" style="620" min="63" max="63"/>
    <col width="9.5" customWidth="1" style="620" min="64" max="64"/>
    <col width="10.1719" customWidth="1" style="620" min="65" max="65"/>
    <col width="8" customWidth="1" style="620" min="66" max="66"/>
    <col width="8.5" customWidth="1" style="620" min="67" max="67"/>
    <col width="11.8516" customWidth="1" style="620" min="68" max="68"/>
    <col width="1.67188" customWidth="1" style="620" min="69" max="69"/>
    <col width="9.5" customWidth="1" style="620" min="70" max="71"/>
    <col width="10.1719" customWidth="1" style="620" min="72" max="72"/>
    <col width="8" customWidth="1" style="620" min="73" max="73"/>
    <col width="8.5" customWidth="1" style="620" min="74" max="74"/>
    <col width="11.8516" customWidth="1" style="620" min="75" max="75"/>
    <col width="2" customWidth="1" style="620" min="76" max="76"/>
    <col width="10.1719" customWidth="1" style="620" min="77" max="77"/>
    <col width="9.5" customWidth="1" style="620" min="78" max="78"/>
    <col width="10.1719" customWidth="1" style="620" min="79" max="79"/>
    <col width="8" customWidth="1" style="620" min="80" max="80"/>
    <col width="8.5" customWidth="1" style="620" min="81" max="81"/>
    <col width="11.8516" customWidth="1" style="620" min="82" max="82"/>
    <col width="2.85156" customWidth="1" style="620" min="83" max="83"/>
    <col width="9.5" customWidth="1" style="620" min="84" max="85"/>
    <col width="10.1719" customWidth="1" style="620" min="86" max="86"/>
    <col width="8" customWidth="1" style="620" min="87" max="87"/>
    <col width="8.5" customWidth="1" style="620" min="88" max="88"/>
    <col width="11.8516" customWidth="1" style="620" min="89" max="89"/>
    <col width="6" customWidth="1" style="620" min="90" max="90"/>
    <col width="13" customWidth="1" style="620" min="91" max="91"/>
    <col width="10.5" customWidth="1" style="620" min="92" max="98"/>
    <col width="16.1719" customWidth="1" style="620" min="99" max="105"/>
    <col width="22.5" customWidth="1" style="620" min="106" max="106"/>
    <col width="13.3516" customWidth="1" style="620" min="107" max="107"/>
    <col width="16.1719" customWidth="1" style="620" min="108" max="108"/>
    <col width="9.67188" customWidth="1" style="620" min="109" max="109"/>
    <col width="9.351559999999999" customWidth="1" style="620" min="110" max="110"/>
    <col width="9.17188" customWidth="1" style="620" min="111" max="112"/>
    <col width="8.851559999999999" customWidth="1" style="620" min="113"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0" t="n"/>
      <c r="X1" s="140" t="n"/>
      <c r="Y1" s="140" t="n"/>
      <c r="Z1" s="140" t="n"/>
      <c r="AA1" s="140" t="n"/>
      <c r="AB1" s="140" t="n"/>
      <c r="AC1" s="140" t="n"/>
      <c r="AD1" s="140" t="n"/>
      <c r="AE1" s="140" t="n"/>
      <c r="AF1" s="140" t="n"/>
      <c r="AG1" s="140" t="n"/>
      <c r="AH1" s="140" t="n"/>
      <c r="AI1" s="140" t="n"/>
      <c r="AJ1" s="420" t="n"/>
      <c r="AK1" s="140" t="n"/>
      <c r="AL1" s="140" t="n"/>
      <c r="AM1" s="140" t="n"/>
      <c r="AN1" s="140" t="n"/>
      <c r="AO1" s="140" t="n"/>
      <c r="AP1" s="140" t="n"/>
      <c r="AQ1" s="140" t="n"/>
      <c r="AR1" s="140" t="n"/>
      <c r="AS1" s="140" t="n"/>
      <c r="AT1" s="140" t="n"/>
      <c r="AU1" s="140" t="n"/>
      <c r="AV1" s="421" t="n"/>
      <c r="AW1" s="140" t="n"/>
      <c r="AX1" s="140" t="n"/>
      <c r="AY1" s="140" t="n"/>
      <c r="AZ1" s="142" t="n"/>
      <c r="BA1" s="142" t="n"/>
      <c r="BB1" s="142" t="n"/>
      <c r="BC1" s="422" t="n"/>
      <c r="BD1" s="140" t="n"/>
      <c r="BE1" s="140" t="n"/>
      <c r="BF1" s="140" t="n"/>
      <c r="BG1" s="142" t="n"/>
      <c r="BH1" s="142" t="n"/>
      <c r="BI1" s="142" t="n"/>
      <c r="BJ1" s="422" t="n"/>
      <c r="BK1" s="140" t="n"/>
      <c r="BL1" s="140" t="n"/>
      <c r="BM1" s="140" t="n"/>
      <c r="BN1" s="142" t="n"/>
      <c r="BO1" s="142" t="n"/>
      <c r="BP1" s="142" t="n"/>
      <c r="BQ1" s="422" t="n"/>
      <c r="BR1" s="140" t="n"/>
      <c r="BS1" s="140" t="n"/>
      <c r="BT1" s="140" t="n"/>
      <c r="BU1" s="142" t="n"/>
      <c r="BV1" s="142" t="n"/>
      <c r="BW1" s="142" t="n"/>
      <c r="BX1" s="421" t="n"/>
      <c r="BY1" s="140" t="n"/>
      <c r="BZ1" s="140" t="n"/>
      <c r="CA1" s="140" t="n"/>
      <c r="CB1" s="142" t="n"/>
      <c r="CC1" s="142" t="n"/>
      <c r="CD1" s="142" t="n"/>
      <c r="CE1" s="421" t="n"/>
      <c r="CF1" s="140" t="n"/>
      <c r="CG1" s="140" t="n"/>
      <c r="CH1" s="140" t="n"/>
      <c r="CI1" s="142" t="n"/>
      <c r="CJ1" s="142" t="n"/>
      <c r="CK1" s="142" t="n"/>
      <c r="CL1" s="140" t="n"/>
      <c r="CM1" s="140" t="n"/>
      <c r="CN1" s="140" t="n"/>
      <c r="CO1" s="140" t="n"/>
      <c r="CP1" s="140" t="n"/>
      <c r="CQ1" s="140" t="n"/>
      <c r="CR1" s="140" t="n"/>
      <c r="CS1" s="140" t="n"/>
      <c r="CT1" s="140" t="n"/>
      <c r="CU1" s="140" t="n"/>
      <c r="CV1" s="140" t="n"/>
      <c r="CW1" s="140" t="n"/>
      <c r="CX1" s="140" t="n"/>
      <c r="CY1" s="140" t="n"/>
      <c r="CZ1" s="140" t="n"/>
      <c r="DA1" s="140" t="n"/>
      <c r="DB1" s="140" t="n"/>
      <c r="DC1" s="140" t="n"/>
      <c r="DD1" s="140" t="n"/>
      <c r="DE1" s="140" t="n"/>
      <c r="DF1" s="140" t="n"/>
      <c r="DG1" s="140" t="n"/>
      <c r="DH1" s="143" t="n"/>
    </row>
    <row r="2" ht="30.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423" t="n"/>
      <c r="X2" s="423" t="n"/>
      <c r="Y2" s="423" t="n"/>
      <c r="Z2" s="423" t="n"/>
      <c r="AA2" s="423" t="n"/>
      <c r="AB2" s="423" t="n"/>
      <c r="AC2" s="423" t="n"/>
      <c r="AD2" s="423" t="n"/>
      <c r="AE2" s="423" t="n"/>
      <c r="AF2" s="423" t="n"/>
      <c r="AG2" s="423" t="n"/>
      <c r="AH2" s="423" t="n"/>
      <c r="AI2" s="423" t="n"/>
      <c r="AJ2" s="424" t="n"/>
      <c r="AK2" s="423" t="n"/>
      <c r="AL2" s="423" t="n"/>
      <c r="AM2" s="423" t="n"/>
      <c r="AN2" s="145" t="n"/>
      <c r="AO2" s="145" t="n"/>
      <c r="AP2" s="145" t="n"/>
      <c r="AQ2" s="145" t="n"/>
      <c r="AR2" s="145" t="n"/>
      <c r="AS2" s="145" t="n"/>
      <c r="AT2" s="145" t="n"/>
      <c r="AU2" s="145" t="n"/>
      <c r="AV2" s="425" t="n"/>
      <c r="AW2" s="145" t="n"/>
      <c r="AX2" s="145" t="n"/>
      <c r="AY2" s="145" t="n"/>
      <c r="AZ2" s="155" t="n"/>
      <c r="BA2" s="155" t="n"/>
      <c r="BB2" s="155" t="n"/>
      <c r="BC2" s="426" t="n"/>
      <c r="BD2" s="145" t="n"/>
      <c r="BE2" s="145" t="n"/>
      <c r="BF2" s="145" t="n"/>
      <c r="BG2" s="155" t="n"/>
      <c r="BH2" s="155" t="n"/>
      <c r="BI2" s="155" t="n"/>
      <c r="BJ2" s="426" t="n"/>
      <c r="BK2" s="145" t="n"/>
      <c r="BL2" s="145" t="n"/>
      <c r="BM2" s="145" t="n"/>
      <c r="BN2" s="155" t="n"/>
      <c r="BO2" s="155" t="n"/>
      <c r="BP2" s="155" t="n"/>
      <c r="BQ2" s="426" t="n"/>
      <c r="BR2" s="145" t="n"/>
      <c r="BS2" s="145" t="n"/>
      <c r="BT2" s="145" t="n"/>
      <c r="BU2" s="155" t="n"/>
      <c r="BV2" s="155" t="n"/>
      <c r="BW2" s="155" t="n"/>
      <c r="BX2" s="425" t="n"/>
      <c r="BY2" s="145" t="n"/>
      <c r="BZ2" s="145" t="n"/>
      <c r="CA2" s="145" t="n"/>
      <c r="CB2" s="155" t="n"/>
      <c r="CC2" s="155" t="n"/>
      <c r="CD2" s="155" t="n"/>
      <c r="CE2" s="425" t="n"/>
      <c r="CF2" s="145" t="n"/>
      <c r="CG2" s="145" t="n"/>
      <c r="CH2" s="145" t="n"/>
      <c r="CI2" s="155" t="n"/>
      <c r="CJ2" s="155" t="n"/>
      <c r="CK2" s="155" t="n"/>
      <c r="CL2" s="145" t="n"/>
      <c r="CM2" s="145" t="n"/>
      <c r="CN2" s="145" t="n"/>
      <c r="CO2" s="145" t="n"/>
      <c r="CP2" s="145" t="n"/>
      <c r="CQ2" s="145" t="n"/>
      <c r="CR2" s="145" t="n"/>
      <c r="CS2" s="145" t="n"/>
      <c r="CT2" s="145" t="n"/>
      <c r="CU2" s="145" t="n"/>
      <c r="CV2" s="145" t="n"/>
      <c r="CW2" s="145" t="n"/>
      <c r="CX2" s="145" t="n"/>
      <c r="CY2" s="145" t="n"/>
      <c r="CZ2" s="145" t="n"/>
      <c r="DA2" s="145" t="n"/>
      <c r="DB2" s="145" t="n"/>
      <c r="DC2" s="145" t="n"/>
      <c r="DD2" s="145" t="n"/>
      <c r="DE2" s="145" t="n"/>
      <c r="DF2" s="145" t="n"/>
      <c r="DG2" s="145" t="n"/>
      <c r="DH2" s="156" t="n"/>
    </row>
    <row r="3" ht="15.75" customHeight="1" s="621">
      <c r="A3" s="144" t="n"/>
      <c r="B3" s="145" t="n"/>
      <c r="C3" s="145" t="n"/>
      <c r="D3" s="145" t="n"/>
      <c r="E3" s="146" t="n"/>
      <c r="F3" s="157" t="inlineStr">
        <is>
          <t>Incert. strumentale considerata U2</t>
        </is>
      </c>
      <c r="G3" s="711" t="n">
        <v>0.7</v>
      </c>
      <c r="H3" s="159" t="inlineStr">
        <is>
          <t>Inserti auricolari =</t>
        </is>
      </c>
      <c r="I3" s="160" t="n">
        <v>0.65</v>
      </c>
      <c r="J3" s="161" t="n"/>
      <c r="K3" s="162" t="inlineStr">
        <is>
          <t>DA ACQUISTARE</t>
        </is>
      </c>
      <c r="L3" s="163" t="inlineStr">
        <is>
          <t>Inserti con archetto</t>
        </is>
      </c>
      <c r="M3" s="164" t="n"/>
      <c r="N3" s="165" t="n"/>
      <c r="O3" s="154" t="n"/>
      <c r="P3" s="145" t="n"/>
      <c r="Q3" s="145" t="n"/>
      <c r="R3" s="145" t="n"/>
      <c r="S3" s="145" t="n"/>
      <c r="T3" s="145" t="n"/>
      <c r="U3" s="145" t="n"/>
      <c r="V3" s="145" t="n"/>
      <c r="W3" s="145" t="n"/>
      <c r="X3" s="145" t="n"/>
      <c r="Y3" s="145" t="n"/>
      <c r="Z3" s="145" t="n"/>
      <c r="AA3" s="145" t="n"/>
      <c r="AB3" s="145" t="n"/>
      <c r="AC3" s="145" t="n"/>
      <c r="AD3" s="145" t="n"/>
      <c r="AE3" s="145" t="n"/>
      <c r="AF3" s="145" t="n"/>
      <c r="AG3" s="145" t="n"/>
      <c r="AH3" s="145" t="n"/>
      <c r="AI3" s="145" t="n"/>
      <c r="AJ3" s="428" t="n"/>
      <c r="AK3" s="145" t="n"/>
      <c r="AL3" s="145" t="n"/>
      <c r="AM3" s="145" t="n"/>
      <c r="AN3" s="145" t="n"/>
      <c r="AO3" s="145" t="n"/>
      <c r="AP3" s="145" t="n"/>
      <c r="AQ3" s="145" t="n"/>
      <c r="AR3" s="145" t="n"/>
      <c r="AS3" s="145" t="n"/>
      <c r="AT3" s="145" t="n"/>
      <c r="AU3" s="145" t="n"/>
      <c r="AV3" s="425" t="n"/>
      <c r="AW3" s="145" t="n"/>
      <c r="AX3" s="145" t="n"/>
      <c r="AY3" s="145" t="n"/>
      <c r="AZ3" s="155" t="n"/>
      <c r="BA3" s="155" t="n"/>
      <c r="BB3" s="155" t="n"/>
      <c r="BC3" s="426" t="n"/>
      <c r="BD3" s="145" t="n"/>
      <c r="BE3" s="145" t="n"/>
      <c r="BF3" s="145" t="n"/>
      <c r="BG3" s="155" t="n"/>
      <c r="BH3" s="155" t="n"/>
      <c r="BI3" s="155" t="n"/>
      <c r="BJ3" s="426" t="n"/>
      <c r="BK3" s="145" t="n"/>
      <c r="BL3" s="145" t="n"/>
      <c r="BM3" s="145" t="n"/>
      <c r="BN3" s="155" t="n"/>
      <c r="BO3" s="155" t="n"/>
      <c r="BP3" s="155" t="n"/>
      <c r="BQ3" s="426" t="n"/>
      <c r="BR3" s="145" t="n"/>
      <c r="BS3" s="145" t="n"/>
      <c r="BT3" s="145" t="n"/>
      <c r="BU3" s="155" t="n"/>
      <c r="BV3" s="155" t="n"/>
      <c r="BW3" s="155" t="n"/>
      <c r="BX3" s="425" t="n"/>
      <c r="BY3" s="145" t="n"/>
      <c r="BZ3" s="145" t="n"/>
      <c r="CA3" s="145" t="n"/>
      <c r="CB3" s="155" t="n"/>
      <c r="CC3" s="155" t="n"/>
      <c r="CD3" s="155" t="n"/>
      <c r="CE3" s="425" t="n"/>
      <c r="CF3" s="145" t="n"/>
      <c r="CG3" s="145" t="n"/>
      <c r="CH3" s="145" t="n"/>
      <c r="CI3" s="155" t="n"/>
      <c r="CJ3" s="155" t="n"/>
      <c r="CK3" s="155" t="n"/>
      <c r="CL3" s="145" t="n"/>
      <c r="CM3" s="145" t="n"/>
      <c r="CN3" s="145" t="n"/>
      <c r="CO3" s="145" t="n"/>
      <c r="CP3" s="145" t="n"/>
      <c r="CQ3" s="145" t="n"/>
      <c r="CR3" s="145" t="n"/>
      <c r="CS3" s="145" t="n"/>
      <c r="CT3" s="145" t="n"/>
      <c r="CU3" s="145" t="n"/>
      <c r="CV3" s="145" t="n"/>
      <c r="CW3" s="145" t="n"/>
      <c r="CX3" s="145" t="n"/>
      <c r="CY3" s="145" t="n"/>
      <c r="CZ3" s="145" t="n"/>
      <c r="DA3" s="145" t="n"/>
      <c r="DB3" s="145" t="n"/>
      <c r="DC3" s="145" t="n"/>
      <c r="DD3" s="145" t="n"/>
      <c r="DE3" s="145" t="n"/>
      <c r="DF3" s="145" t="n"/>
      <c r="DG3" s="145" t="n"/>
      <c r="DH3" s="156" t="n"/>
    </row>
    <row r="4" ht="19.5" customHeight="1" s="621">
      <c r="A4" s="144" t="n"/>
      <c r="B4" s="145" t="n"/>
      <c r="C4" s="145" t="n"/>
      <c r="D4" s="145" t="n"/>
      <c r="E4" s="146" t="n"/>
      <c r="F4" s="166" t="inlineStr">
        <is>
          <t>Incert. di pos. dello strumento U3</t>
        </is>
      </c>
      <c r="G4" s="712" t="n">
        <v>1</v>
      </c>
      <c r="H4" s="159" t="inlineStr">
        <is>
          <t>Cuffie =</t>
        </is>
      </c>
      <c r="I4" s="160" t="n">
        <v>0.85</v>
      </c>
      <c r="J4" s="168" t="n"/>
      <c r="K4" s="169" t="inlineStr">
        <is>
          <t>IN DOTAZIONE</t>
        </is>
      </c>
      <c r="L4" s="170" t="inlineStr">
        <is>
          <t>Inserti espandibili</t>
        </is>
      </c>
      <c r="M4" s="171" t="n"/>
      <c r="N4" s="146" t="n"/>
      <c r="O4" s="154" t="n"/>
      <c r="P4" s="145" t="n"/>
      <c r="Q4" s="145" t="n"/>
      <c r="R4" s="145" t="n"/>
      <c r="S4" s="145" t="n"/>
      <c r="T4" s="145" t="n"/>
      <c r="U4" s="145" t="n"/>
      <c r="V4" s="145" t="n"/>
      <c r="W4" s="145" t="n"/>
      <c r="X4" s="145" t="n"/>
      <c r="Y4" s="145" t="n"/>
      <c r="Z4" s="145" t="n"/>
      <c r="AA4" s="145" t="n"/>
      <c r="AB4" s="145" t="n"/>
      <c r="AC4" s="145" t="n"/>
      <c r="AD4" s="145" t="n"/>
      <c r="AE4" s="145" t="n"/>
      <c r="AF4" s="145" t="n"/>
      <c r="AG4" s="145" t="n"/>
      <c r="AH4" s="145" t="n"/>
      <c r="AI4" s="145" t="n"/>
      <c r="AJ4" s="428" t="n"/>
      <c r="AK4" s="145" t="n"/>
      <c r="AL4" s="145" t="n"/>
      <c r="AM4" s="145" t="n"/>
      <c r="AN4" s="145" t="n"/>
      <c r="AO4" s="145" t="n"/>
      <c r="AP4" s="145" t="n"/>
      <c r="AQ4" s="145" t="n"/>
      <c r="AR4" s="145" t="n"/>
      <c r="AS4" s="145" t="n"/>
      <c r="AT4" s="145" t="n"/>
      <c r="AU4" s="145" t="n"/>
      <c r="AV4" s="425" t="n"/>
      <c r="AW4" s="145" t="n"/>
      <c r="AX4" s="145" t="n"/>
      <c r="AY4" s="145" t="n"/>
      <c r="AZ4" s="155" t="n"/>
      <c r="BA4" s="155" t="n"/>
      <c r="BB4" s="155" t="n"/>
      <c r="BC4" s="426" t="n"/>
      <c r="BD4" s="145" t="n"/>
      <c r="BE4" s="145" t="n"/>
      <c r="BF4" s="145" t="n"/>
      <c r="BG4" s="155" t="n"/>
      <c r="BH4" s="155" t="n"/>
      <c r="BI4" s="155" t="n"/>
      <c r="BJ4" s="426" t="n"/>
      <c r="BK4" s="145" t="n"/>
      <c r="BL4" s="145" t="n"/>
      <c r="BM4" s="145" t="n"/>
      <c r="BN4" s="155" t="n"/>
      <c r="BO4" s="155" t="n"/>
      <c r="BP4" s="155" t="n"/>
      <c r="BQ4" s="426" t="n"/>
      <c r="BR4" s="145" t="n"/>
      <c r="BS4" s="145" t="n"/>
      <c r="BT4" s="145" t="n"/>
      <c r="BU4" s="155" t="n"/>
      <c r="BV4" s="155" t="n"/>
      <c r="BW4" s="155" t="n"/>
      <c r="BX4" s="425" t="n"/>
      <c r="BY4" s="145" t="n"/>
      <c r="BZ4" s="145" t="n"/>
      <c r="CA4" s="145" t="n"/>
      <c r="CB4" s="155" t="n"/>
      <c r="CC4" s="155" t="n"/>
      <c r="CD4" s="155" t="n"/>
      <c r="CE4" s="425" t="n"/>
      <c r="CF4" s="145" t="n"/>
      <c r="CG4" s="145" t="n"/>
      <c r="CH4" s="145" t="n"/>
      <c r="CI4" s="155" t="n"/>
      <c r="CJ4" s="155" t="n"/>
      <c r="CK4" s="155" t="n"/>
      <c r="CL4" s="145" t="n"/>
      <c r="CM4" s="145" t="n"/>
      <c r="CN4" s="145" t="n"/>
      <c r="CO4" s="145" t="n"/>
      <c r="CP4" s="145" t="n"/>
      <c r="CQ4" s="145" t="n"/>
      <c r="CR4" s="145" t="n"/>
      <c r="CS4" s="145" t="n"/>
      <c r="CT4" s="145" t="n"/>
      <c r="CU4" s="145" t="n"/>
      <c r="CV4" s="145" t="n"/>
      <c r="CW4" s="145" t="n"/>
      <c r="CX4" s="145" t="n"/>
      <c r="CY4" s="145" t="n"/>
      <c r="CZ4" s="145" t="n"/>
      <c r="DA4" s="145" t="n"/>
      <c r="DB4" s="145" t="n"/>
      <c r="DC4" s="145" t="n"/>
      <c r="DD4" s="145" t="n"/>
      <c r="DE4" s="145" t="n"/>
      <c r="DF4" s="145" t="n"/>
      <c r="DG4" s="145" t="n"/>
      <c r="DH4" s="156" t="n"/>
    </row>
    <row r="5" ht="22.5" customHeight="1" s="621">
      <c r="A5" s="144" t="n"/>
      <c r="B5" s="145" t="n"/>
      <c r="C5" s="172" t="n"/>
      <c r="D5" s="172" t="n"/>
      <c r="E5" s="146" t="n"/>
      <c r="F5" s="430" t="inlineStr">
        <is>
          <t>To   (tempo di rif. girono)</t>
        </is>
      </c>
      <c r="G5" s="431" t="n">
        <v>480</v>
      </c>
      <c r="H5" s="174" t="inlineStr">
        <is>
          <t>Altro =</t>
        </is>
      </c>
      <c r="I5" s="175" t="n">
        <v>0.5</v>
      </c>
      <c r="J5" s="37" t="n"/>
      <c r="K5" s="38" t="n"/>
      <c r="L5" s="170" t="inlineStr">
        <is>
          <t>Inserti su calco dell'orecchio</t>
        </is>
      </c>
      <c r="M5" s="171" t="n"/>
      <c r="N5" s="146" t="n"/>
      <c r="O5" s="154" t="n"/>
      <c r="P5" s="145" t="n"/>
      <c r="Q5" s="145" t="n"/>
      <c r="R5" s="145" t="n"/>
      <c r="S5" s="145" t="n"/>
      <c r="T5" s="145" t="n"/>
      <c r="U5" s="145" t="n"/>
      <c r="V5" s="145" t="n"/>
      <c r="W5" s="145" t="n"/>
      <c r="X5" s="145" t="n"/>
      <c r="Y5" s="145" t="n"/>
      <c r="Z5" s="145" t="n"/>
      <c r="AA5" s="145" t="n"/>
      <c r="AB5" s="145" t="n"/>
      <c r="AC5" s="145" t="n"/>
      <c r="AD5" s="145" t="n"/>
      <c r="AE5" s="145" t="n"/>
      <c r="AF5" s="145" t="n"/>
      <c r="AG5" s="145" t="n"/>
      <c r="AH5" s="145" t="n"/>
      <c r="AI5" s="145" t="n"/>
      <c r="AJ5" s="428" t="n"/>
      <c r="AK5" s="145" t="n"/>
      <c r="AL5" s="145" t="n"/>
      <c r="AM5" s="145" t="n"/>
      <c r="AN5" s="145" t="n"/>
      <c r="AO5" s="145" t="n"/>
      <c r="AP5" s="145" t="n"/>
      <c r="AQ5" s="145" t="n"/>
      <c r="AR5" s="145" t="n"/>
      <c r="AS5" s="145" t="n"/>
      <c r="AT5" s="145" t="n"/>
      <c r="AU5" s="145" t="n"/>
      <c r="AV5" s="425" t="n"/>
      <c r="AW5" s="145" t="n"/>
      <c r="AX5" s="145" t="n"/>
      <c r="AY5" s="145" t="n"/>
      <c r="AZ5" s="155" t="n"/>
      <c r="BA5" s="155" t="n"/>
      <c r="BB5" s="155" t="n"/>
      <c r="BC5" s="426" t="n"/>
      <c r="BD5" s="145" t="n"/>
      <c r="BE5" s="145" t="n"/>
      <c r="BF5" s="145" t="n"/>
      <c r="BG5" s="155" t="n"/>
      <c r="BH5" s="155" t="n"/>
      <c r="BI5" s="155" t="n"/>
      <c r="BJ5" s="426" t="n"/>
      <c r="BK5" s="145" t="n"/>
      <c r="BL5" s="145" t="n"/>
      <c r="BM5" s="145" t="n"/>
      <c r="BN5" s="155" t="n"/>
      <c r="BO5" s="155" t="n"/>
      <c r="BP5" s="155" t="n"/>
      <c r="BQ5" s="426" t="n"/>
      <c r="BR5" s="145" t="n"/>
      <c r="BS5" s="145" t="n"/>
      <c r="BT5" s="145" t="n"/>
      <c r="BU5" s="155" t="n"/>
      <c r="BV5" s="155" t="n"/>
      <c r="BW5" s="155" t="n"/>
      <c r="BX5" s="425" t="n"/>
      <c r="BY5" s="145" t="n"/>
      <c r="BZ5" s="145" t="n"/>
      <c r="CA5" s="145" t="n"/>
      <c r="CB5" s="155" t="n"/>
      <c r="CC5" s="155" t="n"/>
      <c r="CD5" s="155" t="n"/>
      <c r="CE5" s="425" t="n"/>
      <c r="CF5" s="145" t="n"/>
      <c r="CG5" s="145" t="n"/>
      <c r="CH5" s="145" t="n"/>
      <c r="CI5" s="155" t="n"/>
      <c r="CJ5" s="155" t="n"/>
      <c r="CK5" s="155" t="n"/>
      <c r="CL5" s="145" t="n"/>
      <c r="CM5" s="145" t="n"/>
      <c r="CN5" s="145" t="n"/>
      <c r="CO5" s="145" t="n"/>
      <c r="CP5" s="145" t="n"/>
      <c r="CQ5" s="145" t="n"/>
      <c r="CR5" s="145" t="n"/>
      <c r="CS5" s="145" t="n"/>
      <c r="CT5" s="145" t="n"/>
      <c r="CU5" s="145" t="n"/>
      <c r="CV5" s="145" t="n"/>
      <c r="CW5" s="145" t="n"/>
      <c r="CX5" s="145" t="n"/>
      <c r="CY5" s="145" t="n"/>
      <c r="CZ5" s="145" t="n"/>
      <c r="DA5" s="145" t="n"/>
      <c r="DB5" s="145" t="n"/>
      <c r="DC5" s="145" t="n"/>
      <c r="DD5" s="145" t="n"/>
      <c r="DE5" s="145" t="n"/>
      <c r="DF5" s="145" t="n"/>
      <c r="DG5" s="145" t="n"/>
      <c r="DH5" s="156" t="n"/>
    </row>
    <row r="6" ht="22.5" customHeight="1" s="621">
      <c r="A6" s="144" t="n"/>
      <c r="B6" s="145" t="n"/>
      <c r="C6" s="172" t="n"/>
      <c r="D6" s="172" t="n"/>
      <c r="E6" s="145" t="n"/>
      <c r="F6" s="173" t="n"/>
      <c r="G6" s="173" t="n"/>
      <c r="H6" s="173" t="n"/>
      <c r="I6" s="176" t="n"/>
      <c r="J6" s="6" t="n"/>
      <c r="K6" s="177" t="n"/>
      <c r="L6" s="170" t="inlineStr">
        <is>
          <t>Cuffie auricolari</t>
        </is>
      </c>
      <c r="M6" s="171" t="n"/>
      <c r="N6" s="146" t="n"/>
      <c r="O6" s="154" t="n"/>
      <c r="P6" s="145" t="n"/>
      <c r="Q6" s="145" t="n"/>
      <c r="R6" s="145" t="n"/>
      <c r="S6" s="145" t="n"/>
      <c r="T6" s="145" t="n"/>
      <c r="U6" s="145" t="n"/>
      <c r="V6" s="145" t="n"/>
      <c r="W6" s="145" t="n"/>
      <c r="X6" s="145" t="n"/>
      <c r="Y6" s="145" t="n"/>
      <c r="Z6" s="145" t="n"/>
      <c r="AA6" s="145" t="n"/>
      <c r="AB6" s="145" t="n"/>
      <c r="AC6" s="145" t="n"/>
      <c r="AD6" s="145" t="n"/>
      <c r="AE6" s="145" t="n"/>
      <c r="AF6" s="145" t="n"/>
      <c r="AG6" s="145" t="n"/>
      <c r="AH6" s="145" t="n"/>
      <c r="AI6" s="145" t="n"/>
      <c r="AJ6" s="428" t="n"/>
      <c r="AK6" s="145" t="n"/>
      <c r="AL6" s="145" t="n"/>
      <c r="AM6" s="145" t="n"/>
      <c r="AN6" s="145" t="n"/>
      <c r="AO6" s="145" t="n"/>
      <c r="AP6" s="145" t="n"/>
      <c r="AQ6" s="145" t="n"/>
      <c r="AR6" s="145" t="n"/>
      <c r="AS6" s="145" t="n"/>
      <c r="AT6" s="145" t="n"/>
      <c r="AU6" s="145" t="n"/>
      <c r="AV6" s="425" t="n"/>
      <c r="AW6" s="145" t="n"/>
      <c r="AX6" s="145" t="n"/>
      <c r="AY6" s="145" t="n"/>
      <c r="AZ6" s="155" t="n"/>
      <c r="BA6" s="155" t="n"/>
      <c r="BB6" s="155" t="n"/>
      <c r="BC6" s="426" t="n"/>
      <c r="BD6" s="145" t="n"/>
      <c r="BE6" s="145" t="n"/>
      <c r="BF6" s="145" t="n"/>
      <c r="BG6" s="155" t="n"/>
      <c r="BH6" s="155" t="n"/>
      <c r="BI6" s="155" t="n"/>
      <c r="BJ6" s="426" t="n"/>
      <c r="BK6" s="145" t="n"/>
      <c r="BL6" s="145" t="n"/>
      <c r="BM6" s="145" t="n"/>
      <c r="BN6" s="155" t="n"/>
      <c r="BO6" s="155" t="n"/>
      <c r="BP6" s="155" t="n"/>
      <c r="BQ6" s="426" t="n"/>
      <c r="BR6" s="145" t="n"/>
      <c r="BS6" s="145" t="n"/>
      <c r="BT6" s="145" t="n"/>
      <c r="BU6" s="155" t="n"/>
      <c r="BV6" s="155" t="n"/>
      <c r="BW6" s="155" t="n"/>
      <c r="BX6" s="425" t="n"/>
      <c r="BY6" s="145" t="n"/>
      <c r="BZ6" s="145" t="n"/>
      <c r="CA6" s="145" t="n"/>
      <c r="CB6" s="155" t="n"/>
      <c r="CC6" s="155" t="n"/>
      <c r="CD6" s="155" t="n"/>
      <c r="CE6" s="425" t="n"/>
      <c r="CF6" s="145" t="n"/>
      <c r="CG6" s="145" t="n"/>
      <c r="CH6" s="145" t="n"/>
      <c r="CI6" s="155" t="n"/>
      <c r="CJ6" s="155" t="n"/>
      <c r="CK6" s="155" t="n"/>
      <c r="CL6" s="145" t="n"/>
      <c r="CM6" s="145" t="n"/>
      <c r="CN6" s="145" t="n"/>
      <c r="CO6" s="145" t="n"/>
      <c r="CP6" s="145" t="n"/>
      <c r="CQ6" s="145" t="n"/>
      <c r="CR6" s="145" t="n"/>
      <c r="CS6" s="145" t="n"/>
      <c r="CT6" s="145" t="n"/>
      <c r="CU6" s="145" t="n"/>
      <c r="CV6" s="145" t="n"/>
      <c r="CW6" s="145" t="n"/>
      <c r="CX6" s="145" t="n"/>
      <c r="CY6" s="145" t="n"/>
      <c r="CZ6" s="145" t="n"/>
      <c r="DA6" s="145" t="n"/>
      <c r="DB6" s="145" t="n"/>
      <c r="DC6" s="145" t="n"/>
      <c r="DD6" s="145" t="n"/>
      <c r="DE6" s="145" t="n"/>
      <c r="DF6" s="145" t="n"/>
      <c r="DG6" s="145" t="n"/>
      <c r="DH6" s="156" t="n"/>
    </row>
    <row r="7" ht="24"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145" t="n"/>
      <c r="U7" s="145" t="n"/>
      <c r="V7" s="145" t="n"/>
      <c r="W7" s="145" t="n"/>
      <c r="X7" s="145" t="n"/>
      <c r="Y7" s="145" t="n"/>
      <c r="Z7" s="145" t="n"/>
      <c r="AA7" s="145" t="n"/>
      <c r="AB7" s="145" t="n"/>
      <c r="AC7" s="145" t="n"/>
      <c r="AD7" s="145" t="n"/>
      <c r="AE7" s="145" t="n"/>
      <c r="AF7" s="145" t="n"/>
      <c r="AG7" s="145" t="n"/>
      <c r="AH7" s="145" t="n"/>
      <c r="AI7" s="145" t="n"/>
      <c r="AJ7" s="428" t="n"/>
      <c r="AK7" s="246" t="n"/>
      <c r="AL7" s="246" t="n"/>
      <c r="AM7" s="246" t="n"/>
      <c r="AN7" s="246" t="n"/>
      <c r="AO7" s="145" t="n"/>
      <c r="AP7" s="145" t="n"/>
      <c r="AQ7" s="145" t="n"/>
      <c r="AR7" s="145" t="n"/>
      <c r="AS7" s="145" t="n"/>
      <c r="AT7" s="145" t="n"/>
      <c r="AU7" s="145" t="n"/>
      <c r="AV7" s="425" t="n"/>
      <c r="AW7" s="655" t="n"/>
      <c r="AX7" s="655" t="n"/>
      <c r="AY7" s="145" t="n"/>
      <c r="AZ7" s="155" t="n"/>
      <c r="BA7" s="155" t="n"/>
      <c r="BB7" s="155" t="n"/>
      <c r="BC7" s="426" t="n"/>
      <c r="BD7" s="655" t="n"/>
      <c r="BE7" s="655" t="n"/>
      <c r="BF7" s="145" t="n"/>
      <c r="BG7" s="155" t="n"/>
      <c r="BH7" s="155" t="n"/>
      <c r="BI7" s="155" t="n"/>
      <c r="BJ7" s="426" t="n"/>
      <c r="BK7" s="655" t="n"/>
      <c r="BL7" s="655" t="n"/>
      <c r="BM7" s="145" t="n"/>
      <c r="BN7" s="155" t="n"/>
      <c r="BO7" s="155" t="n"/>
      <c r="BP7" s="155" t="n"/>
      <c r="BQ7" s="426" t="n"/>
      <c r="BR7" s="655" t="n"/>
      <c r="BS7" s="655" t="n"/>
      <c r="BT7" s="145" t="n"/>
      <c r="BU7" s="155" t="n"/>
      <c r="BV7" s="155" t="n"/>
      <c r="BW7" s="155" t="n"/>
      <c r="BX7" s="425" t="n"/>
      <c r="BY7" s="655" t="n"/>
      <c r="BZ7" s="655" t="n"/>
      <c r="CA7" s="145" t="n"/>
      <c r="CB7" s="155" t="n"/>
      <c r="CC7" s="155" t="n"/>
      <c r="CD7" s="155" t="n"/>
      <c r="CE7" s="425" t="n"/>
      <c r="CF7" s="655" t="n"/>
      <c r="CG7" s="655" t="n"/>
      <c r="CH7" s="145" t="n"/>
      <c r="CI7" s="155" t="n"/>
      <c r="CJ7" s="155" t="n"/>
      <c r="CK7" s="155" t="n"/>
      <c r="CL7" s="145" t="n"/>
      <c r="CM7" s="145" t="n"/>
      <c r="CN7" s="145" t="n"/>
      <c r="CO7" s="145" t="n"/>
      <c r="CP7" s="145" t="n"/>
      <c r="CQ7" s="145" t="n"/>
      <c r="CR7" s="145" t="n"/>
      <c r="CS7" s="145" t="n"/>
      <c r="CT7" s="145" t="n"/>
      <c r="CU7" s="145" t="n"/>
      <c r="CV7" s="145" t="n"/>
      <c r="CW7" s="145" t="n"/>
      <c r="CX7" s="145" t="n"/>
      <c r="CY7" s="145" t="n"/>
      <c r="CZ7" s="145" t="n"/>
      <c r="DA7" s="145" t="n"/>
      <c r="DB7" s="145" t="n"/>
      <c r="DC7" s="145" t="n"/>
      <c r="DD7" s="145" t="n"/>
      <c r="DE7" s="145" t="n"/>
      <c r="DF7" s="145" t="n"/>
      <c r="DG7" s="145" t="n"/>
      <c r="DH7" s="156" t="n"/>
    </row>
    <row r="8" ht="21.75" customHeight="1" s="621">
      <c r="A8" s="144" t="n"/>
      <c r="B8" s="145" t="n"/>
      <c r="C8" s="184" t="n"/>
      <c r="D8" s="184" t="n"/>
      <c r="E8" s="179" t="n"/>
      <c r="F8" s="432" t="n"/>
      <c r="G8" s="145" t="n"/>
      <c r="H8" s="145" t="n"/>
      <c r="I8" s="145" t="n"/>
      <c r="J8" s="145" t="n"/>
      <c r="K8" s="145" t="n"/>
      <c r="L8" s="173" t="n"/>
      <c r="M8" s="173" t="n"/>
      <c r="N8" s="173" t="n"/>
      <c r="O8" s="181" t="n"/>
      <c r="P8" s="145" t="n"/>
      <c r="Q8" s="145" t="n"/>
      <c r="R8" s="181" t="n"/>
      <c r="S8" s="145">
        <f t="array" ref="S8">IF(S41&gt;0,"x","")</f>
        <v/>
      </c>
      <c r="T8" s="145">
        <f t="array" ref="T8">IF(T41&gt;0,"x","")</f>
        <v/>
      </c>
      <c r="U8" s="181" t="n"/>
      <c r="V8" s="145">
        <f t="array" ref="V8">IF(V41&gt;0,"x","")</f>
        <v/>
      </c>
      <c r="W8" s="145">
        <f t="array" ref="W8">IF(W41&gt;0,"x","")</f>
        <v/>
      </c>
      <c r="X8" s="181" t="n"/>
      <c r="Y8" s="145">
        <f t="array" ref="Y8">IF(Y41&gt;0,"x","")</f>
        <v/>
      </c>
      <c r="Z8" s="145">
        <f t="array" ref="Z8">IF(Z41&gt;0,"x","")</f>
        <v/>
      </c>
      <c r="AA8" s="181" t="n"/>
      <c r="AB8" s="145">
        <f t="array" ref="AB8">IF(AB41&gt;0,"x","")</f>
        <v/>
      </c>
      <c r="AC8" s="145">
        <f t="array" ref="AC8">IF(AC41&gt;0,"x","")</f>
        <v/>
      </c>
      <c r="AD8" s="181" t="n"/>
      <c r="AE8" s="145">
        <f t="array" ref="AE8">IF(AE41&gt;0,"x","")</f>
        <v/>
      </c>
      <c r="AF8" s="145">
        <f t="array" ref="AF8">IF(AF41&gt;0,"x","")</f>
        <v/>
      </c>
      <c r="AG8" s="181" t="n"/>
      <c r="AH8" s="145" t="n"/>
      <c r="AI8" s="145" t="n"/>
      <c r="AJ8" s="433" t="n"/>
      <c r="AK8" s="434" t="inlineStr">
        <is>
          <t>VERIFICA DPI n°1</t>
        </is>
      </c>
      <c r="AL8" s="689" t="n"/>
      <c r="AM8" s="689" t="n"/>
      <c r="AN8" s="703" t="n"/>
      <c r="AO8" s="437" t="n"/>
      <c r="AP8" s="438" t="inlineStr">
        <is>
          <t>GIORNATA N°1</t>
        </is>
      </c>
      <c r="AQ8" s="627" t="n"/>
      <c r="AR8" s="627" t="n"/>
      <c r="AS8" s="627" t="n"/>
      <c r="AT8" s="627" t="n"/>
      <c r="AU8" s="627" t="n"/>
      <c r="AV8" s="439" t="n"/>
      <c r="AW8" s="438" t="inlineStr">
        <is>
          <t>GIORNATA N°2</t>
        </is>
      </c>
      <c r="AX8" s="627" t="n"/>
      <c r="AY8" s="627" t="n"/>
      <c r="AZ8" s="627" t="n"/>
      <c r="BA8" s="627" t="n"/>
      <c r="BB8" s="627" t="n"/>
      <c r="BC8" s="440" t="n"/>
      <c r="BD8" s="438" t="inlineStr">
        <is>
          <t>GIORNATA N°3</t>
        </is>
      </c>
      <c r="BE8" s="627" t="n"/>
      <c r="BF8" s="627" t="n"/>
      <c r="BG8" s="627" t="n"/>
      <c r="BH8" s="627" t="n"/>
      <c r="BI8" s="627" t="n"/>
      <c r="BJ8" s="440" t="n"/>
      <c r="BK8" s="438" t="inlineStr">
        <is>
          <t>GIORNATA N°4</t>
        </is>
      </c>
      <c r="BL8" s="627" t="n"/>
      <c r="BM8" s="627" t="n"/>
      <c r="BN8" s="627" t="n"/>
      <c r="BO8" s="627" t="n"/>
      <c r="BP8" s="627" t="n"/>
      <c r="BQ8" s="440" t="n"/>
      <c r="BR8" s="438" t="inlineStr">
        <is>
          <t>GIORNATA N°5</t>
        </is>
      </c>
      <c r="BS8" s="627" t="n"/>
      <c r="BT8" s="627" t="n"/>
      <c r="BU8" s="627" t="n"/>
      <c r="BV8" s="627" t="n"/>
      <c r="BW8" s="627" t="n"/>
      <c r="BX8" s="439" t="n"/>
      <c r="BY8" s="438" t="inlineStr">
        <is>
          <t>GIORNATA N°6</t>
        </is>
      </c>
      <c r="BZ8" s="627" t="n"/>
      <c r="CA8" s="627" t="n"/>
      <c r="CB8" s="627" t="n"/>
      <c r="CC8" s="627" t="n"/>
      <c r="CD8" s="627" t="n"/>
      <c r="CE8" s="439" t="n"/>
      <c r="CF8" s="438" t="inlineStr">
        <is>
          <t>GIORNATA N°7</t>
        </is>
      </c>
      <c r="CG8" s="627" t="n"/>
      <c r="CH8" s="627" t="n"/>
      <c r="CI8" s="627" t="n"/>
      <c r="CJ8" s="627" t="n"/>
      <c r="CK8" s="627" t="n"/>
      <c r="CL8" s="145" t="n"/>
      <c r="CM8" s="145" t="n"/>
      <c r="CN8" s="181" t="n"/>
      <c r="CO8" s="181" t="n"/>
      <c r="CP8" s="181" t="n"/>
      <c r="CQ8" s="181" t="n"/>
      <c r="CR8" s="181" t="n"/>
      <c r="CS8" s="181" t="n"/>
      <c r="CT8" s="181" t="n"/>
      <c r="CU8" s="181" t="n"/>
      <c r="CV8" s="181" t="n"/>
      <c r="CW8" s="181" t="n"/>
      <c r="CX8" s="181" t="n"/>
      <c r="CY8" s="181" t="n"/>
      <c r="CZ8" s="181" t="n"/>
      <c r="DA8" s="181" t="n"/>
      <c r="DB8" s="145" t="n"/>
      <c r="DC8" s="145" t="n"/>
      <c r="DD8" s="145" t="n"/>
      <c r="DE8" s="145" t="n"/>
      <c r="DF8" s="145" t="n"/>
      <c r="DG8" s="145" t="n"/>
      <c r="DH8" s="156" t="n"/>
    </row>
    <row r="9" ht="34.5" customHeight="1" s="621">
      <c r="A9" s="144" t="n"/>
      <c r="B9" s="146" t="n"/>
      <c r="C9" s="187" t="inlineStr">
        <is>
          <t>Verifica D.P.I.</t>
        </is>
      </c>
      <c r="D9" s="632" t="n"/>
      <c r="E9" s="441" t="n"/>
      <c r="F9" s="246" t="n"/>
      <c r="G9" s="246" t="n"/>
      <c r="H9" s="246" t="n"/>
      <c r="I9" s="246" t="n"/>
      <c r="J9" s="246" t="n"/>
      <c r="K9" s="246" t="n"/>
      <c r="L9" s="246" t="n"/>
      <c r="M9" s="246" t="n"/>
      <c r="N9" s="442" t="n"/>
      <c r="O9" s="443" t="inlineStr">
        <is>
          <t>Giorn.
1</t>
        </is>
      </c>
      <c r="P9" s="444" t="n"/>
      <c r="Q9" s="444" t="n"/>
      <c r="R9" s="445" t="inlineStr">
        <is>
          <t>Giorn.
2</t>
        </is>
      </c>
      <c r="S9" s="168" t="n"/>
      <c r="T9" s="182" t="n"/>
      <c r="U9" s="445" t="inlineStr">
        <is>
          <t>Giorn.
3</t>
        </is>
      </c>
      <c r="V9" s="168" t="n"/>
      <c r="W9" s="182" t="n"/>
      <c r="X9" s="445" t="inlineStr">
        <is>
          <t>Giorn.
4</t>
        </is>
      </c>
      <c r="Y9" s="168" t="n"/>
      <c r="Z9" s="182" t="n"/>
      <c r="AA9" s="445" t="inlineStr">
        <is>
          <t>Giorn.
5</t>
        </is>
      </c>
      <c r="AB9" s="168" t="n"/>
      <c r="AC9" s="182" t="n"/>
      <c r="AD9" s="445" t="inlineStr">
        <is>
          <t>Giorn.
6</t>
        </is>
      </c>
      <c r="AE9" s="168" t="n"/>
      <c r="AF9" s="182" t="n"/>
      <c r="AG9" s="445" t="inlineStr">
        <is>
          <t>Giorn.
7</t>
        </is>
      </c>
      <c r="AH9" s="168" t="n"/>
      <c r="AI9" s="181" t="n"/>
      <c r="AJ9" s="433" t="n"/>
      <c r="AK9" s="446" t="inlineStr">
        <is>
          <t>DPI n°1</t>
        </is>
      </c>
      <c r="AL9" s="189" t="inlineStr">
        <is>
          <t>DPI n°1</t>
        </is>
      </c>
      <c r="AM9" s="190" t="n"/>
      <c r="AN9" s="447" t="n"/>
      <c r="AO9" s="448" t="n"/>
      <c r="AP9" s="191" t="inlineStr">
        <is>
          <t>U2Lex</t>
        </is>
      </c>
      <c r="AQ9" s="632" t="n"/>
      <c r="AR9" s="713">
        <f t="array" ref="AR9">SUM(AP11:AQ40)</f>
        <v/>
      </c>
      <c r="AS9" s="450" t="n"/>
      <c r="AT9" s="451" t="n"/>
      <c r="AU9" s="452" t="n"/>
      <c r="AV9" s="453" t="n"/>
      <c r="AW9" s="191" t="inlineStr">
        <is>
          <t>U2Lex</t>
        </is>
      </c>
      <c r="AX9" s="632" t="n"/>
      <c r="AY9" s="192" t="n"/>
      <c r="AZ9" s="193" t="n"/>
      <c r="BA9" s="194" t="n"/>
      <c r="BB9" s="186" t="n"/>
      <c r="BC9" s="454" t="n"/>
      <c r="BD9" s="191" t="inlineStr">
        <is>
          <t>U2Lex</t>
        </is>
      </c>
      <c r="BE9" s="632" t="n"/>
      <c r="BF9" s="192" t="n"/>
      <c r="BG9" s="193" t="n"/>
      <c r="BH9" s="194" t="n"/>
      <c r="BI9" s="186" t="n"/>
      <c r="BJ9" s="454" t="n"/>
      <c r="BK9" s="455" t="inlineStr">
        <is>
          <t>U2Lex</t>
        </is>
      </c>
      <c r="BL9" s="632" t="n"/>
      <c r="BM9" s="192" t="n"/>
      <c r="BN9" s="193" t="n"/>
      <c r="BO9" s="194" t="n"/>
      <c r="BP9" s="186" t="n"/>
      <c r="BQ9" s="454" t="n"/>
      <c r="BR9" s="191" t="inlineStr">
        <is>
          <t>U2Lex</t>
        </is>
      </c>
      <c r="BS9" s="632" t="n"/>
      <c r="BT9" s="192" t="n"/>
      <c r="BU9" s="193" t="n"/>
      <c r="BV9" s="194" t="n"/>
      <c r="BW9" s="186" t="n"/>
      <c r="BX9" s="453" t="n"/>
      <c r="BY9" s="191" t="inlineStr">
        <is>
          <t>U2Lex</t>
        </is>
      </c>
      <c r="BZ9" s="632" t="n"/>
      <c r="CA9" s="192" t="n"/>
      <c r="CB9" s="193" t="n"/>
      <c r="CC9" s="194" t="n"/>
      <c r="CD9" s="186" t="n"/>
      <c r="CE9" s="453" t="n"/>
      <c r="CF9" s="191" t="inlineStr">
        <is>
          <t>U2Lex</t>
        </is>
      </c>
      <c r="CG9" s="632" t="n"/>
      <c r="CH9" s="192" t="n"/>
      <c r="CI9" s="193" t="n"/>
      <c r="CJ9" s="194" t="n"/>
      <c r="CK9" s="186" t="n"/>
      <c r="CL9" s="145" t="n"/>
      <c r="CM9" s="146" t="n"/>
      <c r="CN9" s="187" t="inlineStr">
        <is>
          <t xml:space="preserve">Parziali LEX, 8h </t>
        </is>
      </c>
      <c r="CO9" s="631" t="n"/>
      <c r="CP9" s="631" t="n"/>
      <c r="CQ9" s="631" t="n"/>
      <c r="CR9" s="631" t="n"/>
      <c r="CS9" s="631" t="n"/>
      <c r="CT9" s="632" t="n"/>
      <c r="CU9" s="456" t="inlineStr">
        <is>
          <t>Calcoli per idoneità DPI</t>
        </is>
      </c>
      <c r="CV9" s="631" t="n"/>
      <c r="CW9" s="631" t="n"/>
      <c r="CX9" s="631" t="n"/>
      <c r="CY9" s="631" t="n"/>
      <c r="CZ9" s="631" t="n"/>
      <c r="DA9" s="632" t="n"/>
      <c r="DB9" s="195" t="inlineStr">
        <is>
          <t>Parziale e totali 
Tm LAeq&gt;0</t>
        </is>
      </c>
      <c r="DC9" s="181" t="n"/>
      <c r="DD9" s="181" t="n"/>
      <c r="DE9" s="181" t="n"/>
      <c r="DF9" s="181" t="n"/>
      <c r="DG9" s="181" t="n"/>
      <c r="DH9" s="156" t="n"/>
    </row>
    <row r="10" ht="60" customHeight="1" s="621">
      <c r="A10" s="144" t="n"/>
      <c r="B10" s="146" t="n"/>
      <c r="C10" s="196" t="inlineStr">
        <is>
          <t>Laeq</t>
        </is>
      </c>
      <c r="D10" s="197" t="inlineStr">
        <is>
          <t>Lpicco</t>
        </is>
      </c>
      <c r="E10" s="457" t="inlineStr">
        <is>
          <t>ID</t>
        </is>
      </c>
      <c r="F10" s="714" t="inlineStr">
        <is>
          <t>Categoria-marca-modello/posizione di misura</t>
        </is>
      </c>
      <c r="G10" s="670" t="n"/>
      <c r="H10" s="715" t="n"/>
      <c r="I10" s="461" t="inlineStr">
        <is>
          <t>U1a,m</t>
        </is>
      </c>
      <c r="J10" s="461" t="inlineStr">
        <is>
          <t>Lpicco,C</t>
        </is>
      </c>
      <c r="K10" s="461" t="inlineStr">
        <is>
          <t>LAeq,T</t>
        </is>
      </c>
      <c r="L10" s="461" t="inlineStr">
        <is>
          <t>LCeq,T</t>
        </is>
      </c>
      <c r="M10" s="457" t="inlineStr">
        <is>
          <t>D.P.I. 
(PNR)</t>
        </is>
      </c>
      <c r="N10" s="462" t="inlineStr">
        <is>
          <t>LEQ(A)Ti
-
(PNR)</t>
        </is>
      </c>
      <c r="O10" s="463" t="inlineStr">
        <is>
          <t>Tm 
(max)</t>
        </is>
      </c>
      <c r="P10" s="464" t="inlineStr">
        <is>
          <t xml:space="preserve">Tmax   -   </t>
        </is>
      </c>
      <c r="Q10" s="205" t="inlineStr">
        <is>
          <t>Tmin</t>
        </is>
      </c>
      <c r="R10" s="465" t="inlineStr">
        <is>
          <t>Tm 
(max)</t>
        </is>
      </c>
      <c r="S10" s="205" t="inlineStr">
        <is>
          <t>In caso di variablità di Tm
Tmax   -   Tmin</t>
        </is>
      </c>
      <c r="T10" s="632" t="n"/>
      <c r="U10" s="465" t="inlineStr">
        <is>
          <t>Tm 
(max)</t>
        </is>
      </c>
      <c r="V10" s="205" t="inlineStr">
        <is>
          <t>In caso di variablità di Tm
Tmax   -   Tmin</t>
        </is>
      </c>
      <c r="W10" s="632" t="n"/>
      <c r="X10" s="465" t="inlineStr">
        <is>
          <t>Tm 
(max)</t>
        </is>
      </c>
      <c r="Y10" s="205" t="inlineStr">
        <is>
          <t>In caso di variablità di Tm
Tmax   -   Tmin</t>
        </is>
      </c>
      <c r="Z10" s="632" t="n"/>
      <c r="AA10" s="465" t="inlineStr">
        <is>
          <t>Tm 
(max)</t>
        </is>
      </c>
      <c r="AB10" s="205" t="inlineStr">
        <is>
          <t>In caso di variablità di Tm
Tmax   -   Tmin</t>
        </is>
      </c>
      <c r="AC10" s="632" t="n"/>
      <c r="AD10" s="465" t="inlineStr">
        <is>
          <t>Tm 
(max)</t>
        </is>
      </c>
      <c r="AE10" s="205" t="inlineStr">
        <is>
          <t>In caso di variablità di Tm
Tmax   -   Tmin</t>
        </is>
      </c>
      <c r="AF10" s="632" t="n"/>
      <c r="AG10" s="465" t="inlineStr">
        <is>
          <t>Tm 
(max)</t>
        </is>
      </c>
      <c r="AH10" s="205" t="inlineStr">
        <is>
          <t>In caso di variablità di Tm
Tmax   -   Tmin</t>
        </is>
      </c>
      <c r="AI10" s="632" t="n"/>
      <c r="AJ10" s="466" t="n"/>
      <c r="AK10" s="467" t="inlineStr">
        <is>
          <t>PNR</t>
        </is>
      </c>
      <c r="AL10" s="468" t="inlineStr">
        <is>
          <t>Picco</t>
        </is>
      </c>
      <c r="AM10" s="189" t="inlineStr">
        <is>
          <t>Laeq -PNR (anche per LAeq&lt;87)</t>
        </is>
      </c>
      <c r="AN10" s="469" t="inlineStr">
        <is>
          <t>Energia</t>
        </is>
      </c>
      <c r="AO10" s="470" t="n"/>
      <c r="AP10" s="47" t="inlineStr">
        <is>
          <t>I TERM</t>
        </is>
      </c>
      <c r="AQ10" s="47" t="inlineStr">
        <is>
          <t>II TERM.</t>
        </is>
      </c>
      <c r="AR10" s="47" t="inlineStr">
        <is>
          <t>U1b</t>
        </is>
      </c>
      <c r="AS10" s="47" t="inlineStr">
        <is>
          <t>C1a</t>
        </is>
      </c>
      <c r="AT10" s="47" t="inlineStr">
        <is>
          <t>C1b</t>
        </is>
      </c>
      <c r="AU10" s="47" t="inlineStr">
        <is>
          <t>Conversione minuti/ore</t>
        </is>
      </c>
      <c r="AV10" s="471" t="n"/>
      <c r="AW10" s="47" t="inlineStr">
        <is>
          <t>I TERM</t>
        </is>
      </c>
      <c r="AX10" s="47" t="inlineStr">
        <is>
          <t>II TERM.</t>
        </is>
      </c>
      <c r="AY10" s="47" t="inlineStr">
        <is>
          <t>U1b</t>
        </is>
      </c>
      <c r="AZ10" s="47" t="inlineStr">
        <is>
          <t>C1a</t>
        </is>
      </c>
      <c r="BA10" s="47" t="inlineStr">
        <is>
          <t>C1b</t>
        </is>
      </c>
      <c r="BB10" s="47" t="inlineStr">
        <is>
          <t>Conversione minuti/ore</t>
        </is>
      </c>
      <c r="BC10" s="472" t="n"/>
      <c r="BD10" s="47" t="inlineStr">
        <is>
          <t>I TERM</t>
        </is>
      </c>
      <c r="BE10" s="47" t="inlineStr">
        <is>
          <t>II TERM.</t>
        </is>
      </c>
      <c r="BF10" s="47" t="inlineStr">
        <is>
          <t>U1b</t>
        </is>
      </c>
      <c r="BG10" s="47" t="inlineStr">
        <is>
          <t>C1a</t>
        </is>
      </c>
      <c r="BH10" s="47" t="inlineStr">
        <is>
          <t>C1b</t>
        </is>
      </c>
      <c r="BI10" s="47" t="inlineStr">
        <is>
          <t>Conversione minuti/ore</t>
        </is>
      </c>
      <c r="BJ10" s="472" t="n"/>
      <c r="BK10" s="47" t="inlineStr">
        <is>
          <t>I TERM</t>
        </is>
      </c>
      <c r="BL10" s="47" t="inlineStr">
        <is>
          <t>II TERM.</t>
        </is>
      </c>
      <c r="BM10" s="47" t="inlineStr">
        <is>
          <t>U1b</t>
        </is>
      </c>
      <c r="BN10" s="47" t="inlineStr">
        <is>
          <t>C1a</t>
        </is>
      </c>
      <c r="BO10" s="47" t="inlineStr">
        <is>
          <t>C1b</t>
        </is>
      </c>
      <c r="BP10" s="47" t="inlineStr">
        <is>
          <t>Conversione minuti/ore</t>
        </is>
      </c>
      <c r="BQ10" s="472" t="n"/>
      <c r="BR10" s="47" t="inlineStr">
        <is>
          <t>I TERM</t>
        </is>
      </c>
      <c r="BS10" s="47" t="inlineStr">
        <is>
          <t>II TERM.</t>
        </is>
      </c>
      <c r="BT10" s="47" t="inlineStr">
        <is>
          <t>U1b</t>
        </is>
      </c>
      <c r="BU10" s="47" t="inlineStr">
        <is>
          <t>C1a</t>
        </is>
      </c>
      <c r="BV10" s="47" t="inlineStr">
        <is>
          <t>C1b</t>
        </is>
      </c>
      <c r="BW10" s="47" t="inlineStr">
        <is>
          <t>Conversione minuti/ore</t>
        </is>
      </c>
      <c r="BX10" s="471" t="n"/>
      <c r="BY10" s="47" t="inlineStr">
        <is>
          <t>I TERM</t>
        </is>
      </c>
      <c r="BZ10" s="47" t="inlineStr">
        <is>
          <t>II TERM.</t>
        </is>
      </c>
      <c r="CA10" s="47" t="inlineStr">
        <is>
          <t>U1b</t>
        </is>
      </c>
      <c r="CB10" s="47" t="inlineStr">
        <is>
          <t>C1a</t>
        </is>
      </c>
      <c r="CC10" s="47" t="inlineStr">
        <is>
          <t>C1b</t>
        </is>
      </c>
      <c r="CD10" s="47" t="inlineStr">
        <is>
          <t>Conversione minuti/ore</t>
        </is>
      </c>
      <c r="CE10" s="471" t="n"/>
      <c r="CF10" s="47" t="inlineStr">
        <is>
          <t>I TERM</t>
        </is>
      </c>
      <c r="CG10" s="47" t="inlineStr">
        <is>
          <t>II TERM.</t>
        </is>
      </c>
      <c r="CH10" s="47" t="inlineStr">
        <is>
          <t>U1b</t>
        </is>
      </c>
      <c r="CI10" s="47" t="inlineStr">
        <is>
          <t>C1a</t>
        </is>
      </c>
      <c r="CJ10" s="47" t="inlineStr">
        <is>
          <t>C1b</t>
        </is>
      </c>
      <c r="CK10" s="47" t="inlineStr">
        <is>
          <t>Conversione minuti/ore</t>
        </is>
      </c>
      <c r="CL10" s="154" t="n"/>
      <c r="CM10" s="146" t="n"/>
      <c r="CN10" s="473" t="inlineStr">
        <is>
          <t xml:space="preserve">Giornata 1 Laeq </t>
        </is>
      </c>
      <c r="CO10" s="473" t="inlineStr">
        <is>
          <t xml:space="preserve">Giornata 2 Laeq </t>
        </is>
      </c>
      <c r="CP10" s="473" t="inlineStr">
        <is>
          <t xml:space="preserve">Giornata 3 Laeq </t>
        </is>
      </c>
      <c r="CQ10" s="473" t="inlineStr">
        <is>
          <t xml:space="preserve">Giornata 4 Laeq </t>
        </is>
      </c>
      <c r="CR10" s="473" t="inlineStr">
        <is>
          <t xml:space="preserve">Giornata 5 Laeq </t>
        </is>
      </c>
      <c r="CS10" s="473" t="inlineStr">
        <is>
          <t xml:space="preserve">Giornata 6 Laeq </t>
        </is>
      </c>
      <c r="CT10" s="473" t="inlineStr">
        <is>
          <t xml:space="preserve">Giornata 7 Laeq </t>
        </is>
      </c>
      <c r="CU10" s="474" t="inlineStr">
        <is>
          <t xml:space="preserve">Giornata 1 Laeq - PNR </t>
        </is>
      </c>
      <c r="CV10" s="474" t="inlineStr">
        <is>
          <t xml:space="preserve">Giornata 2 Laeq  - PNR </t>
        </is>
      </c>
      <c r="CW10" s="474" t="inlineStr">
        <is>
          <t xml:space="preserve">Giornata 3 Laeq  - PNR </t>
        </is>
      </c>
      <c r="CX10" s="474" t="inlineStr">
        <is>
          <t xml:space="preserve">Giornata 4 Laeq  - PNR </t>
        </is>
      </c>
      <c r="CY10" s="474" t="inlineStr">
        <is>
          <t xml:space="preserve">Giornata 5 Laeq  - PNR </t>
        </is>
      </c>
      <c r="CZ10" s="474" t="inlineStr">
        <is>
          <t xml:space="preserve">Giornata 6 Laeq  - PNR </t>
        </is>
      </c>
      <c r="DA10" s="474" t="inlineStr">
        <is>
          <t xml:space="preserve">Giornata 7 Laeq  - PNR </t>
        </is>
      </c>
      <c r="DB10" s="220">
        <f t="array" ref="DB10">SUM(DB11:DB40)</f>
        <v/>
      </c>
      <c r="DC10" s="206" t="inlineStr">
        <is>
          <t>En(C)&gt;80</t>
        </is>
      </c>
      <c r="DD10" s="206" t="inlineStr">
        <is>
          <t>En(A)&gt;80</t>
        </is>
      </c>
      <c r="DE10" s="206" t="inlineStr">
        <is>
          <t>LAeq(F)</t>
        </is>
      </c>
      <c r="DF10" s="206" t="inlineStr">
        <is>
          <t>LCeq(F)</t>
        </is>
      </c>
      <c r="DG10" s="206" t="inlineStr">
        <is>
          <t>LEX',8h</t>
        </is>
      </c>
      <c r="DH10" s="208" t="n"/>
    </row>
    <row r="11" ht="27" customHeight="1" s="621">
      <c r="A11" s="144" t="n"/>
      <c r="B11" s="146" t="n"/>
      <c r="C11" s="716">
        <f t="array" ref="C11">IF(AK11="0","T",IF((K11-AK11)&lt;65,"I",IF((K11-AK11)&lt;70,"K",IF((K11-AK11)&lt;75,"J",IF((K11-AK11)&lt;80,"K","L")))))</f>
        <v/>
      </c>
      <c r="D11" s="716">
        <f t="array" ref="D11">IF(J11&lt;135,"T",IF((J11-$J$69)&lt;135,"J","L"))</f>
        <v/>
      </c>
      <c r="E11" s="476" t="n">
        <v>48</v>
      </c>
      <c r="F11" s="477">
        <f t="array" ref="F11">VLOOKUP(E11,'Tab-Mis'!$B$5:$P$184,2,FALSE)</f>
        <v/>
      </c>
      <c r="G11" s="477">
        <f t="array" ref="G11">VLOOKUP(E11,'Tab-Mis'!$B$5:$P$184,3,FALSE)</f>
        <v/>
      </c>
      <c r="H11" s="477">
        <f t="array" ref="H11">VLOOKUP(E11,'Tab-Mis'!$B$5:$P$184,4,FALSE)</f>
        <v/>
      </c>
      <c r="I11" s="717">
        <f t="array" ref="I11">VLOOKUP(E11,'Tab-Mis'!$B$5:$P$184,12,FALSE)</f>
        <v/>
      </c>
      <c r="J11" s="717">
        <f t="array" ref="J11">VLOOKUP(E11,'Tab-Mis'!$B$5:$P$184,13,FALSE)</f>
        <v/>
      </c>
      <c r="K11" s="718">
        <f t="array" ref="K11">VLOOKUP(E11,'Tab-Mis'!$B$5:$P$184,14,FALSE)</f>
        <v/>
      </c>
      <c r="L11" s="719">
        <f t="array" ref="L11">VLOOKUP(E11,'Tab-Mis'!$B$5:$P$184,15,FALSE)</f>
        <v/>
      </c>
      <c r="M11" s="720">
        <f t="array" ref="M11">IF(AND($O$47&gt;87,K11&gt;80),AK11,0)</f>
        <v/>
      </c>
      <c r="N11" s="721">
        <f t="array" ref="N11">IF(M11=0,"",K11-M11)</f>
        <v/>
      </c>
      <c r="O11" s="137" t="n">
        <v>180</v>
      </c>
      <c r="P11" s="137" t="n"/>
      <c r="Q11" s="137" t="n"/>
      <c r="R11" s="137" t="n">
        <v>180</v>
      </c>
      <c r="S11" s="137" t="n"/>
      <c r="T11" s="137" t="n"/>
      <c r="U11" s="137" t="n"/>
      <c r="V11" s="137" t="n"/>
      <c r="W11" s="137" t="n"/>
      <c r="X11" s="137" t="n"/>
      <c r="Y11" s="137" t="n"/>
      <c r="Z11" s="137" t="n"/>
      <c r="AA11" s="137" t="n"/>
      <c r="AB11" s="137" t="n"/>
      <c r="AC11" s="137" t="n"/>
      <c r="AD11" s="137" t="n"/>
      <c r="AE11" s="137" t="n"/>
      <c r="AF11" s="137" t="n"/>
      <c r="AG11" s="137" t="n"/>
      <c r="AH11" s="137" t="n"/>
      <c r="AI11" s="137" t="n"/>
      <c r="AJ11" s="483" t="n"/>
      <c r="AK11" s="722">
        <f t="array" ref="AK11">IF(K11&lt;80,"0",IF((L11-K11)&lt;=2,($L$66-(($K$66-$L$66)/4)*(L11-K11-2)),($L$66-(($L$66-$M$66)/8)*(L11-K11-2))))</f>
        <v/>
      </c>
      <c r="AL11" s="722">
        <f t="array" ref="AL11">IF(J11&lt;135,"",J11-$J$69)</f>
        <v/>
      </c>
      <c r="AM11" s="644">
        <f t="array" ref="AM11">K11-AK11</f>
        <v/>
      </c>
      <c r="AN11" s="722">
        <f t="array" ref="AN11">O11/$G$5*10^(AM11/10)</f>
        <v/>
      </c>
      <c r="AO11" s="485" t="n"/>
      <c r="AP11" s="723">
        <f t="array" ref="AP11">IF((AS11^2*(I11^2+$G$3^2+$G$4^2)&gt;0),(AS11^2*(I11^2+$G$3^2+$G$4^2)),0)</f>
        <v/>
      </c>
      <c r="AQ11" s="645">
        <f t="array" ref="AQ11">IF(AP11=0,0,(AT11*AR11)^2)</f>
        <v/>
      </c>
      <c r="AR11" s="487">
        <f t="array" ref="AR11">0.5*((P11-Q11)/60)</f>
        <v/>
      </c>
      <c r="AS11" s="646">
        <f t="array" ref="AS11">O11/$G$5*10^((K11-$O$42)/10)</f>
        <v/>
      </c>
      <c r="AT11" s="134">
        <f t="array" ref="AT11">IF(AU11=0,0,4.34*(AS11/AU11))</f>
        <v/>
      </c>
      <c r="AU11" s="134">
        <f t="array" ref="AU11">O11/60</f>
        <v/>
      </c>
      <c r="AV11" s="471" t="n"/>
      <c r="AW11" s="723">
        <f t="array" ref="AW11">IF((AZ11^2*(I11^2+$G$3^2+$G$4^2)&gt;0),(AZ11^2*(I11^2+$G$3^2+$G$4^2)),0)</f>
        <v/>
      </c>
      <c r="AX11" s="645">
        <f t="array" ref="AX11">IF(AW11=0,0,(BA11*AY11)^2)</f>
        <v/>
      </c>
      <c r="AY11" s="487">
        <f t="array" ref="AY11">0.5*((S11-T11)/60)</f>
        <v/>
      </c>
      <c r="AZ11" s="663">
        <f t="array" ref="AZ11">R11/$G$5*10^((K11-$R$42)/10)</f>
        <v/>
      </c>
      <c r="BA11" s="219">
        <f t="array" ref="BA11">IF(BB11=0,0,4.34*(AZ11/BB11))</f>
        <v/>
      </c>
      <c r="BB11" s="219">
        <f t="array" ref="BB11">R11/60</f>
        <v/>
      </c>
      <c r="BC11" s="472" t="n"/>
      <c r="BD11" s="723">
        <f t="array" ref="BD11">IF((BG11^2*(I11^2+$G$3^2+$G$4^2)&gt;0),(BG11^2*(I11^2+$G$3^2+$G$4^2)),0)</f>
        <v/>
      </c>
      <c r="BE11" s="645">
        <f t="array" ref="BE11">IF(BD11=0,0,(BH11*BF11)^2)</f>
        <v/>
      </c>
      <c r="BF11" s="487">
        <f t="array" ref="BF11">0.5*((V11-W11)/60)</f>
        <v/>
      </c>
      <c r="BG11" s="663">
        <f t="array" ref="BG11">U11/$G$5*10^((K11-$U$42)/10)</f>
        <v/>
      </c>
      <c r="BH11" s="219">
        <f t="array" ref="BH11">IF(BI11=0,0,4.34*(BG11/BI11))</f>
        <v/>
      </c>
      <c r="BI11" s="219">
        <f t="array" ref="BI11">U11/60</f>
        <v/>
      </c>
      <c r="BJ11" s="472" t="n"/>
      <c r="BK11" s="723">
        <f t="array" ref="BK11">IF((BN11^2*(I11^2+$G$3^2+$G$4^2)&gt;0),(BN11^2*(I11^2+$G$3^2+$G$4^2)),0)</f>
        <v/>
      </c>
      <c r="BL11" s="645">
        <f t="array" ref="BL11">IF(BK11=0,0,(BO11*BM11)^2)</f>
        <v/>
      </c>
      <c r="BM11" s="487">
        <f t="array" ref="BM11">0.5*((Y11-Z11)/60)</f>
        <v/>
      </c>
      <c r="BN11" s="663">
        <f t="array" ref="BN11">(X11/$G$5)*(10^((K11-$X$42)*0.1))</f>
        <v/>
      </c>
      <c r="BO11" s="219">
        <f t="array" ref="BO11">IF(BP11=0,0,(4.34*(BN11/BP11)))</f>
        <v/>
      </c>
      <c r="BP11" s="219">
        <f t="array" ref="BP11">X11/60</f>
        <v/>
      </c>
      <c r="BQ11" s="472" t="n"/>
      <c r="BR11" s="723">
        <f t="array" ref="BR11">IF((BU11^2*(I11^2+$G$3^2+$G$4^2)&gt;0),(BU11^2*(I11^2+$G$3^2+$G$4^2)),0)</f>
        <v/>
      </c>
      <c r="BS11" s="645">
        <f t="array" ref="BS11">IF(BR11=0,0,(BV11*BT11)^2)</f>
        <v/>
      </c>
      <c r="BT11" s="487">
        <f t="array" ref="BT11">0.5*((AB11-AC11)/60)</f>
        <v/>
      </c>
      <c r="BU11" s="663">
        <f t="array" ref="BU11">AA11/$G$5*10^((K11-$AA$42)/10)</f>
        <v/>
      </c>
      <c r="BV11" s="219">
        <f t="array" ref="BV11">IF(BW11=0,0,4.34*(BU11/BW11))</f>
        <v/>
      </c>
      <c r="BW11" s="219">
        <f t="array" ref="BW11">AA11/60</f>
        <v/>
      </c>
      <c r="BX11" s="471" t="n"/>
      <c r="BY11" s="723">
        <f t="array" ref="BY11">IF((CB11^2*(I11^2+$G$3^2+$G$4^2)&gt;0),(CB11^2*(I11^2+$G$3^2+$G$4^2)),0)</f>
        <v/>
      </c>
      <c r="BZ11" s="645">
        <f t="array" ref="BZ11">IF(BY11=0,0,(CC11*CA11)^2)</f>
        <v/>
      </c>
      <c r="CA11" s="487">
        <f t="array" ref="CA11">0.5*((AE11-AF11)/60)</f>
        <v/>
      </c>
      <c r="CB11" s="663">
        <f t="array" ref="CB11">AD11/$G$5*10^((K11-$AD$42)/10)</f>
        <v/>
      </c>
      <c r="CC11" s="219">
        <f t="array" ref="CC11">IF(CD11=0,0,4.34*(CB11/CD11))</f>
        <v/>
      </c>
      <c r="CD11" s="219">
        <f t="array" ref="CD11">AD11/60</f>
        <v/>
      </c>
      <c r="CE11" s="471" t="n"/>
      <c r="CF11" s="723">
        <f t="array" ref="CF11">IF((CI11^2*(I11^2+$G$3^2+$G$4^2)&gt;0),(CI11^2*(I11^2+$G$3^2+$G$4^2)),0)</f>
        <v/>
      </c>
      <c r="CG11" s="645">
        <f t="array" ref="CG11">IF(CF11=0,0,(CJ11*CH11)^2)</f>
        <v/>
      </c>
      <c r="CH11" s="487">
        <f t="array" ref="CH11">0.5*((AH11-AI11)/60)</f>
        <v/>
      </c>
      <c r="CI11" s="663">
        <f t="array" ref="CI11">AG11/$G$5*10^((K11-$AG$42)/10)</f>
        <v/>
      </c>
      <c r="CJ11" s="219">
        <f t="array" ref="CJ11">IF(CK11=0,0,4.34*(CI11/CK11))</f>
        <v/>
      </c>
      <c r="CK11" s="219">
        <f t="array" ref="CK11">AG11/60</f>
        <v/>
      </c>
      <c r="CL11" s="154" t="n"/>
      <c r="CM11" s="146" t="n"/>
      <c r="CN11" s="134">
        <f t="array" ref="CN11">O11/$G$5*10^(K11/10)</f>
        <v/>
      </c>
      <c r="CO11" s="134">
        <f t="array" ref="CO11">R11/$G$5*10^(K11/10)</f>
        <v/>
      </c>
      <c r="CP11" s="134">
        <f t="array" ref="CP11">U11/$G$5*10^(K11/10)</f>
        <v/>
      </c>
      <c r="CQ11" s="134">
        <f t="array" ref="CQ11">X11/$G$5*10^(K11/10)</f>
        <v/>
      </c>
      <c r="CR11" s="134">
        <f t="array" ref="CR11">AA11/$G$5*10^(K11/10)</f>
        <v/>
      </c>
      <c r="CS11" s="134">
        <f t="array" ref="CS11">AD11/$G$5*10^(K11/10)</f>
        <v/>
      </c>
      <c r="CT11" s="134">
        <f t="array" ref="CT11">AG11/$G$5*10^(K11/10)</f>
        <v/>
      </c>
      <c r="CU11" s="134">
        <f t="array" ref="CU11">O11/$G$5*10^(AM11/10)</f>
        <v/>
      </c>
      <c r="CV11" s="134">
        <f t="array" ref="CV11">R11/$G$5*10^(AM11/10)</f>
        <v/>
      </c>
      <c r="CW11" s="134">
        <f t="array" ref="CW11">U11/$G$5*10^(AM11/10)</f>
        <v/>
      </c>
      <c r="CX11" s="134">
        <f t="array" ref="CX11">X11/$G$5*10^(AM11/10)</f>
        <v/>
      </c>
      <c r="CY11" s="134">
        <f t="array" ref="CY11">AA11/$G$5*10^(AM11/10)</f>
        <v/>
      </c>
      <c r="CZ11" s="134">
        <f t="array" ref="CZ11">AD11/$G$5*10^(AM11/10)</f>
        <v/>
      </c>
      <c r="DA11" s="134">
        <f t="array" ref="DA11">AG11/$G$5*10^(AM11/10)</f>
        <v/>
      </c>
      <c r="DB11" s="220">
        <f t="array" ref="DB11">IF(K11&gt;80,O11,"")</f>
        <v/>
      </c>
      <c r="DC11" s="220">
        <f t="array" ref="DC11">IF(K11&gt;80,O11/$DB$10*10^(L11/10),"")</f>
        <v/>
      </c>
      <c r="DD11" s="220">
        <f t="array" ref="DD11">IF(K11&gt;80,O11/$DB$10*10^(K11/10),"")</f>
        <v/>
      </c>
      <c r="DE11" s="488">
        <f t="array" ref="DE11">IF((MAX(K11:K40)&gt;80),10*LOG(SUM($DD$11:$DD$40)),"")</f>
        <v/>
      </c>
      <c r="DF11" s="488">
        <f t="array" ref="DF11">IF((MAX(K11:K40)&gt;80),10*LOG(SUM($DC$11:$DC$40)),"")</f>
        <v/>
      </c>
      <c r="DG11" s="664">
        <f t="array" ref="DG11">10*LOG(SUM(CM11:CM40))</f>
        <v/>
      </c>
      <c r="DH11" s="208" t="n"/>
    </row>
    <row r="12" ht="27" customHeight="1" s="621">
      <c r="A12" s="144" t="n"/>
      <c r="B12" s="146" t="n"/>
      <c r="C12" s="716">
        <f t="array" ref="C12">IF(AK12="0","T",IF((K12-AK12)&lt;65,"I",IF((K12-AK12)&lt;70,"K",IF((K12-AK12)&lt;75,"J",IF((K12-AK12)&lt;80,"K","L")))))</f>
        <v/>
      </c>
      <c r="D12" s="716">
        <f t="array" ref="D12">IF(J12&lt;135,"T",IF((J12-$J$69)&lt;135,"J","L"))</f>
        <v/>
      </c>
      <c r="E12" s="489" t="n">
        <v>49</v>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IF(AND($O$47&gt;87,K12&gt;80),AK12,0)</f>
        <v/>
      </c>
      <c r="N12" s="724">
        <f t="array" ref="N12">IF(M12=0,"",K12-M12)</f>
        <v/>
      </c>
      <c r="O12" s="137" t="n">
        <v>180</v>
      </c>
      <c r="P12" s="137" t="n"/>
      <c r="Q12" s="137" t="n"/>
      <c r="R12" s="137" t="n">
        <v>180</v>
      </c>
      <c r="S12" s="137" t="n"/>
      <c r="T12" s="137" t="n"/>
      <c r="U12" s="137" t="n"/>
      <c r="V12" s="137" t="n"/>
      <c r="W12" s="137" t="n"/>
      <c r="X12" s="137" t="n"/>
      <c r="Y12" s="137" t="n"/>
      <c r="Z12" s="137" t="n"/>
      <c r="AA12" s="137" t="n"/>
      <c r="AB12" s="137" t="n"/>
      <c r="AC12" s="137" t="n"/>
      <c r="AD12" s="137" t="n"/>
      <c r="AE12" s="137" t="n"/>
      <c r="AF12" s="137" t="n"/>
      <c r="AG12" s="137" t="n"/>
      <c r="AH12" s="137" t="n"/>
      <c r="AI12" s="137" t="n"/>
      <c r="AJ12" s="483" t="n"/>
      <c r="AK12" s="644">
        <f t="array" ref="AK12">IF(K12&lt;80,"0",IF((L12-K12)&lt;=2,($L$66-(($K$66-$L$66)/4)*(L12-K12-2)),($L$66-(($L$66-$M$66)/8)*(L12-K12-2))))</f>
        <v/>
      </c>
      <c r="AL12" s="644">
        <f t="array" ref="AL12">IF(J12&lt;135,"",J12-$J$69)</f>
        <v/>
      </c>
      <c r="AM12" s="644">
        <f t="array" ref="AM12">K12-AK12</f>
        <v/>
      </c>
      <c r="AN12" s="644">
        <f t="array" ref="AN12">O12/$G$5*10^(AM12/10)</f>
        <v/>
      </c>
      <c r="AO12" s="485" t="n"/>
      <c r="AP12" s="723">
        <f t="array" ref="AP12">IF((AS12^2*(I12^2+$G$3^2+$G$4^2)&gt;0),(AS12^2*(I12^2+$G$3^2+$G$4^2)),0)</f>
        <v/>
      </c>
      <c r="AQ12" s="645">
        <f t="array" ref="AQ12">IF(AP12=0,0,(AT12*AR12)^2)</f>
        <v/>
      </c>
      <c r="AR12" s="487">
        <f t="array" ref="AR12">0.5*((P12-Q12)/60)</f>
        <v/>
      </c>
      <c r="AS12" s="646">
        <f t="array" ref="AS12">O12/$G$5*10^((K12-$O$42)/10)</f>
        <v/>
      </c>
      <c r="AT12" s="134">
        <f t="array" ref="AT12">IF(AU12=0,0,4.34*(AS12/AU12))</f>
        <v/>
      </c>
      <c r="AU12" s="134">
        <f t="array" ref="AU12">O12/60</f>
        <v/>
      </c>
      <c r="AV12" s="471" t="n"/>
      <c r="AW12" s="723">
        <f t="array" ref="AW12">IF((AZ12^2*(I12^2+$G$3^2+$G$4^2)&gt;0),(AZ12^2*(I12^2+$G$3^2+$G$4^2)),0)</f>
        <v/>
      </c>
      <c r="AX12" s="645">
        <f t="array" ref="AX12">IF(AW12=0,0,(BA12*AY12)^2)</f>
        <v/>
      </c>
      <c r="AY12" s="487">
        <f t="array" ref="AY12">0.5*((S12-T12)/60)</f>
        <v/>
      </c>
      <c r="AZ12" s="663">
        <f t="array" ref="AZ12">R12/$G$5*10^((K12-$R$42)/10)</f>
        <v/>
      </c>
      <c r="BA12" s="219">
        <f t="array" ref="BA12">IF(BB12=0,0,4.34*(AZ12/BB12))</f>
        <v/>
      </c>
      <c r="BB12" s="219">
        <f t="array" ref="BB12">R12/60</f>
        <v/>
      </c>
      <c r="BC12" s="472" t="n"/>
      <c r="BD12" s="723">
        <f t="array" ref="BD12">IF((BG12^2*(I12^2+$G$3^2+$G$4^2)&gt;0),(BG12^2*(I12^2+$G$3^2+$G$4^2)),0)</f>
        <v/>
      </c>
      <c r="BE12" s="645">
        <f t="array" ref="BE12">IF(BD12=0,0,(BH12*BF12)^2)</f>
        <v/>
      </c>
      <c r="BF12" s="487">
        <f t="array" ref="BF12">0.5*((V12-W12)/60)</f>
        <v/>
      </c>
      <c r="BG12" s="663">
        <f t="array" ref="BG12">U12/$G$5*10^((K12-$U$42)/10)</f>
        <v/>
      </c>
      <c r="BH12" s="219">
        <f t="array" ref="BH12">IF(BI12=0,0,4.34*(BG12/BI12))</f>
        <v/>
      </c>
      <c r="BI12" s="219">
        <f t="array" ref="BI12">U12/60</f>
        <v/>
      </c>
      <c r="BJ12" s="472" t="n"/>
      <c r="BK12" s="723">
        <f t="array" ref="BK12">IF((BN12^2*(I12^2+$G$3^2+$G$4^2)&gt;0),(BN12^2*(I12^2+$G$3^2+$G$4^2)),0)</f>
        <v/>
      </c>
      <c r="BL12" s="645">
        <f t="array" ref="BL12">IF(BK12=0,0,(BO12*BM12)^2)</f>
        <v/>
      </c>
      <c r="BM12" s="487">
        <f t="array" ref="BM12">0.5*((Y12-Z12)/60)</f>
        <v/>
      </c>
      <c r="BN12" s="663">
        <f t="array" ref="BN12">(X12/$G$5)*(10^((K12-$X$42)*0.1))</f>
        <v/>
      </c>
      <c r="BO12" s="219">
        <f t="array" ref="BO12">IF(BP12=0,0,(4.34*(BN12/BP12)))</f>
        <v/>
      </c>
      <c r="BP12" s="219">
        <f t="array" ref="BP12">X12/60</f>
        <v/>
      </c>
      <c r="BQ12" s="472" t="n"/>
      <c r="BR12" s="723">
        <f t="array" ref="BR12">IF((BU12^2*(I12^2+$G$3^2+$G$4^2)&gt;0),(BU12^2*(I12^2+$G$3^2+$G$4^2)),0)</f>
        <v/>
      </c>
      <c r="BS12" s="645">
        <f t="array" ref="BS12">IF(BR12=0,0,(BV12*BT12)^2)</f>
        <v/>
      </c>
      <c r="BT12" s="487">
        <f t="array" ref="BT12">0.5*((AB12-AC12)/60)</f>
        <v/>
      </c>
      <c r="BU12" s="663">
        <f t="array" ref="BU12">AA12/$G$5*10^((K12-$AA$42)/10)</f>
        <v/>
      </c>
      <c r="BV12" s="219">
        <f t="array" ref="BV12">IF(BW12=0,0,4.34*(BU12/BW12))</f>
        <v/>
      </c>
      <c r="BW12" s="219">
        <f t="array" ref="BW12">AA12/60</f>
        <v/>
      </c>
      <c r="BX12" s="471" t="n"/>
      <c r="BY12" s="723">
        <f t="array" ref="BY12">IF((CB12^2*(I12^2+$G$3^2+$G$4^2)&gt;0),(CB12^2*(I12^2+$G$3^2+$G$4^2)),0)</f>
        <v/>
      </c>
      <c r="BZ12" s="645">
        <f t="array" ref="BZ12">IF(BY12=0,0,(CC12*CA12)^2)</f>
        <v/>
      </c>
      <c r="CA12" s="487">
        <f t="array" ref="CA12">0.5*((AE12-AF12)/60)</f>
        <v/>
      </c>
      <c r="CB12" s="663">
        <f t="array" ref="CB12">AD12/$G$5*10^((K12-$AD$42)/10)</f>
        <v/>
      </c>
      <c r="CC12" s="219">
        <f t="array" ref="CC12">IF(CD12=0,0,4.34*(CB12/CD12))</f>
        <v/>
      </c>
      <c r="CD12" s="219">
        <f t="array" ref="CD12">AD12/60</f>
        <v/>
      </c>
      <c r="CE12" s="471" t="n"/>
      <c r="CF12" s="723">
        <f t="array" ref="CF12">IF((CI12^2*(I12^2+$G$3^2+$G$4^2)&gt;0),(CI12^2*(I12^2+$G$3^2+$G$4^2)),0)</f>
        <v/>
      </c>
      <c r="CG12" s="645">
        <f t="array" ref="CG12">IF(CF12=0,0,(CJ12*CH12)^2)</f>
        <v/>
      </c>
      <c r="CH12" s="487">
        <f t="array" ref="CH12">0.5*((AH12-AI12)/60)</f>
        <v/>
      </c>
      <c r="CI12" s="663">
        <f t="array" ref="CI12">AG12/$G$5*10^((K12-$AG$42)/10)</f>
        <v/>
      </c>
      <c r="CJ12" s="219">
        <f t="array" ref="CJ12">IF(CK12=0,0,4.34*(CI12/CK12))</f>
        <v/>
      </c>
      <c r="CK12" s="219">
        <f t="array" ref="CK12">AG12/60</f>
        <v/>
      </c>
      <c r="CL12" s="154" t="n"/>
      <c r="CM12" s="146" t="n"/>
      <c r="CN12" s="134">
        <f t="array" ref="CN12">O12/$G$5*10^(K12/10)</f>
        <v/>
      </c>
      <c r="CO12" s="134">
        <f t="array" ref="CO12">R12/$G$5*10^(K12/10)</f>
        <v/>
      </c>
      <c r="CP12" s="134">
        <f t="array" ref="CP12">U12/$G$5*10^(K12/10)</f>
        <v/>
      </c>
      <c r="CQ12" s="134">
        <f t="array" ref="CQ12">X12/$G$5*10^(K12/10)</f>
        <v/>
      </c>
      <c r="CR12" s="134">
        <f t="array" ref="CR12">AA12/$G$5*10^(K12/10)</f>
        <v/>
      </c>
      <c r="CS12" s="134">
        <f t="array" ref="CS12">AD12/$G$5*10^(K12/10)</f>
        <v/>
      </c>
      <c r="CT12" s="134">
        <f t="array" ref="CT12">AG12/$G$5*10^(K12/10)</f>
        <v/>
      </c>
      <c r="CU12" s="134">
        <f t="array" ref="CU12">O12/$G$5*10^(AM12/10)</f>
        <v/>
      </c>
      <c r="CV12" s="134">
        <f t="array" ref="CV12">R12/$G$5*10^(AM12/10)</f>
        <v/>
      </c>
      <c r="CW12" s="134">
        <f t="array" ref="CW12">U12/$G$5*10^(AM12/10)</f>
        <v/>
      </c>
      <c r="CX12" s="134">
        <f t="array" ref="CX12">X12/$G$5*10^(AM12/10)</f>
        <v/>
      </c>
      <c r="CY12" s="134">
        <f t="array" ref="CY12">AA12/$G$5*10^(AM12/10)</f>
        <v/>
      </c>
      <c r="CZ12" s="134">
        <f t="array" ref="CZ12">AD12/$G$5*10^(AM12/10)</f>
        <v/>
      </c>
      <c r="DA12" s="134">
        <f t="array" ref="DA12">AG12/$G$5*10^(AM12/10)</f>
        <v/>
      </c>
      <c r="DB12" s="220">
        <f t="array" ref="DB12">IF(K12&gt;80,O12,"")</f>
        <v/>
      </c>
      <c r="DC12" s="220">
        <f t="array" ref="DC12">IF(K12&gt;80,O12/$DB$10*10^(L12/10),"")</f>
        <v/>
      </c>
      <c r="DD12" s="220">
        <f t="array" ref="DD12">IF(K12&gt;80,O12/$DB$10*10^(K12/10),"")</f>
        <v/>
      </c>
      <c r="DE12" s="161" t="n"/>
      <c r="DF12" s="224" t="n"/>
      <c r="DG12" s="173" t="n"/>
      <c r="DH12" s="156" t="n"/>
    </row>
    <row r="13" ht="27" customHeight="1" s="621">
      <c r="A13" s="144" t="n"/>
      <c r="B13" s="146" t="n"/>
      <c r="C13" s="716">
        <f t="array" ref="C13">IF(AK13="0","T",IF((K13-AK13)&lt;65,"I",IF((K13-AK13)&lt;70,"K",IF((K13-AK13)&lt;75,"J",IF((K13-AK13)&lt;80,"K","L")))))</f>
        <v/>
      </c>
      <c r="D13" s="716">
        <f t="array" ref="D13">IF(J13&lt;135,"T",IF((J13-$J$69)&lt;135,"J","L"))</f>
        <v/>
      </c>
      <c r="E13" s="489" t="n">
        <v>54</v>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IF(AND($O$47&gt;87,K13&gt;80),AK13,0)</f>
        <v/>
      </c>
      <c r="N13" s="724">
        <f t="array" ref="N13">IF(M13=0,"",K13-M13)</f>
        <v/>
      </c>
      <c r="O13" s="137" t="n">
        <v>120</v>
      </c>
      <c r="P13" s="137" t="n"/>
      <c r="Q13" s="137" t="n"/>
      <c r="R13" s="137" t="n">
        <v>120</v>
      </c>
      <c r="S13" s="137" t="n"/>
      <c r="T13" s="137" t="n"/>
      <c r="U13" s="137" t="n"/>
      <c r="V13" s="137" t="n"/>
      <c r="W13" s="137" t="n"/>
      <c r="X13" s="137" t="n"/>
      <c r="Y13" s="137" t="n"/>
      <c r="Z13" s="137" t="n"/>
      <c r="AA13" s="137" t="n"/>
      <c r="AB13" s="137" t="n"/>
      <c r="AC13" s="137" t="n"/>
      <c r="AD13" s="137" t="n"/>
      <c r="AE13" s="137" t="n"/>
      <c r="AF13" s="137" t="n"/>
      <c r="AG13" s="137" t="n"/>
      <c r="AH13" s="137" t="n"/>
      <c r="AI13" s="137" t="n"/>
      <c r="AJ13" s="483" t="n"/>
      <c r="AK13" s="644">
        <f t="array" ref="AK13">IF(K13&lt;80,"0",IF((L13-K13)&lt;=2,($L$66-(($K$66-$L$66)/4)*(L13-K13-2)),($L$66-(($L$66-$M$66)/8)*(L13-K13-2))))</f>
        <v/>
      </c>
      <c r="AL13" s="644">
        <f t="array" ref="AL13">IF(J13&lt;135,"",J13-$J$69)</f>
        <v/>
      </c>
      <c r="AM13" s="644">
        <f t="array" ref="AM13">K13-AK13</f>
        <v/>
      </c>
      <c r="AN13" s="644">
        <f t="array" ref="AN13">O13/$G$5*10^(AM13/10)</f>
        <v/>
      </c>
      <c r="AO13" s="485" t="n"/>
      <c r="AP13" s="723">
        <f t="array" ref="AP13">IF((AS13^2*(I13^2+$G$3^2+$G$4^2)&gt;0),(AS13^2*(I13^2+$G$3^2+$G$4^2)),0)</f>
        <v/>
      </c>
      <c r="AQ13" s="645">
        <f t="array" ref="AQ13">IF(AP13=0,0,(AT13*AR13)^2)</f>
        <v/>
      </c>
      <c r="AR13" s="487">
        <f t="array" ref="AR13">0.5*((P13-Q13)/60)</f>
        <v/>
      </c>
      <c r="AS13" s="646">
        <f t="array" ref="AS13">O13/$G$5*10^((K13-$O$42)/10)</f>
        <v/>
      </c>
      <c r="AT13" s="134">
        <f t="array" ref="AT13">IF(AU13=0,0,4.34*(AS13/AU13))</f>
        <v/>
      </c>
      <c r="AU13" s="134">
        <f t="array" ref="AU13">O13/60</f>
        <v/>
      </c>
      <c r="AV13" s="471" t="n"/>
      <c r="AW13" s="723">
        <f t="array" ref="AW13">IF((AZ13^2*(I13^2+$G$3^2+$G$4^2)&gt;0),(AZ13^2*(I13^2+$G$3^2+$G$4^2)),0)</f>
        <v/>
      </c>
      <c r="AX13" s="645">
        <f t="array" ref="AX13">IF(AW13=0,0,(BA13*AY13)^2)</f>
        <v/>
      </c>
      <c r="AY13" s="487">
        <f t="array" ref="AY13">0.5*((S13-T13)/60)</f>
        <v/>
      </c>
      <c r="AZ13" s="663">
        <f t="array" ref="AZ13">R13/$G$5*10^((K13-$R$42)/10)</f>
        <v/>
      </c>
      <c r="BA13" s="219">
        <f t="array" ref="BA13">IF(BB13=0,0,4.34*(AZ13/BB13))</f>
        <v/>
      </c>
      <c r="BB13" s="219">
        <f t="array" ref="BB13">R13/60</f>
        <v/>
      </c>
      <c r="BC13" s="472" t="n"/>
      <c r="BD13" s="723">
        <f t="array" ref="BD13">IF((BG13^2*(I13^2+$G$3^2+$G$4^2)&gt;0),(BG13^2*(I13^2+$G$3^2+$G$4^2)),0)</f>
        <v/>
      </c>
      <c r="BE13" s="645">
        <f t="array" ref="BE13">IF(BD13=0,0,(BH13*BF13)^2)</f>
        <v/>
      </c>
      <c r="BF13" s="487">
        <f t="array" ref="BF13">0.5*((V13-W13)/60)</f>
        <v/>
      </c>
      <c r="BG13" s="663">
        <f t="array" ref="BG13">U13/$G$5*10^((K13-$U$42)/10)</f>
        <v/>
      </c>
      <c r="BH13" s="219">
        <f t="array" ref="BH13">IF(BI13=0,0,4.34*(BG13/BI13))</f>
        <v/>
      </c>
      <c r="BI13" s="219">
        <f t="array" ref="BI13">U13/60</f>
        <v/>
      </c>
      <c r="BJ13" s="472" t="n"/>
      <c r="BK13" s="723">
        <f t="array" ref="BK13">IF((BN13^2*(I13^2+$G$3^2+$G$4^2)&gt;0),(BN13^2*(I13^2+$G$3^2+$G$4^2)),0)</f>
        <v/>
      </c>
      <c r="BL13" s="645">
        <f t="array" ref="BL13">IF(BK13=0,0,(BO13*BM13)^2)</f>
        <v/>
      </c>
      <c r="BM13" s="487">
        <f t="array" ref="BM13">0.5*((Y13-Z13)/60)</f>
        <v/>
      </c>
      <c r="BN13" s="663">
        <f t="array" ref="BN13">(X13/$G$5)*(10^((K13-$X$42)*0.1))</f>
        <v/>
      </c>
      <c r="BO13" s="219">
        <f t="array" ref="BO13">IF(BP13=0,0,(4.34*(BN13/BP13)))</f>
        <v/>
      </c>
      <c r="BP13" s="219">
        <f t="array" ref="BP13">X13/60</f>
        <v/>
      </c>
      <c r="BQ13" s="472" t="n"/>
      <c r="BR13" s="723">
        <f t="array" ref="BR13">IF((BU13^2*(I13^2+$G$3^2+$G$4^2)&gt;0),(BU13^2*(I13^2+$G$3^2+$G$4^2)),0)</f>
        <v/>
      </c>
      <c r="BS13" s="645">
        <f t="array" ref="BS13">IF(BR13=0,0,(BV13*BT13)^2)</f>
        <v/>
      </c>
      <c r="BT13" s="487">
        <f t="array" ref="BT13">0.5*((AB13-AC13)/60)</f>
        <v/>
      </c>
      <c r="BU13" s="663">
        <f t="array" ref="BU13">AA13/$G$5*10^((K13-$AA$42)/10)</f>
        <v/>
      </c>
      <c r="BV13" s="219">
        <f t="array" ref="BV13">IF(BW13=0,0,4.34*(BU13/BW13))</f>
        <v/>
      </c>
      <c r="BW13" s="219">
        <f t="array" ref="BW13">AA13/60</f>
        <v/>
      </c>
      <c r="BX13" s="471" t="n"/>
      <c r="BY13" s="723">
        <f t="array" ref="BY13">IF((CB13^2*(I13^2+$G$3^2+$G$4^2)&gt;0),(CB13^2*(I13^2+$G$3^2+$G$4^2)),0)</f>
        <v/>
      </c>
      <c r="BZ13" s="645">
        <f t="array" ref="BZ13">IF(BY13=0,0,(CC13*CA13)^2)</f>
        <v/>
      </c>
      <c r="CA13" s="487">
        <f t="array" ref="CA13">0.5*((AE13-AF13)/60)</f>
        <v/>
      </c>
      <c r="CB13" s="663">
        <f t="array" ref="CB13">AD13/$G$5*10^((K13-$AD$42)/10)</f>
        <v/>
      </c>
      <c r="CC13" s="219">
        <f t="array" ref="CC13">IF(CD13=0,0,4.34*(CB13/CD13))</f>
        <v/>
      </c>
      <c r="CD13" s="219">
        <f t="array" ref="CD13">AD13/60</f>
        <v/>
      </c>
      <c r="CE13" s="471" t="n"/>
      <c r="CF13" s="723">
        <f t="array" ref="CF13">IF((CI13^2*(I13^2+$G$3^2+$G$4^2)&gt;0),(CI13^2*(I13^2+$G$3^2+$G$4^2)),0)</f>
        <v/>
      </c>
      <c r="CG13" s="645">
        <f t="array" ref="CG13">IF(CF13=0,0,(CJ13*CH13)^2)</f>
        <v/>
      </c>
      <c r="CH13" s="487">
        <f t="array" ref="CH13">0.5*((AH13-AI13)/60)</f>
        <v/>
      </c>
      <c r="CI13" s="663">
        <f t="array" ref="CI13">AG13/$G$5*10^((K13-$AG$42)/10)</f>
        <v/>
      </c>
      <c r="CJ13" s="219">
        <f t="array" ref="CJ13">IF(CK13=0,0,4.34*(CI13/CK13))</f>
        <v/>
      </c>
      <c r="CK13" s="219">
        <f t="array" ref="CK13">AG13/60</f>
        <v/>
      </c>
      <c r="CL13" s="154" t="n"/>
      <c r="CM13" s="146" t="n"/>
      <c r="CN13" s="134">
        <f t="array" ref="CN13">O13/$G$5*10^(K13/10)</f>
        <v/>
      </c>
      <c r="CO13" s="134">
        <f t="array" ref="CO13">R13/$G$5*10^(K13/10)</f>
        <v/>
      </c>
      <c r="CP13" s="134">
        <f t="array" ref="CP13">U13/$G$5*10^(K13/10)</f>
        <v/>
      </c>
      <c r="CQ13" s="134">
        <f t="array" ref="CQ13">X13/$G$5*10^(K13/10)</f>
        <v/>
      </c>
      <c r="CR13" s="134">
        <f t="array" ref="CR13">AA13/$G$5*10^(K13/10)</f>
        <v/>
      </c>
      <c r="CS13" s="134">
        <f t="array" ref="CS13">AD13/$G$5*10^(K13/10)</f>
        <v/>
      </c>
      <c r="CT13" s="134">
        <f t="array" ref="CT13">AG13/$G$5*10^(K13/10)</f>
        <v/>
      </c>
      <c r="CU13" s="134">
        <f t="array" ref="CU13">O13/$G$5*10^(AM13/10)</f>
        <v/>
      </c>
      <c r="CV13" s="134">
        <f t="array" ref="CV13">R13/$G$5*10^(AM13/10)</f>
        <v/>
      </c>
      <c r="CW13" s="134">
        <f t="array" ref="CW13">U13/$G$5*10^(AM13/10)</f>
        <v/>
      </c>
      <c r="CX13" s="134">
        <f t="array" ref="CX13">X13/$G$5*10^(AM13/10)</f>
        <v/>
      </c>
      <c r="CY13" s="134">
        <f t="array" ref="CY13">AA13/$G$5*10^(AM13/10)</f>
        <v/>
      </c>
      <c r="CZ13" s="134">
        <f t="array" ref="CZ13">AD13/$G$5*10^(AM13/10)</f>
        <v/>
      </c>
      <c r="DA13" s="134">
        <f t="array" ref="DA13">AG13/$G$5*10^(AM13/10)</f>
        <v/>
      </c>
      <c r="DB13" s="220">
        <f t="array" ref="DB13">IF(K13&gt;80,O13,"")</f>
        <v/>
      </c>
      <c r="DC13" s="220">
        <f t="array" ref="DC13">IF(K13&gt;80,O13/$DB$10*10^(L13/10),"")</f>
        <v/>
      </c>
      <c r="DD13" s="220">
        <f t="array" ref="DD13">IF(K13&gt;80,O13/$DB$10*10^(K13/10),"")</f>
        <v/>
      </c>
      <c r="DE13" s="154" t="n"/>
      <c r="DF13" s="225" t="n"/>
      <c r="DG13" s="145" t="n"/>
      <c r="DH13" s="156" t="n"/>
    </row>
    <row r="14" ht="27" customHeight="1" s="621">
      <c r="A14" s="144" t="n"/>
      <c r="B14" s="146" t="n"/>
      <c r="C14" s="716">
        <f t="array" ref="C14">IF(AK14="0","T",IF((K14-AK14)&lt;65,"I",IF((K14-AK14)&lt;70,"K",IF((K14-AK14)&lt;75,"J",IF((K14-AK14)&lt;80,"K","L")))))</f>
        <v/>
      </c>
      <c r="D14" s="716">
        <f t="array" ref="D14">IF(J14&lt;135,"T",IF((J14-$J$69)&lt;135,"J","L"))</f>
        <v/>
      </c>
      <c r="E14" s="489" t="n">
        <v>84</v>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IF(AND($O$47&gt;87,K14&gt;80),AK14,0)</f>
        <v/>
      </c>
      <c r="N14" s="724">
        <f t="array" ref="N14">IF(M14=0,"",K14-M14)</f>
        <v/>
      </c>
      <c r="O14" s="137" t="n"/>
      <c r="P14" s="137" t="n"/>
      <c r="Q14" s="137" t="n"/>
      <c r="R14" s="137" t="n"/>
      <c r="S14" s="137" t="n"/>
      <c r="T14" s="137" t="n"/>
      <c r="U14" s="137" t="n">
        <v>300</v>
      </c>
      <c r="V14" s="137" t="n"/>
      <c r="W14" s="137" t="n"/>
      <c r="X14" s="137" t="n">
        <v>300</v>
      </c>
      <c r="Y14" s="137" t="n"/>
      <c r="Z14" s="137" t="n"/>
      <c r="AA14" s="137" t="n">
        <v>300</v>
      </c>
      <c r="AB14" s="137" t="n"/>
      <c r="AC14" s="137" t="n"/>
      <c r="AD14" s="137" t="n"/>
      <c r="AE14" s="137" t="n"/>
      <c r="AF14" s="137" t="n"/>
      <c r="AG14" s="137" t="n"/>
      <c r="AH14" s="137" t="n"/>
      <c r="AI14" s="137" t="n"/>
      <c r="AJ14" s="483" t="n"/>
      <c r="AK14" s="644">
        <f t="array" ref="AK14">IF(K14&lt;80,"0",IF((L14-K14)&lt;=2,($L$66-(($K$66-$L$66)/4)*(L14-K14-2)),($L$66-(($L$66-$M$66)/8)*(L14-K14-2))))</f>
        <v/>
      </c>
      <c r="AL14" s="644">
        <f t="array" ref="AL14">IF(J14&lt;135,"",J14-$J$69)</f>
        <v/>
      </c>
      <c r="AM14" s="644">
        <f t="array" ref="AM14">K14-AK14</f>
        <v/>
      </c>
      <c r="AN14" s="644">
        <f t="array" ref="AN14">O14/$G$5*10^(AM14/10)</f>
        <v/>
      </c>
      <c r="AO14" s="485" t="n"/>
      <c r="AP14" s="723">
        <f t="array" ref="AP14">IF((AS14^2*(I14^2+$G$3^2+$G$4^2)&gt;0),(AS14^2*(I14^2+$G$3^2+$G$4^2)),0)</f>
        <v/>
      </c>
      <c r="AQ14" s="645">
        <f t="array" ref="AQ14">IF(AP14=0,0,(AT14*AR14)^2)</f>
        <v/>
      </c>
      <c r="AR14" s="487">
        <f t="array" ref="AR14">0.5*((P14-Q14)/60)</f>
        <v/>
      </c>
      <c r="AS14" s="646">
        <f t="array" ref="AS14">O14/$G$5*10^((K14-$O$42)/10)</f>
        <v/>
      </c>
      <c r="AT14" s="134">
        <f t="array" ref="AT14">IF(AU14=0,0,4.34*(AS14/AU14))</f>
        <v/>
      </c>
      <c r="AU14" s="134">
        <f t="array" ref="AU14">O14/60</f>
        <v/>
      </c>
      <c r="AV14" s="471" t="n"/>
      <c r="AW14" s="723">
        <f t="array" ref="AW14">IF((AZ14^2*(I14^2+$G$3^2+$G$4^2)&gt;0),(AZ14^2*(I14^2+$G$3^2+$G$4^2)),0)</f>
        <v/>
      </c>
      <c r="AX14" s="645">
        <f t="array" ref="AX14">IF(AW14=0,0,(BA14*AY14)^2)</f>
        <v/>
      </c>
      <c r="AY14" s="487">
        <f t="array" ref="AY14">0.5*((S14-T14)/60)</f>
        <v/>
      </c>
      <c r="AZ14" s="663">
        <f t="array" ref="AZ14">R14/$G$5*10^((K14-$R$42)/10)</f>
        <v/>
      </c>
      <c r="BA14" s="219">
        <f t="array" ref="BA14">IF(BB14=0,0,4.34*(AZ14/BB14))</f>
        <v/>
      </c>
      <c r="BB14" s="219">
        <f t="array" ref="BB14">R14/60</f>
        <v/>
      </c>
      <c r="BC14" s="472" t="n"/>
      <c r="BD14" s="723">
        <f t="array" ref="BD14">IF((BG14^2*(I14^2+$G$3^2+$G$4^2)&gt;0),(BG14^2*(I14^2+$G$3^2+$G$4^2)),0)</f>
        <v/>
      </c>
      <c r="BE14" s="645">
        <f t="array" ref="BE14">IF(BD14=0,0,(BH14*BF14)^2)</f>
        <v/>
      </c>
      <c r="BF14" s="487">
        <f t="array" ref="BF14">0.5*((V14-W14)/60)</f>
        <v/>
      </c>
      <c r="BG14" s="663">
        <f t="array" ref="BG14">U14/$G$5*10^((K14-$U$42)/10)</f>
        <v/>
      </c>
      <c r="BH14" s="219">
        <f t="array" ref="BH14">IF(BI14=0,0,4.34*(BG14/BI14))</f>
        <v/>
      </c>
      <c r="BI14" s="219">
        <f t="array" ref="BI14">U14/60</f>
        <v/>
      </c>
      <c r="BJ14" s="472" t="n"/>
      <c r="BK14" s="723">
        <f t="array" ref="BK14">IF((BN14^2*(I14^2+$G$3^2+$G$4^2)&gt;0),(BN14^2*(I14^2+$G$3^2+$G$4^2)),0)</f>
        <v/>
      </c>
      <c r="BL14" s="645">
        <f t="array" ref="BL14">IF(BK14=0,0,(BO14*BM14)^2)</f>
        <v/>
      </c>
      <c r="BM14" s="487">
        <f t="array" ref="BM14">0.5*((Y14-Z14)/60)</f>
        <v/>
      </c>
      <c r="BN14" s="663">
        <f t="array" ref="BN14">(X14/$G$5)*(10^((K14-$X$42)*0.1))</f>
        <v/>
      </c>
      <c r="BO14" s="219">
        <f t="array" ref="BO14">IF(BP14=0,0,(4.34*(BN14/BP14)))</f>
        <v/>
      </c>
      <c r="BP14" s="219">
        <f t="array" ref="BP14">X14/60</f>
        <v/>
      </c>
      <c r="BQ14" s="472" t="n"/>
      <c r="BR14" s="723">
        <f t="array" ref="BR14">IF((BU14^2*(I14^2+$G$3^2+$G$4^2)&gt;0),(BU14^2*(I14^2+$G$3^2+$G$4^2)),0)</f>
        <v/>
      </c>
      <c r="BS14" s="645">
        <f t="array" ref="BS14">IF(BR14=0,0,(BV14*BT14)^2)</f>
        <v/>
      </c>
      <c r="BT14" s="487">
        <f t="array" ref="BT14">0.5*((AB14-AC14)/60)</f>
        <v/>
      </c>
      <c r="BU14" s="663">
        <f t="array" ref="BU14">AA14/$G$5*10^((K14-$AA$42)/10)</f>
        <v/>
      </c>
      <c r="BV14" s="219">
        <f t="array" ref="BV14">IF(BW14=0,0,4.34*(BU14/BW14))</f>
        <v/>
      </c>
      <c r="BW14" s="219">
        <f t="array" ref="BW14">AA14/60</f>
        <v/>
      </c>
      <c r="BX14" s="471" t="n"/>
      <c r="BY14" s="723">
        <f t="array" ref="BY14">IF((CB14^2*(I14^2+$G$3^2+$G$4^2)&gt;0),(CB14^2*(I14^2+$G$3^2+$G$4^2)),0)</f>
        <v/>
      </c>
      <c r="BZ14" s="645">
        <f t="array" ref="BZ14">IF(BY14=0,0,(CC14*CA14)^2)</f>
        <v/>
      </c>
      <c r="CA14" s="487">
        <f t="array" ref="CA14">0.5*((AE14-AF14)/60)</f>
        <v/>
      </c>
      <c r="CB14" s="663">
        <f t="array" ref="CB14">AD14/$G$5*10^((K14-$AD$42)/10)</f>
        <v/>
      </c>
      <c r="CC14" s="219">
        <f t="array" ref="CC14">IF(CD14=0,0,4.34*(CB14/CD14))</f>
        <v/>
      </c>
      <c r="CD14" s="219">
        <f t="array" ref="CD14">AD14/60</f>
        <v/>
      </c>
      <c r="CE14" s="471" t="n"/>
      <c r="CF14" s="723">
        <f t="array" ref="CF14">IF((CI14^2*(I14^2+$G$3^2+$G$4^2)&gt;0),(CI14^2*(I14^2+$G$3^2+$G$4^2)),0)</f>
        <v/>
      </c>
      <c r="CG14" s="645">
        <f t="array" ref="CG14">IF(CF14=0,0,(CJ14*CH14)^2)</f>
        <v/>
      </c>
      <c r="CH14" s="487">
        <f t="array" ref="CH14">0.5*((AH14-AI14)/60)</f>
        <v/>
      </c>
      <c r="CI14" s="663">
        <f t="array" ref="CI14">AG14/$G$5*10^((K14-$AG$42)/10)</f>
        <v/>
      </c>
      <c r="CJ14" s="219">
        <f t="array" ref="CJ14">IF(CK14=0,0,4.34*(CI14/CK14))</f>
        <v/>
      </c>
      <c r="CK14" s="219">
        <f t="array" ref="CK14">AG14/60</f>
        <v/>
      </c>
      <c r="CL14" s="154" t="n"/>
      <c r="CM14" s="146" t="n"/>
      <c r="CN14" s="134">
        <f t="array" ref="CN14">O14/$G$5*10^(K14/10)</f>
        <v/>
      </c>
      <c r="CO14" s="134">
        <f t="array" ref="CO14">R14/$G$5*10^(K14/10)</f>
        <v/>
      </c>
      <c r="CP14" s="134">
        <f t="array" ref="CP14">U14/$G$5*10^(K14/10)</f>
        <v/>
      </c>
      <c r="CQ14" s="134">
        <f t="array" ref="CQ14">X14/$G$5*10^(K14/10)</f>
        <v/>
      </c>
      <c r="CR14" s="134">
        <f t="array" ref="CR14">AA14/$G$5*10^(K14/10)</f>
        <v/>
      </c>
      <c r="CS14" s="134">
        <f t="array" ref="CS14">AD14/$G$5*10^(K14/10)</f>
        <v/>
      </c>
      <c r="CT14" s="134">
        <f t="array" ref="CT14">AG14/$G$5*10^(K14/10)</f>
        <v/>
      </c>
      <c r="CU14" s="134">
        <f t="array" ref="CU14">O14/$G$5*10^(AM14/10)</f>
        <v/>
      </c>
      <c r="CV14" s="134">
        <f t="array" ref="CV14">R14/$G$5*10^(AM14/10)</f>
        <v/>
      </c>
      <c r="CW14" s="134">
        <f t="array" ref="CW14">U14/$G$5*10^(AM14/10)</f>
        <v/>
      </c>
      <c r="CX14" s="134">
        <f t="array" ref="CX14">X14/$G$5*10^(AM14/10)</f>
        <v/>
      </c>
      <c r="CY14" s="134">
        <f t="array" ref="CY14">AA14/$G$5*10^(AM14/10)</f>
        <v/>
      </c>
      <c r="CZ14" s="134">
        <f t="array" ref="CZ14">AD14/$G$5*10^(AM14/10)</f>
        <v/>
      </c>
      <c r="DA14" s="134">
        <f t="array" ref="DA14">AG14/$G$5*10^(AM14/10)</f>
        <v/>
      </c>
      <c r="DB14" s="220">
        <f t="array" ref="DB14">IF(K14&gt;80,O14,"")</f>
        <v/>
      </c>
      <c r="DC14" s="220">
        <f t="array" ref="DC14">IF(K14&gt;80,O14/$DB$10*10^(L14/10),"")</f>
        <v/>
      </c>
      <c r="DD14" s="220">
        <f t="array" ref="DD14">IF(K14&gt;80,O14/$DB$10*10^(K14/10),"")</f>
        <v/>
      </c>
      <c r="DE14" s="154" t="n"/>
      <c r="DF14" s="225" t="n"/>
      <c r="DG14" s="145" t="n"/>
      <c r="DH14" s="156" t="n"/>
    </row>
    <row r="15" ht="27" customHeight="1" s="621">
      <c r="A15" s="144" t="n"/>
      <c r="B15" s="146" t="n"/>
      <c r="C15" s="716">
        <f t="array" ref="C15">IF(AK15="0","T",IF((K15-AK15)&lt;65,"I",IF((K15-AK15)&lt;70,"K",IF((K15-AK15)&lt;75,"J",IF((K15-AK15)&lt;80,"K","L")))))</f>
        <v/>
      </c>
      <c r="D15" s="716">
        <f t="array" ref="D15">IF(J15&lt;135,"T",IF((J15-$J$69)&lt;135,"J","L"))</f>
        <v/>
      </c>
      <c r="E15" s="489" t="n">
        <v>85</v>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IF(AND($O$47&gt;87,K15&gt;80),AK15,0)</f>
        <v/>
      </c>
      <c r="N15" s="724">
        <f t="array" ref="N15">IF(M15=0,"",K15-M15)</f>
        <v/>
      </c>
      <c r="O15" s="137" t="n"/>
      <c r="P15" s="137" t="n"/>
      <c r="Q15" s="137" t="n"/>
      <c r="R15" s="137" t="n"/>
      <c r="S15" s="137" t="n"/>
      <c r="T15" s="137" t="n"/>
      <c r="U15" s="137" t="n">
        <v>30</v>
      </c>
      <c r="V15" s="137" t="n"/>
      <c r="W15" s="137" t="n"/>
      <c r="X15" s="137" t="n">
        <v>30</v>
      </c>
      <c r="Y15" s="137" t="n"/>
      <c r="Z15" s="137" t="n"/>
      <c r="AA15" s="137" t="n">
        <v>30</v>
      </c>
      <c r="AB15" s="137" t="n"/>
      <c r="AC15" s="137" t="n"/>
      <c r="AD15" s="137" t="n"/>
      <c r="AE15" s="137" t="n"/>
      <c r="AF15" s="137" t="n"/>
      <c r="AG15" s="137" t="n"/>
      <c r="AH15" s="137" t="n"/>
      <c r="AI15" s="137" t="n"/>
      <c r="AJ15" s="483" t="n"/>
      <c r="AK15" s="644">
        <f t="array" ref="AK15">IF(K15&lt;80,"0",IF((L15-K15)&lt;=2,($L$66-(($K$66-$L$66)/4)*(L15-K15-2)),($L$66-(($L$66-$M$66)/8)*(L15-K15-2))))</f>
        <v/>
      </c>
      <c r="AL15" s="644">
        <f t="array" ref="AL15">IF(J15&lt;135,"",J15-$J$69)</f>
        <v/>
      </c>
      <c r="AM15" s="644">
        <f t="array" ref="AM15">K15-AK15</f>
        <v/>
      </c>
      <c r="AN15" s="644">
        <f t="array" ref="AN15">O15/$G$5*10^(AM15/10)</f>
        <v/>
      </c>
      <c r="AO15" s="485" t="n"/>
      <c r="AP15" s="723">
        <f t="array" ref="AP15">IF((AS15^2*(I15^2+$G$3^2+$G$4^2)&gt;0),(AS15^2*(I15^2+$G$3^2+$G$4^2)),0)</f>
        <v/>
      </c>
      <c r="AQ15" s="645">
        <f t="array" ref="AQ15">IF(AP15=0,0,(AT15*AR15)^2)</f>
        <v/>
      </c>
      <c r="AR15" s="487">
        <f t="array" ref="AR15">0.5*((P15-Q15)/60)</f>
        <v/>
      </c>
      <c r="AS15" s="646">
        <f t="array" ref="AS15">O15/$G$5*10^((K15-$O$42)/10)</f>
        <v/>
      </c>
      <c r="AT15" s="134">
        <f t="array" ref="AT15">IF(AU15=0,0,4.34*(AS15/AU15))</f>
        <v/>
      </c>
      <c r="AU15" s="134">
        <f t="array" ref="AU15">O15/60</f>
        <v/>
      </c>
      <c r="AV15" s="471" t="n"/>
      <c r="AW15" s="723">
        <f t="array" ref="AW15">IF((AZ15^2*(I15^2+$G$3^2+$G$4^2)&gt;0),(AZ15^2*(I15^2+$G$3^2+$G$4^2)),0)</f>
        <v/>
      </c>
      <c r="AX15" s="645">
        <f t="array" ref="AX15">IF(AW15=0,0,(BA15*AY15)^2)</f>
        <v/>
      </c>
      <c r="AY15" s="487">
        <f t="array" ref="AY15">0.5*((S15-T15)/60)</f>
        <v/>
      </c>
      <c r="AZ15" s="663">
        <f t="array" ref="AZ15">R15/$G$5*10^((K15-$R$42)/10)</f>
        <v/>
      </c>
      <c r="BA15" s="219">
        <f t="array" ref="BA15">IF(BB15=0,0,4.34*(AZ15/BB15))</f>
        <v/>
      </c>
      <c r="BB15" s="219">
        <f t="array" ref="BB15">R15/60</f>
        <v/>
      </c>
      <c r="BC15" s="472" t="n"/>
      <c r="BD15" s="723">
        <f t="array" ref="BD15">IF((BG15^2*(I15^2+$G$3^2+$G$4^2)&gt;0),(BG15^2*(I15^2+$G$3^2+$G$4^2)),0)</f>
        <v/>
      </c>
      <c r="BE15" s="645">
        <f t="array" ref="BE15">IF(BD15=0,0,(BH15*BF15)^2)</f>
        <v/>
      </c>
      <c r="BF15" s="487">
        <f t="array" ref="BF15">0.5*((V15-W15)/60)</f>
        <v/>
      </c>
      <c r="BG15" s="663">
        <f t="array" ref="BG15">U15/$G$5*10^((K15-$U$42)/10)</f>
        <v/>
      </c>
      <c r="BH15" s="219">
        <f t="array" ref="BH15">IF(BI15=0,0,4.34*(BG15/BI15))</f>
        <v/>
      </c>
      <c r="BI15" s="219">
        <f t="array" ref="BI15">U15/60</f>
        <v/>
      </c>
      <c r="BJ15" s="472" t="n"/>
      <c r="BK15" s="723">
        <f t="array" ref="BK15">IF((BN15^2*(I15^2+$G$3^2+$G$4^2)&gt;0),(BN15^2*(I15^2+$G$3^2+$G$4^2)),0)</f>
        <v/>
      </c>
      <c r="BL15" s="645">
        <f t="array" ref="BL15">IF(BK15=0,0,(BO15*BM15)^2)</f>
        <v/>
      </c>
      <c r="BM15" s="487">
        <f t="array" ref="BM15">0.5*((Y15-Z15)/60)</f>
        <v/>
      </c>
      <c r="BN15" s="663">
        <f t="array" ref="BN15">(X15/$G$5)*(10^((K15-$X$42)*0.1))</f>
        <v/>
      </c>
      <c r="BO15" s="219">
        <f t="array" ref="BO15">IF(BP15=0,0,(4.34*(BN15/BP15)))</f>
        <v/>
      </c>
      <c r="BP15" s="219">
        <f t="array" ref="BP15">X15/60</f>
        <v/>
      </c>
      <c r="BQ15" s="472" t="n"/>
      <c r="BR15" s="723">
        <f t="array" ref="BR15">IF((BU15^2*(I15^2+$G$3^2+$G$4^2)&gt;0),(BU15^2*(I15^2+$G$3^2+$G$4^2)),0)</f>
        <v/>
      </c>
      <c r="BS15" s="645">
        <f t="array" ref="BS15">IF(BR15=0,0,(BV15*BT15)^2)</f>
        <v/>
      </c>
      <c r="BT15" s="487">
        <f t="array" ref="BT15">0.5*((AB15-AC15)/60)</f>
        <v/>
      </c>
      <c r="BU15" s="663">
        <f t="array" ref="BU15">AA15/$G$5*10^((K15-$AA$42)/10)</f>
        <v/>
      </c>
      <c r="BV15" s="219">
        <f t="array" ref="BV15">IF(BW15=0,0,4.34*(BU15/BW15))</f>
        <v/>
      </c>
      <c r="BW15" s="219">
        <f t="array" ref="BW15">AA15/60</f>
        <v/>
      </c>
      <c r="BX15" s="471" t="n"/>
      <c r="BY15" s="723">
        <f t="array" ref="BY15">IF((CB15^2*(I15^2+$G$3^2+$G$4^2)&gt;0),(CB15^2*(I15^2+$G$3^2+$G$4^2)),0)</f>
        <v/>
      </c>
      <c r="BZ15" s="645">
        <f t="array" ref="BZ15">IF(BY15=0,0,(CC15*CA15)^2)</f>
        <v/>
      </c>
      <c r="CA15" s="487">
        <f t="array" ref="CA15">0.5*((AE15-AF15)/60)</f>
        <v/>
      </c>
      <c r="CB15" s="663">
        <f t="array" ref="CB15">AD15/$G$5*10^((K15-$AD$42)/10)</f>
        <v/>
      </c>
      <c r="CC15" s="219">
        <f t="array" ref="CC15">IF(CD15=0,0,4.34*(CB15/CD15))</f>
        <v/>
      </c>
      <c r="CD15" s="219">
        <f t="array" ref="CD15">AD15/60</f>
        <v/>
      </c>
      <c r="CE15" s="471" t="n"/>
      <c r="CF15" s="723">
        <f t="array" ref="CF15">IF((CI15^2*(I15^2+$G$3^2+$G$4^2)&gt;0),(CI15^2*(I15^2+$G$3^2+$G$4^2)),0)</f>
        <v/>
      </c>
      <c r="CG15" s="645">
        <f t="array" ref="CG15">IF(CF15=0,0,(CJ15*CH15)^2)</f>
        <v/>
      </c>
      <c r="CH15" s="487">
        <f t="array" ref="CH15">0.5*((AH15-AI15)/60)</f>
        <v/>
      </c>
      <c r="CI15" s="663">
        <f t="array" ref="CI15">AG15/$G$5*10^((K15-$AG$42)/10)</f>
        <v/>
      </c>
      <c r="CJ15" s="219">
        <f t="array" ref="CJ15">IF(CK15=0,0,4.34*(CI15/CK15))</f>
        <v/>
      </c>
      <c r="CK15" s="219">
        <f t="array" ref="CK15">AG15/60</f>
        <v/>
      </c>
      <c r="CL15" s="154" t="n"/>
      <c r="CM15" s="146" t="n"/>
      <c r="CN15" s="134">
        <f t="array" ref="CN15">O15/$G$5*10^(K15/10)</f>
        <v/>
      </c>
      <c r="CO15" s="134">
        <f t="array" ref="CO15">R15/$G$5*10^(K15/10)</f>
        <v/>
      </c>
      <c r="CP15" s="134">
        <f t="array" ref="CP15">U15/$G$5*10^(K15/10)</f>
        <v/>
      </c>
      <c r="CQ15" s="134">
        <f t="array" ref="CQ15">X15/$G$5*10^(K15/10)</f>
        <v/>
      </c>
      <c r="CR15" s="134">
        <f t="array" ref="CR15">AA15/$G$5*10^(K15/10)</f>
        <v/>
      </c>
      <c r="CS15" s="134">
        <f t="array" ref="CS15">AD15/$G$5*10^(K15/10)</f>
        <v/>
      </c>
      <c r="CT15" s="134">
        <f t="array" ref="CT15">AG15/$G$5*10^(K15/10)</f>
        <v/>
      </c>
      <c r="CU15" s="134">
        <f t="array" ref="CU15">O15/$G$5*10^(AM15/10)</f>
        <v/>
      </c>
      <c r="CV15" s="134">
        <f t="array" ref="CV15">R15/$G$5*10^(AM15/10)</f>
        <v/>
      </c>
      <c r="CW15" s="134">
        <f t="array" ref="CW15">U15/$G$5*10^(AM15/10)</f>
        <v/>
      </c>
      <c r="CX15" s="134">
        <f t="array" ref="CX15">X15/$G$5*10^(AM15/10)</f>
        <v/>
      </c>
      <c r="CY15" s="134">
        <f t="array" ref="CY15">AA15/$G$5*10^(AM15/10)</f>
        <v/>
      </c>
      <c r="CZ15" s="134">
        <f t="array" ref="CZ15">AD15/$G$5*10^(AM15/10)</f>
        <v/>
      </c>
      <c r="DA15" s="134">
        <f t="array" ref="DA15">AG15/$G$5*10^(AM15/10)</f>
        <v/>
      </c>
      <c r="DB15" s="220">
        <f t="array" ref="DB15">IF(K15&gt;80,O15,"")</f>
        <v/>
      </c>
      <c r="DC15" s="220">
        <f t="array" ref="DC15">IF(K15&gt;80,O15/$DB$10*10^(L15/10),"")</f>
        <v/>
      </c>
      <c r="DD15" s="220">
        <f t="array" ref="DD15">IF(K15&gt;80,O15/$DB$10*10^(K15/10),"")</f>
        <v/>
      </c>
      <c r="DE15" s="154" t="n"/>
      <c r="DF15" s="225" t="n"/>
      <c r="DG15" s="145" t="n"/>
      <c r="DH15" s="156" t="n"/>
    </row>
    <row r="16" ht="27" customHeight="1" s="621">
      <c r="A16" s="144" t="n"/>
      <c r="B16" s="146" t="n"/>
      <c r="C16" s="716">
        <f t="array" ref="C16">IF(AK16="0","T",IF((K16-AK16)&lt;65,"I",IF((K16-AK16)&lt;70,"K",IF((K16-AK16)&lt;75,"J",IF((K16-AK16)&lt;80,"K","L")))))</f>
        <v/>
      </c>
      <c r="D16" s="716">
        <f t="array" ref="D16">IF(J16&lt;135,"T",IF((J16-$J$69)&lt;135,"J","L"))</f>
        <v/>
      </c>
      <c r="E16" s="489" t="n">
        <v>86</v>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IF(AND($O$47&gt;87,K16&gt;80),AK16,0)</f>
        <v/>
      </c>
      <c r="N16" s="724">
        <f t="array" ref="N16">IF(M16=0,"",K16-M16)</f>
        <v/>
      </c>
      <c r="O16" s="137" t="n"/>
      <c r="P16" s="137" t="n"/>
      <c r="Q16" s="137" t="n"/>
      <c r="R16" s="137" t="n"/>
      <c r="S16" s="137" t="n"/>
      <c r="T16" s="137" t="n"/>
      <c r="U16" s="137" t="n">
        <v>150</v>
      </c>
      <c r="V16" s="137" t="n"/>
      <c r="W16" s="137" t="n"/>
      <c r="X16" s="137" t="n">
        <v>150</v>
      </c>
      <c r="Y16" s="137" t="n"/>
      <c r="Z16" s="137" t="n"/>
      <c r="AA16" s="137" t="n">
        <v>150</v>
      </c>
      <c r="AB16" s="137" t="n"/>
      <c r="AC16" s="137" t="n"/>
      <c r="AD16" s="137" t="n"/>
      <c r="AE16" s="137" t="n"/>
      <c r="AF16" s="137" t="n"/>
      <c r="AG16" s="137" t="n"/>
      <c r="AH16" s="137" t="n"/>
      <c r="AI16" s="137" t="n"/>
      <c r="AJ16" s="483" t="n"/>
      <c r="AK16" s="644">
        <f t="array" ref="AK16">IF(K16&lt;80,"0",IF((L16-K16)&lt;=2,($L$66-(($K$66-$L$66)/4)*(L16-K16-2)),($L$66-(($L$66-$M$66)/8)*(L16-K16-2))))</f>
        <v/>
      </c>
      <c r="AL16" s="644">
        <f t="array" ref="AL16">IF(J16&lt;135,"",J16-$J$69)</f>
        <v/>
      </c>
      <c r="AM16" s="644">
        <f t="array" ref="AM16">K16-AK16</f>
        <v/>
      </c>
      <c r="AN16" s="644">
        <f t="array" ref="AN16">O16/$G$5*10^(AM16/10)</f>
        <v/>
      </c>
      <c r="AO16" s="485" t="n"/>
      <c r="AP16" s="723">
        <f t="array" ref="AP16">IF((AS16^2*(I16^2+$G$3^2+$G$4^2)&gt;0),(AS16^2*(I16^2+$G$3^2+$G$4^2)),0)</f>
        <v/>
      </c>
      <c r="AQ16" s="645">
        <f t="array" ref="AQ16">IF(AP16=0,0,(AT16*AR16)^2)</f>
        <v/>
      </c>
      <c r="AR16" s="487">
        <f t="array" ref="AR16">0.5*((P16-Q16)/60)</f>
        <v/>
      </c>
      <c r="AS16" s="646">
        <f t="array" ref="AS16">O16/$G$5*10^((K16-$O$42)/10)</f>
        <v/>
      </c>
      <c r="AT16" s="134">
        <f t="array" ref="AT16">IF(AU16=0,0,4.34*(AS16/AU16))</f>
        <v/>
      </c>
      <c r="AU16" s="134">
        <f t="array" ref="AU16">O16/60</f>
        <v/>
      </c>
      <c r="AV16" s="471" t="n"/>
      <c r="AW16" s="723">
        <f t="array" ref="AW16">IF((AZ16^2*(I16^2+$G$3^2+$G$4^2)&gt;0),(AZ16^2*(I16^2+$G$3^2+$G$4^2)),0)</f>
        <v/>
      </c>
      <c r="AX16" s="645">
        <f t="array" ref="AX16">IF(AW16=0,0,(BA16*AY16)^2)</f>
        <v/>
      </c>
      <c r="AY16" s="487">
        <f t="array" ref="AY16">0.5*((S16-T16)/60)</f>
        <v/>
      </c>
      <c r="AZ16" s="663">
        <f t="array" ref="AZ16">R16/$G$5*10^((K16-$R$42)/10)</f>
        <v/>
      </c>
      <c r="BA16" s="219">
        <f t="array" ref="BA16">IF(BB16=0,0,4.34*(AZ16/BB16))</f>
        <v/>
      </c>
      <c r="BB16" s="219">
        <f t="array" ref="BB16">R16/60</f>
        <v/>
      </c>
      <c r="BC16" s="472" t="n"/>
      <c r="BD16" s="723">
        <f t="array" ref="BD16">IF((BG16^2*(I16^2+$G$3^2+$G$4^2)&gt;0),(BG16^2*(I16^2+$G$3^2+$G$4^2)),0)</f>
        <v/>
      </c>
      <c r="BE16" s="645">
        <f t="array" ref="BE16">IF(BD16=0,0,(BH16*BF16)^2)</f>
        <v/>
      </c>
      <c r="BF16" s="487">
        <f t="array" ref="BF16">0.5*((V16-W16)/60)</f>
        <v/>
      </c>
      <c r="BG16" s="663">
        <f t="array" ref="BG16">U16/$G$5*10^((K16-$U$42)/10)</f>
        <v/>
      </c>
      <c r="BH16" s="219">
        <f t="array" ref="BH16">IF(BI16=0,0,4.34*(BG16/BI16))</f>
        <v/>
      </c>
      <c r="BI16" s="219">
        <f t="array" ref="BI16">U16/60</f>
        <v/>
      </c>
      <c r="BJ16" s="472" t="n"/>
      <c r="BK16" s="723">
        <f t="array" ref="BK16">IF((BN16^2*(I16^2+$G$3^2+$G$4^2)&gt;0),(BN16^2*(I16^2+$G$3^2+$G$4^2)),0)</f>
        <v/>
      </c>
      <c r="BL16" s="645">
        <f t="array" ref="BL16">IF(BK16=0,0,(BO16*BM16)^2)</f>
        <v/>
      </c>
      <c r="BM16" s="487">
        <f t="array" ref="BM16">0.5*((Y16-Z16)/60)</f>
        <v/>
      </c>
      <c r="BN16" s="663">
        <f t="array" ref="BN16">(X16/$G$5)*(10^((K16-$X$42)*0.1))</f>
        <v/>
      </c>
      <c r="BO16" s="219">
        <f t="array" ref="BO16">IF(BP16=0,0,(4.34*(BN16/BP16)))</f>
        <v/>
      </c>
      <c r="BP16" s="219">
        <f t="array" ref="BP16">X16/60</f>
        <v/>
      </c>
      <c r="BQ16" s="472" t="n"/>
      <c r="BR16" s="723">
        <f t="array" ref="BR16">IF((BU16^2*(I16^2+$G$3^2+$G$4^2)&gt;0),(BU16^2*(I16^2+$G$3^2+$G$4^2)),0)</f>
        <v/>
      </c>
      <c r="BS16" s="645">
        <f t="array" ref="BS16">IF(BR16=0,0,(BV16*BT16)^2)</f>
        <v/>
      </c>
      <c r="BT16" s="487">
        <f t="array" ref="BT16">0.5*((AB16-AC16)/60)</f>
        <v/>
      </c>
      <c r="BU16" s="663">
        <f t="array" ref="BU16">AA16/$G$5*10^((K16-$AA$42)/10)</f>
        <v/>
      </c>
      <c r="BV16" s="219">
        <f t="array" ref="BV16">IF(BW16=0,0,4.34*(BU16/BW16))</f>
        <v/>
      </c>
      <c r="BW16" s="219">
        <f t="array" ref="BW16">AA16/60</f>
        <v/>
      </c>
      <c r="BX16" s="471" t="n"/>
      <c r="BY16" s="723">
        <f t="array" ref="BY16">IF((CB16^2*(I16^2+$G$3^2+$G$4^2)&gt;0),(CB16^2*(I16^2+$G$3^2+$G$4^2)),0)</f>
        <v/>
      </c>
      <c r="BZ16" s="645">
        <f t="array" ref="BZ16">IF(BY16=0,0,(CC16*CA16)^2)</f>
        <v/>
      </c>
      <c r="CA16" s="487">
        <f t="array" ref="CA16">0.5*((AE16-AF16)/60)</f>
        <v/>
      </c>
      <c r="CB16" s="663">
        <f t="array" ref="CB16">AD16/$G$5*10^((K16-$AD$42)/10)</f>
        <v/>
      </c>
      <c r="CC16" s="219">
        <f t="array" ref="CC16">IF(CD16=0,0,4.34*(CB16/CD16))</f>
        <v/>
      </c>
      <c r="CD16" s="219">
        <f t="array" ref="CD16">AD16/60</f>
        <v/>
      </c>
      <c r="CE16" s="471" t="n"/>
      <c r="CF16" s="723">
        <f t="array" ref="CF16">IF((CI16^2*(I16^2+$G$3^2+$G$4^2)&gt;0),(CI16^2*(I16^2+$G$3^2+$G$4^2)),0)</f>
        <v/>
      </c>
      <c r="CG16" s="645">
        <f t="array" ref="CG16">IF(CF16=0,0,(CJ16*CH16)^2)</f>
        <v/>
      </c>
      <c r="CH16" s="487">
        <f t="array" ref="CH16">0.5*((AH16-AI16)/60)</f>
        <v/>
      </c>
      <c r="CI16" s="663">
        <f t="array" ref="CI16">AG16/$G$5*10^((K16-$AG$42)/10)</f>
        <v/>
      </c>
      <c r="CJ16" s="219">
        <f t="array" ref="CJ16">IF(CK16=0,0,4.34*(CI16/CK16))</f>
        <v/>
      </c>
      <c r="CK16" s="219">
        <f t="array" ref="CK16">AG16/60</f>
        <v/>
      </c>
      <c r="CL16" s="154" t="n"/>
      <c r="CM16" s="146" t="n"/>
      <c r="CN16" s="134">
        <f t="array" ref="CN16">O16/$G$5*10^(K16/10)</f>
        <v/>
      </c>
      <c r="CO16" s="134">
        <f t="array" ref="CO16">R16/$G$5*10^(K16/10)</f>
        <v/>
      </c>
      <c r="CP16" s="134">
        <f t="array" ref="CP16">U16/$G$5*10^(K16/10)</f>
        <v/>
      </c>
      <c r="CQ16" s="134">
        <f t="array" ref="CQ16">X16/$G$5*10^(K16/10)</f>
        <v/>
      </c>
      <c r="CR16" s="134">
        <f t="array" ref="CR16">AA16/$G$5*10^(K16/10)</f>
        <v/>
      </c>
      <c r="CS16" s="134">
        <f t="array" ref="CS16">AD16/$G$5*10^(K16/10)</f>
        <v/>
      </c>
      <c r="CT16" s="134">
        <f t="array" ref="CT16">AG16/$G$5*10^(K16/10)</f>
        <v/>
      </c>
      <c r="CU16" s="134">
        <f t="array" ref="CU16">O16/$G$5*10^(AM16/10)</f>
        <v/>
      </c>
      <c r="CV16" s="134">
        <f t="array" ref="CV16">R16/$G$5*10^(AM16/10)</f>
        <v/>
      </c>
      <c r="CW16" s="134">
        <f t="array" ref="CW16">U16/$G$5*10^(AM16/10)</f>
        <v/>
      </c>
      <c r="CX16" s="134">
        <f t="array" ref="CX16">X16/$G$5*10^(AM16/10)</f>
        <v/>
      </c>
      <c r="CY16" s="134">
        <f t="array" ref="CY16">AA16/$G$5*10^(AM16/10)</f>
        <v/>
      </c>
      <c r="CZ16" s="134">
        <f t="array" ref="CZ16">AD16/$G$5*10^(AM16/10)</f>
        <v/>
      </c>
      <c r="DA16" s="134">
        <f t="array" ref="DA16">AG16/$G$5*10^(AM16/10)</f>
        <v/>
      </c>
      <c r="DB16" s="220">
        <f t="array" ref="DB16">IF(K16&gt;80,O16,"")</f>
        <v/>
      </c>
      <c r="DC16" s="220">
        <f t="array" ref="DC16">IF(K16&gt;80,O16/$DB$10*10^(L16/10),"")</f>
        <v/>
      </c>
      <c r="DD16" s="220">
        <f t="array" ref="DD16">IF(K16&gt;80,O16/$DB$10*10^(K16/10),"")</f>
        <v/>
      </c>
      <c r="DE16" s="154" t="n"/>
      <c r="DF16" s="140" t="n"/>
      <c r="DG16" s="145" t="n"/>
      <c r="DH16" s="156" t="n"/>
    </row>
    <row r="17" hidden="1" ht="27" customHeight="1" s="621">
      <c r="A17" s="144" t="n"/>
      <c r="B17" s="146" t="n"/>
      <c r="C17" s="209">
        <f t="array" ref="C17">IF(AK17="0","T",IF((K17-AK17)&lt;65,"I",IF((K17-AK17)&lt;70,"K",IF((K17-AK17)&lt;75,"J",IF((K17-AK17)&lt;80,"K","L")))))</f>
        <v/>
      </c>
      <c r="D17" s="209">
        <f t="array" ref="D17">IF(J17&lt;135,"T",IF((J17-$J$69)&lt;135,"J","L"))</f>
        <v/>
      </c>
      <c r="E17" s="187" t="inlineStr">
        <is>
          <t>⌂</t>
        </is>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IF(AND($O$47&gt;87,K17&gt;80),AK17,0)</f>
        <v/>
      </c>
      <c r="N17" s="724">
        <f t="array" ref="N17">IF(M17=0,"",K17-M17)</f>
        <v/>
      </c>
      <c r="O17" s="137" t="n"/>
      <c r="P17" s="137" t="n"/>
      <c r="Q17" s="137" t="n"/>
      <c r="R17" s="137" t="n"/>
      <c r="S17" s="137" t="n"/>
      <c r="T17" s="137" t="n"/>
      <c r="U17" s="137" t="n"/>
      <c r="V17" s="137" t="n"/>
      <c r="W17" s="137" t="n"/>
      <c r="X17" s="137" t="n"/>
      <c r="Y17" s="137" t="n"/>
      <c r="Z17" s="137" t="n"/>
      <c r="AA17" s="137" t="n"/>
      <c r="AB17" s="137" t="n"/>
      <c r="AC17" s="137" t="n"/>
      <c r="AD17" s="137" t="n"/>
      <c r="AE17" s="137" t="n"/>
      <c r="AF17" s="137" t="n"/>
      <c r="AG17" s="137" t="n"/>
      <c r="AH17" s="137" t="n"/>
      <c r="AI17" s="137" t="n"/>
      <c r="AJ17" s="483" t="n"/>
      <c r="AK17" s="137">
        <f t="array" ref="AK17">IF(K17&lt;80,"0",IF((L17-K17)&lt;=2,($L$66-(($K$66-$L$66)/4)*(L17-K17-2)),($L$66-(($L$66-$M$66)/8)*(L17-K17-2))))</f>
        <v/>
      </c>
      <c r="AL17" s="137">
        <f t="array" ref="AL17">IF(J17&lt;135,"",J17-$J$69)</f>
        <v/>
      </c>
      <c r="AM17" s="644">
        <f t="array" ref="AM17">K17-AK17</f>
        <v/>
      </c>
      <c r="AN17" s="644">
        <f t="array" ref="AN17">O17/$G$5*10^(AM17/10)</f>
        <v/>
      </c>
      <c r="AO17" s="485" t="n"/>
      <c r="AP17" s="723">
        <f t="array" ref="AP17">IF((AS17^2*(I17^2+$G$3^2+$G$4^2)&gt;0),(AS17^2*(I17^2+$G$3^2+$G$4^2)),0)</f>
        <v/>
      </c>
      <c r="AQ17" s="645">
        <f t="array" ref="AQ17">IF(AP17=0,0,(AT17*AR17)^2)</f>
        <v/>
      </c>
      <c r="AR17" s="487">
        <f t="array" ref="AR17">0.5*((P17-Q17)/60)</f>
        <v/>
      </c>
      <c r="AS17" s="646">
        <f t="array" ref="AS17">O17/$G$5*10^((K17-$O$42)/10)</f>
        <v/>
      </c>
      <c r="AT17" s="134">
        <f t="array" ref="AT17">IF(AU17=0,0,4.34*(AS17/AU17))</f>
        <v/>
      </c>
      <c r="AU17" s="134">
        <f t="array" ref="AU17">O17/60</f>
        <v/>
      </c>
      <c r="AV17" s="471" t="n"/>
      <c r="AW17" s="723">
        <f t="array" ref="AW17">IF((AZ17^2*(I17^2+$G$3^2+$G$4^2)&gt;0),(AZ17^2*(I17^2+$G$3^2+$G$4^2)),0)</f>
        <v/>
      </c>
      <c r="AX17" s="645">
        <f t="array" ref="AX17">IF(AW17=0,0,(BA17*AY17)^2)</f>
        <v/>
      </c>
      <c r="AY17" s="487">
        <f t="array" ref="AY17">0.5*((S17-T17)/60)</f>
        <v/>
      </c>
      <c r="AZ17" s="663">
        <f t="array" ref="AZ17">R17/$G$5*10^((K17-$R$42)/10)</f>
        <v/>
      </c>
      <c r="BA17" s="219">
        <f t="array" ref="BA17">IF(BB17=0,0,4.34*(AZ17/BB17))</f>
        <v/>
      </c>
      <c r="BB17" s="219">
        <f t="array" ref="BB17">R17/60</f>
        <v/>
      </c>
      <c r="BC17" s="472" t="n"/>
      <c r="BD17" s="723">
        <f t="array" ref="BD17">IF((BG17^2*(I17^2+$G$3^2+$G$4^2)&gt;0),(BG17^2*(I17^2+$G$3^2+$G$4^2)),0)</f>
        <v/>
      </c>
      <c r="BE17" s="645">
        <f t="array" ref="BE17">IF(BD17=0,0,(BH17*BF17)^2)</f>
        <v/>
      </c>
      <c r="BF17" s="487">
        <f t="array" ref="BF17">0.5*((V17-W17)/60)</f>
        <v/>
      </c>
      <c r="BG17" s="663">
        <f t="array" ref="BG17">U17/$G$5*10^((K17-$U$42)/10)</f>
        <v/>
      </c>
      <c r="BH17" s="219">
        <f t="array" ref="BH17">IF(BI17=0,0,4.34*(BG17/BI17))</f>
        <v/>
      </c>
      <c r="BI17" s="219">
        <f t="array" ref="BI17">U17/60</f>
        <v/>
      </c>
      <c r="BJ17" s="472" t="n"/>
      <c r="BK17" s="723">
        <f t="array" ref="BK17">IF((BN17^2*(I17^2+$G$3^2+$G$4^2)&gt;0),(BN17^2*(I17^2+$G$3^2+$G$4^2)),0)</f>
        <v/>
      </c>
      <c r="BL17" s="645">
        <f t="array" ref="BL17">IF(BK17=0,0,(BO17*BM17)^2)</f>
        <v/>
      </c>
      <c r="BM17" s="487">
        <f t="array" ref="BM17">0.5*((Y17-Z17)/60)</f>
        <v/>
      </c>
      <c r="BN17" s="663">
        <f t="array" ref="BN17">(X17/$G$5)*(10^((K17-$X$42)*0.1))</f>
        <v/>
      </c>
      <c r="BO17" s="219">
        <f t="array" ref="BO17">IF(BP17=0,0,(4.34*(BN17/BP17)))</f>
        <v/>
      </c>
      <c r="BP17" s="219">
        <f t="array" ref="BP17">X17/60</f>
        <v/>
      </c>
      <c r="BQ17" s="472" t="n"/>
      <c r="BR17" s="723">
        <f t="array" ref="BR17">IF((BU17^2*(I17^2+$G$3^2+$G$4^2)&gt;0),(BU17^2*(I17^2+$G$3^2+$G$4^2)),0)</f>
        <v/>
      </c>
      <c r="BS17" s="645">
        <f t="array" ref="BS17">IF(BR17=0,0,(BV17*BT17)^2)</f>
        <v/>
      </c>
      <c r="BT17" s="487">
        <f t="array" ref="BT17">0.5*((AB17-AC17)/60)</f>
        <v/>
      </c>
      <c r="BU17" s="663">
        <f t="array" ref="BU17">AA17/$G$5*10^((K17-$AA$42)/10)</f>
        <v/>
      </c>
      <c r="BV17" s="219">
        <f t="array" ref="BV17">IF(BW17=0,0,4.34*(BU17/BW17))</f>
        <v/>
      </c>
      <c r="BW17" s="219">
        <f t="array" ref="BW17">AA17/60</f>
        <v/>
      </c>
      <c r="BX17" s="471" t="n"/>
      <c r="BY17" s="723">
        <f t="array" ref="BY17">IF((CB17^2*(I17^2+$G$3^2+$G$4^2)&gt;0),(CB17^2*(I17^2+$G$3^2+$G$4^2)),0)</f>
        <v/>
      </c>
      <c r="BZ17" s="645">
        <f t="array" ref="BZ17">IF(BY17=0,0,(CC17*CA17)^2)</f>
        <v/>
      </c>
      <c r="CA17" s="487">
        <f t="array" ref="CA17">0.5*((AE17-AF17)/60)</f>
        <v/>
      </c>
      <c r="CB17" s="663">
        <f t="array" ref="CB17">AD17/$G$5*10^((K17-$AD$42)/10)</f>
        <v/>
      </c>
      <c r="CC17" s="219">
        <f t="array" ref="CC17">IF(CD17=0,0,4.34*(CB17/CD17))</f>
        <v/>
      </c>
      <c r="CD17" s="219">
        <f t="array" ref="CD17">AD17/60</f>
        <v/>
      </c>
      <c r="CE17" s="471" t="n"/>
      <c r="CF17" s="723">
        <f t="array" ref="CF17">IF((CI17^2*(I17^2+$G$3^2+$G$4^2)&gt;0),(CI17^2*(I17^2+$G$3^2+$G$4^2)),0)</f>
        <v/>
      </c>
      <c r="CG17" s="645">
        <f t="array" ref="CG17">IF(CF17=0,0,(CJ17*CH17)^2)</f>
        <v/>
      </c>
      <c r="CH17" s="487">
        <f t="array" ref="CH17">0.5*((AH17-AI17)/60)</f>
        <v/>
      </c>
      <c r="CI17" s="663">
        <f t="array" ref="CI17">AG17/$G$5*10^((K17-$AG$42)/10)</f>
        <v/>
      </c>
      <c r="CJ17" s="219">
        <f t="array" ref="CJ17">IF(CK17=0,0,4.34*(CI17/CK17))</f>
        <v/>
      </c>
      <c r="CK17" s="219">
        <f t="array" ref="CK17">AG17/60</f>
        <v/>
      </c>
      <c r="CL17" s="154" t="n"/>
      <c r="CM17" s="146" t="n"/>
      <c r="CN17" s="134">
        <f t="array" ref="CN17">O17/$G$5*10^(K17/10)</f>
        <v/>
      </c>
      <c r="CO17" s="134">
        <f t="array" ref="CO17">R17/$G$5*10^(K17/10)</f>
        <v/>
      </c>
      <c r="CP17" s="134">
        <f t="array" ref="CP17">U17/$G$5*10^(K17/10)</f>
        <v/>
      </c>
      <c r="CQ17" s="134">
        <f t="array" ref="CQ17">X17/$G$5*10^(K17/10)</f>
        <v/>
      </c>
      <c r="CR17" s="134">
        <f t="array" ref="CR17">AA17/$G$5*10^(K17/10)</f>
        <v/>
      </c>
      <c r="CS17" s="134">
        <f t="array" ref="CS17">AD17/$G$5*10^(K17/10)</f>
        <v/>
      </c>
      <c r="CT17" s="134">
        <f t="array" ref="CT17">AG17/$G$5*10^(K17/10)</f>
        <v/>
      </c>
      <c r="CU17" s="134">
        <f t="array" ref="CU17">O17/$G$5*10^(AM17/10)</f>
        <v/>
      </c>
      <c r="CV17" s="134">
        <f t="array" ref="CV17">R17/$G$5*10^(AM17/10)</f>
        <v/>
      </c>
      <c r="CW17" s="134">
        <f t="array" ref="CW17">U17/$G$5*10^(AM17/10)</f>
        <v/>
      </c>
      <c r="CX17" s="134">
        <f t="array" ref="CX17">X17/$G$5*10^(AM17/10)</f>
        <v/>
      </c>
      <c r="CY17" s="134">
        <f t="array" ref="CY17">AA17/$G$5*10^(AM17/10)</f>
        <v/>
      </c>
      <c r="CZ17" s="134">
        <f t="array" ref="CZ17">AD17/$G$5*10^(AM17/10)</f>
        <v/>
      </c>
      <c r="DA17" s="134">
        <f t="array" ref="DA17">AG17/$G$5*10^(AM17/10)</f>
        <v/>
      </c>
      <c r="DB17" s="220">
        <f t="array" ref="DB17">IF(K17&gt;80,O17,"")</f>
        <v/>
      </c>
      <c r="DC17" s="220">
        <f t="array" ref="DC17">IF(K17&gt;80,O17/$DB$10*10^(L17/10),"")</f>
        <v/>
      </c>
      <c r="DD17" s="220">
        <f t="array" ref="DD17">IF(K17&gt;80,O17/$DB$10*10^(K17/10),"")</f>
        <v/>
      </c>
      <c r="DE17" s="154" t="n"/>
      <c r="DF17" s="145" t="n"/>
      <c r="DG17" s="145" t="n"/>
      <c r="DH17" s="156" t="n"/>
    </row>
    <row r="18" hidden="1" ht="27" customHeight="1" s="621">
      <c r="A18" s="144" t="n"/>
      <c r="B18" s="146" t="n"/>
      <c r="C18" s="209">
        <f t="array" ref="C18">IF(AK18="0","T",IF((K18-AK18)&lt;65,"I",IF((K18-AK18)&lt;70,"K",IF((K18-AK18)&lt;75,"J",IF((K18-AK18)&lt;80,"K","L")))))</f>
        <v/>
      </c>
      <c r="D18" s="209">
        <f t="array" ref="D18">IF(J18&lt;135,"T",IF((J18-$J$69)&lt;135,"J","L"))</f>
        <v/>
      </c>
      <c r="E18" s="187" t="inlineStr">
        <is>
          <t>⌂</t>
        </is>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IF(AND($O$47&gt;87,K18&gt;80),AK18,0)</f>
        <v/>
      </c>
      <c r="N18" s="724">
        <f t="array" ref="N18">IF(M18=0,"",K18-M18)</f>
        <v/>
      </c>
      <c r="O18" s="137" t="n"/>
      <c r="P18" s="137" t="n"/>
      <c r="Q18" s="137" t="n"/>
      <c r="R18" s="137" t="n"/>
      <c r="S18" s="137" t="n"/>
      <c r="T18" s="137" t="n"/>
      <c r="U18" s="137" t="n"/>
      <c r="V18" s="137" t="n"/>
      <c r="W18" s="137" t="n"/>
      <c r="X18" s="137" t="n"/>
      <c r="Y18" s="137" t="n"/>
      <c r="Z18" s="137" t="n"/>
      <c r="AA18" s="137" t="n"/>
      <c r="AB18" s="137" t="n"/>
      <c r="AC18" s="137" t="n"/>
      <c r="AD18" s="137" t="n"/>
      <c r="AE18" s="137" t="n"/>
      <c r="AF18" s="137" t="n"/>
      <c r="AG18" s="137" t="n"/>
      <c r="AH18" s="137" t="n"/>
      <c r="AI18" s="137" t="n"/>
      <c r="AJ18" s="483" t="n"/>
      <c r="AK18" s="137">
        <f t="array" ref="AK18">IF(K18&lt;80,"0",IF((L18-K18)&lt;=2,($L$66-(($K$66-$L$66)/4)*(L18-K18-2)),($L$66-(($L$66-$M$66)/8)*(L18-K18-2))))</f>
        <v/>
      </c>
      <c r="AL18" s="137">
        <f t="array" ref="AL18">IF(J18&lt;135,"",J18-$J$69)</f>
        <v/>
      </c>
      <c r="AM18" s="644">
        <f t="array" ref="AM18">K18-AK18</f>
        <v/>
      </c>
      <c r="AN18" s="644">
        <f t="array" ref="AN18">O18/$G$5*10^(AM18/10)</f>
        <v/>
      </c>
      <c r="AO18" s="485" t="n"/>
      <c r="AP18" s="723">
        <f t="array" ref="AP18">IF((AS18^2*(I18^2+$G$3^2+$G$4^2)&gt;0),(AS18^2*(I18^2+$G$3^2+$G$4^2)),0)</f>
        <v/>
      </c>
      <c r="AQ18" s="645">
        <f t="array" ref="AQ18">IF(AP18=0,0,(AT18*AR18)^2)</f>
        <v/>
      </c>
      <c r="AR18" s="487">
        <f t="array" ref="AR18">0.5*((P18-Q18)/60)</f>
        <v/>
      </c>
      <c r="AS18" s="646">
        <f t="array" ref="AS18">O18/$G$5*10^((K18-$O$42)/10)</f>
        <v/>
      </c>
      <c r="AT18" s="134">
        <f t="array" ref="AT18">IF(AU18=0,0,4.34*(AS18/AU18))</f>
        <v/>
      </c>
      <c r="AU18" s="134">
        <f t="array" ref="AU18">O18/60</f>
        <v/>
      </c>
      <c r="AV18" s="471" t="n"/>
      <c r="AW18" s="723">
        <f t="array" ref="AW18">IF((AZ18^2*(I18^2+$G$3^2+$G$4^2)&gt;0),(AZ18^2*(I18^2+$G$3^2+$G$4^2)),0)</f>
        <v/>
      </c>
      <c r="AX18" s="645">
        <f t="array" ref="AX18">IF(AW18=0,0,(BA18*AY18)^2)</f>
        <v/>
      </c>
      <c r="AY18" s="487">
        <f t="array" ref="AY18">0.5*((S18-T18)/60)</f>
        <v/>
      </c>
      <c r="AZ18" s="663">
        <f t="array" ref="AZ18">R18/$G$5*10^((K18-$R$42)/10)</f>
        <v/>
      </c>
      <c r="BA18" s="219">
        <f t="array" ref="BA18">IF(BB18=0,0,4.34*(AZ18/BB18))</f>
        <v/>
      </c>
      <c r="BB18" s="219">
        <f t="array" ref="BB18">R18/60</f>
        <v/>
      </c>
      <c r="BC18" s="472" t="n"/>
      <c r="BD18" s="723">
        <f t="array" ref="BD18">IF((BG18^2*(I18^2+$G$3^2+$G$4^2)&gt;0),(BG18^2*(I18^2+$G$3^2+$G$4^2)),0)</f>
        <v/>
      </c>
      <c r="BE18" s="645">
        <f t="array" ref="BE18">IF(BD18=0,0,(BH18*BF18)^2)</f>
        <v/>
      </c>
      <c r="BF18" s="487">
        <f t="array" ref="BF18">0.5*((V18-W18)/60)</f>
        <v/>
      </c>
      <c r="BG18" s="663">
        <f t="array" ref="BG18">U18/$G$5*10^((K18-$U$42)/10)</f>
        <v/>
      </c>
      <c r="BH18" s="219">
        <f t="array" ref="BH18">IF(BI18=0,0,4.34*(BG18/BI18))</f>
        <v/>
      </c>
      <c r="BI18" s="219">
        <f t="array" ref="BI18">U18/60</f>
        <v/>
      </c>
      <c r="BJ18" s="472" t="n"/>
      <c r="BK18" s="723">
        <f t="array" ref="BK18">IF((BN18^2*(I18^2+$G$3^2+$G$4^2)&gt;0),(BN18^2*(I18^2+$G$3^2+$G$4^2)),0)</f>
        <v/>
      </c>
      <c r="BL18" s="645">
        <f t="array" ref="BL18">IF(BK18=0,0,(BO18*BM18)^2)</f>
        <v/>
      </c>
      <c r="BM18" s="487">
        <f t="array" ref="BM18">0.5*((Y18-Z18)/60)</f>
        <v/>
      </c>
      <c r="BN18" s="663">
        <f t="array" ref="BN18">(X18/$G$5)*(10^((K18-$X$42)*0.1))</f>
        <v/>
      </c>
      <c r="BO18" s="219">
        <f t="array" ref="BO18">IF(BP18=0,0,(4.34*(BN18/BP18)))</f>
        <v/>
      </c>
      <c r="BP18" s="219">
        <f t="array" ref="BP18">X18/60</f>
        <v/>
      </c>
      <c r="BQ18" s="472" t="n"/>
      <c r="BR18" s="723">
        <f t="array" ref="BR18">IF((BU18^2*(I18^2+$G$3^2+$G$4^2)&gt;0),(BU18^2*(I18^2+$G$3^2+$G$4^2)),0)</f>
        <v/>
      </c>
      <c r="BS18" s="645">
        <f t="array" ref="BS18">IF(BR18=0,0,(BV18*BT18)^2)</f>
        <v/>
      </c>
      <c r="BT18" s="487">
        <f t="array" ref="BT18">0.5*((AB18-AC18)/60)</f>
        <v/>
      </c>
      <c r="BU18" s="663">
        <f t="array" ref="BU18">AA18/$G$5*10^((K18-$AA$42)/10)</f>
        <v/>
      </c>
      <c r="BV18" s="219">
        <f t="array" ref="BV18">IF(BW18=0,0,4.34*(BU18/BW18))</f>
        <v/>
      </c>
      <c r="BW18" s="219">
        <f t="array" ref="BW18">AA18/60</f>
        <v/>
      </c>
      <c r="BX18" s="471" t="n"/>
      <c r="BY18" s="723">
        <f t="array" ref="BY18">IF((CB18^2*(I18^2+$G$3^2+$G$4^2)&gt;0),(CB18^2*(I18^2+$G$3^2+$G$4^2)),0)</f>
        <v/>
      </c>
      <c r="BZ18" s="645">
        <f t="array" ref="BZ18">IF(BY18=0,0,(CC18*CA18)^2)</f>
        <v/>
      </c>
      <c r="CA18" s="487">
        <f t="array" ref="CA18">0.5*((AE18-AF18)/60)</f>
        <v/>
      </c>
      <c r="CB18" s="663">
        <f t="array" ref="CB18">AD18/$G$5*10^((K18-$AD$42)/10)</f>
        <v/>
      </c>
      <c r="CC18" s="219">
        <f t="array" ref="CC18">IF(CD18=0,0,4.34*(CB18/CD18))</f>
        <v/>
      </c>
      <c r="CD18" s="219">
        <f t="array" ref="CD18">AD18/60</f>
        <v/>
      </c>
      <c r="CE18" s="471" t="n"/>
      <c r="CF18" s="723">
        <f t="array" ref="CF18">IF((CI18^2*(I18^2+$G$3^2+$G$4^2)&gt;0),(CI18^2*(I18^2+$G$3^2+$G$4^2)),0)</f>
        <v/>
      </c>
      <c r="CG18" s="645">
        <f t="array" ref="CG18">IF(CF18=0,0,(CJ18*CH18)^2)</f>
        <v/>
      </c>
      <c r="CH18" s="487">
        <f t="array" ref="CH18">0.5*((AH18-AI18)/60)</f>
        <v/>
      </c>
      <c r="CI18" s="663">
        <f t="array" ref="CI18">AG18/$G$5*10^((K18-$AG$42)/10)</f>
        <v/>
      </c>
      <c r="CJ18" s="219">
        <f t="array" ref="CJ18">IF(CK18=0,0,4.34*(CI18/CK18))</f>
        <v/>
      </c>
      <c r="CK18" s="219">
        <f t="array" ref="CK18">AG18/60</f>
        <v/>
      </c>
      <c r="CL18" s="154" t="n"/>
      <c r="CM18" s="146" t="n"/>
      <c r="CN18" s="134">
        <f t="array" ref="CN18">O18/$G$5*10^(K18/10)</f>
        <v/>
      </c>
      <c r="CO18" s="134">
        <f t="array" ref="CO18">R18/$G$5*10^(K18/10)</f>
        <v/>
      </c>
      <c r="CP18" s="134">
        <f t="array" ref="CP18">U18/$G$5*10^(K18/10)</f>
        <v/>
      </c>
      <c r="CQ18" s="134">
        <f t="array" ref="CQ18">X18/$G$5*10^(K18/10)</f>
        <v/>
      </c>
      <c r="CR18" s="134">
        <f t="array" ref="CR18">AA18/$G$5*10^(K18/10)</f>
        <v/>
      </c>
      <c r="CS18" s="134">
        <f t="array" ref="CS18">AD18/$G$5*10^(K18/10)</f>
        <v/>
      </c>
      <c r="CT18" s="134">
        <f t="array" ref="CT18">AG18/$G$5*10^(K18/10)</f>
        <v/>
      </c>
      <c r="CU18" s="134">
        <f t="array" ref="CU18">O18/$G$5*10^(AM18/10)</f>
        <v/>
      </c>
      <c r="CV18" s="134">
        <f t="array" ref="CV18">R18/$G$5*10^(AM18/10)</f>
        <v/>
      </c>
      <c r="CW18" s="134">
        <f t="array" ref="CW18">U18/$G$5*10^(AM18/10)</f>
        <v/>
      </c>
      <c r="CX18" s="134">
        <f t="array" ref="CX18">X18/$G$5*10^(AM18/10)</f>
        <v/>
      </c>
      <c r="CY18" s="134">
        <f t="array" ref="CY18">AA18/$G$5*10^(AM18/10)</f>
        <v/>
      </c>
      <c r="CZ18" s="134">
        <f t="array" ref="CZ18">AD18/$G$5*10^(AM18/10)</f>
        <v/>
      </c>
      <c r="DA18" s="134">
        <f t="array" ref="DA18">AG18/$G$5*10^(AM18/10)</f>
        <v/>
      </c>
      <c r="DB18" s="220">
        <f t="array" ref="DB18">IF(K18&gt;80,O18,"")</f>
        <v/>
      </c>
      <c r="DC18" s="220">
        <f t="array" ref="DC18">IF(K18&gt;80,O18/$DB$10*10^(L18/10),"")</f>
        <v/>
      </c>
      <c r="DD18" s="220">
        <f t="array" ref="DD18">IF(K18&gt;80,O18/$DB$10*10^(K18/10),"")</f>
        <v/>
      </c>
      <c r="DE18" s="154" t="n"/>
      <c r="DF18" s="145" t="n"/>
      <c r="DG18" s="145" t="n"/>
      <c r="DH18" s="156" t="n"/>
    </row>
    <row r="19" hidden="1" ht="27" customHeight="1" s="621">
      <c r="A19" s="144" t="n"/>
      <c r="B19" s="146" t="n"/>
      <c r="C19" s="209">
        <f t="array" ref="C19">IF(AK19="0","T",IF((K19-AK19)&lt;65,"I",IF((K19-AK19)&lt;70,"K",IF((K19-AK19)&lt;75,"J",IF((K19-AK19)&lt;80,"K","L")))))</f>
        <v/>
      </c>
      <c r="D19" s="209">
        <f t="array" ref="D19">IF(J19&lt;135,"T",IF((J19-$J$69)&lt;135,"J","L"))</f>
        <v/>
      </c>
      <c r="E19" s="187" t="inlineStr">
        <is>
          <t>⌂</t>
        </is>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IF(AND($O$47&gt;87,K19&gt;80),AK19,0)</f>
        <v/>
      </c>
      <c r="N19" s="724">
        <f t="array" ref="N19">IF(M19=0,"",K19-M19)</f>
        <v/>
      </c>
      <c r="O19" s="137" t="n"/>
      <c r="P19" s="137" t="n"/>
      <c r="Q19" s="137" t="n"/>
      <c r="R19" s="137" t="n"/>
      <c r="S19" s="137" t="n"/>
      <c r="T19" s="137" t="n"/>
      <c r="U19" s="137" t="n"/>
      <c r="V19" s="137" t="n"/>
      <c r="W19" s="137" t="n"/>
      <c r="X19" s="137" t="n"/>
      <c r="Y19" s="137" t="n"/>
      <c r="Z19" s="137" t="n"/>
      <c r="AA19" s="137" t="n"/>
      <c r="AB19" s="137" t="n"/>
      <c r="AC19" s="137" t="n"/>
      <c r="AD19" s="137" t="n"/>
      <c r="AE19" s="137" t="n"/>
      <c r="AF19" s="137" t="n"/>
      <c r="AG19" s="137" t="n"/>
      <c r="AH19" s="137" t="n"/>
      <c r="AI19" s="137" t="n"/>
      <c r="AJ19" s="483" t="n"/>
      <c r="AK19" s="137">
        <f t="array" ref="AK19">IF(K19&lt;80,"0",IF((L19-K19)&lt;=2,($L$66-(($K$66-$L$66)/4)*(L19-K19-2)),($L$66-(($L$66-$M$66)/8)*(L19-K19-2))))</f>
        <v/>
      </c>
      <c r="AL19" s="137">
        <f t="array" ref="AL19">IF(J19&lt;135,"",J19-$J$69)</f>
        <v/>
      </c>
      <c r="AM19" s="644">
        <f t="array" ref="AM19">K19-AK19</f>
        <v/>
      </c>
      <c r="AN19" s="644">
        <f t="array" ref="AN19">O19/$G$5*10^(AM19/10)</f>
        <v/>
      </c>
      <c r="AO19" s="485" t="n"/>
      <c r="AP19" s="723">
        <f t="array" ref="AP19">IF((AS19^2*(I19^2+$G$3^2+$G$4^2)&gt;0),(AS19^2*(I19^2+$G$3^2+$G$4^2)),0)</f>
        <v/>
      </c>
      <c r="AQ19" s="645">
        <f t="array" ref="AQ19">IF(AP19=0,0,(AT19*AR19)^2)</f>
        <v/>
      </c>
      <c r="AR19" s="487">
        <f t="array" ref="AR19">0.5*((P19-Q19)/60)</f>
        <v/>
      </c>
      <c r="AS19" s="646">
        <f t="array" ref="AS19">O19/$G$5*10^((K19-$O$42)/10)</f>
        <v/>
      </c>
      <c r="AT19" s="134">
        <f t="array" ref="AT19">IF(AU19=0,0,4.34*(AS19/AU19))</f>
        <v/>
      </c>
      <c r="AU19" s="134">
        <f t="array" ref="AU19">O19/60</f>
        <v/>
      </c>
      <c r="AV19" s="471" t="n"/>
      <c r="AW19" s="723">
        <f t="array" ref="AW19">IF((AZ19^2*(I19^2+$G$3^2+$G$4^2)&gt;0),(AZ19^2*(I19^2+$G$3^2+$G$4^2)),0)</f>
        <v/>
      </c>
      <c r="AX19" s="645">
        <f t="array" ref="AX19">IF(AW19=0,0,(BA19*AY19)^2)</f>
        <v/>
      </c>
      <c r="AY19" s="487">
        <f t="array" ref="AY19">0.5*((S19-T19)/60)</f>
        <v/>
      </c>
      <c r="AZ19" s="663">
        <f t="array" ref="AZ19">R19/$G$5*10^((K19-$R$42)/10)</f>
        <v/>
      </c>
      <c r="BA19" s="219">
        <f t="array" ref="BA19">IF(BB19=0,0,4.34*(AZ19/BB19))</f>
        <v/>
      </c>
      <c r="BB19" s="219">
        <f t="array" ref="BB19">R19/60</f>
        <v/>
      </c>
      <c r="BC19" s="472" t="n"/>
      <c r="BD19" s="723">
        <f t="array" ref="BD19">IF((BG19^2*(I19^2+$G$3^2+$G$4^2)&gt;0),(BG19^2*(I19^2+$G$3^2+$G$4^2)),0)</f>
        <v/>
      </c>
      <c r="BE19" s="645">
        <f t="array" ref="BE19">IF(BD19=0,0,(BH19*BF19)^2)</f>
        <v/>
      </c>
      <c r="BF19" s="487">
        <f t="array" ref="BF19">0.5*((V19-W19)/60)</f>
        <v/>
      </c>
      <c r="BG19" s="663">
        <f t="array" ref="BG19">U19/$G$5*10^((K19-$U$42)/10)</f>
        <v/>
      </c>
      <c r="BH19" s="219">
        <f t="array" ref="BH19">IF(BI19=0,0,4.34*(BG19/BI19))</f>
        <v/>
      </c>
      <c r="BI19" s="219">
        <f t="array" ref="BI19">U19/60</f>
        <v/>
      </c>
      <c r="BJ19" s="472" t="n"/>
      <c r="BK19" s="723">
        <f t="array" ref="BK19">IF((BN19^2*(I19^2+$G$3^2+$G$4^2)&gt;0),(BN19^2*(I19^2+$G$3^2+$G$4^2)),0)</f>
        <v/>
      </c>
      <c r="BL19" s="645">
        <f t="array" ref="BL19">IF(BK19=0,0,(BO19*BM19)^2)</f>
        <v/>
      </c>
      <c r="BM19" s="487">
        <f t="array" ref="BM19">0.5*((Y19-Z19)/60)</f>
        <v/>
      </c>
      <c r="BN19" s="663">
        <f t="array" ref="BN19">(X19/$G$5)*(10^((K19-$X$42)*0.1))</f>
        <v/>
      </c>
      <c r="BO19" s="219">
        <f t="array" ref="BO19">IF(BP19=0,0,(4.34*(BN19/BP19)))</f>
        <v/>
      </c>
      <c r="BP19" s="219">
        <f t="array" ref="BP19">X19/60</f>
        <v/>
      </c>
      <c r="BQ19" s="472" t="n"/>
      <c r="BR19" s="723">
        <f t="array" ref="BR19">IF((BU19^2*(I19^2+$G$3^2+$G$4^2)&gt;0),(BU19^2*(I19^2+$G$3^2+$G$4^2)),0)</f>
        <v/>
      </c>
      <c r="BS19" s="645">
        <f t="array" ref="BS19">IF(BR19=0,0,(BV19*BT19)^2)</f>
        <v/>
      </c>
      <c r="BT19" s="487">
        <f t="array" ref="BT19">0.5*((AB19-AC19)/60)</f>
        <v/>
      </c>
      <c r="BU19" s="663">
        <f t="array" ref="BU19">AA19/$G$5*10^((K19-$AA$42)/10)</f>
        <v/>
      </c>
      <c r="BV19" s="219">
        <f t="array" ref="BV19">IF(BW19=0,0,4.34*(BU19/BW19))</f>
        <v/>
      </c>
      <c r="BW19" s="219">
        <f t="array" ref="BW19">AA19/60</f>
        <v/>
      </c>
      <c r="BX19" s="471" t="n"/>
      <c r="BY19" s="723">
        <f t="array" ref="BY19">IF((CB19^2*(I19^2+$G$3^2+$G$4^2)&gt;0),(CB19^2*(I19^2+$G$3^2+$G$4^2)),0)</f>
        <v/>
      </c>
      <c r="BZ19" s="645">
        <f t="array" ref="BZ19">IF(BY19=0,0,(CC19*CA19)^2)</f>
        <v/>
      </c>
      <c r="CA19" s="487">
        <f t="array" ref="CA19">0.5*((AE19-AF19)/60)</f>
        <v/>
      </c>
      <c r="CB19" s="663">
        <f t="array" ref="CB19">AD19/$G$5*10^((K19-$AD$42)/10)</f>
        <v/>
      </c>
      <c r="CC19" s="219">
        <f t="array" ref="CC19">IF(CD19=0,0,4.34*(CB19/CD19))</f>
        <v/>
      </c>
      <c r="CD19" s="219">
        <f t="array" ref="CD19">AD19/60</f>
        <v/>
      </c>
      <c r="CE19" s="471" t="n"/>
      <c r="CF19" s="723">
        <f t="array" ref="CF19">IF((CI19^2*(I19^2+$G$3^2+$G$4^2)&gt;0),(CI19^2*(I19^2+$G$3^2+$G$4^2)),0)</f>
        <v/>
      </c>
      <c r="CG19" s="645">
        <f t="array" ref="CG19">IF(CF19=0,0,(CJ19*CH19)^2)</f>
        <v/>
      </c>
      <c r="CH19" s="487">
        <f t="array" ref="CH19">0.5*((AH19-AI19)/60)</f>
        <v/>
      </c>
      <c r="CI19" s="663">
        <f t="array" ref="CI19">AG19/$G$5*10^((K19-$AG$42)/10)</f>
        <v/>
      </c>
      <c r="CJ19" s="219">
        <f t="array" ref="CJ19">IF(CK19=0,0,4.34*(CI19/CK19))</f>
        <v/>
      </c>
      <c r="CK19" s="219">
        <f t="array" ref="CK19">AG19/60</f>
        <v/>
      </c>
      <c r="CL19" s="154" t="n"/>
      <c r="CM19" s="146" t="n"/>
      <c r="CN19" s="134">
        <f t="array" ref="CN19">O19/$G$5*10^(K19/10)</f>
        <v/>
      </c>
      <c r="CO19" s="134">
        <f t="array" ref="CO19">R19/$G$5*10^(K19/10)</f>
        <v/>
      </c>
      <c r="CP19" s="134">
        <f t="array" ref="CP19">U19/$G$5*10^(K19/10)</f>
        <v/>
      </c>
      <c r="CQ19" s="134">
        <f t="array" ref="CQ19">X19/$G$5*10^(K19/10)</f>
        <v/>
      </c>
      <c r="CR19" s="134">
        <f t="array" ref="CR19">AA19/$G$5*10^(K19/10)</f>
        <v/>
      </c>
      <c r="CS19" s="134">
        <f t="array" ref="CS19">AD19/$G$5*10^(K19/10)</f>
        <v/>
      </c>
      <c r="CT19" s="134">
        <f t="array" ref="CT19">AG19/$G$5*10^(K19/10)</f>
        <v/>
      </c>
      <c r="CU19" s="134">
        <f t="array" ref="CU19">O19/$G$5*10^(AM19/10)</f>
        <v/>
      </c>
      <c r="CV19" s="134">
        <f t="array" ref="CV19">R19/$G$5*10^(AM19/10)</f>
        <v/>
      </c>
      <c r="CW19" s="134">
        <f t="array" ref="CW19">U19/$G$5*10^(AM19/10)</f>
        <v/>
      </c>
      <c r="CX19" s="134">
        <f t="array" ref="CX19">X19/$G$5*10^(AM19/10)</f>
        <v/>
      </c>
      <c r="CY19" s="134">
        <f t="array" ref="CY19">AA19/$G$5*10^(AM19/10)</f>
        <v/>
      </c>
      <c r="CZ19" s="134">
        <f t="array" ref="CZ19">AD19/$G$5*10^(AM19/10)</f>
        <v/>
      </c>
      <c r="DA19" s="134">
        <f t="array" ref="DA19">AG19/$G$5*10^(AM19/10)</f>
        <v/>
      </c>
      <c r="DB19" s="220">
        <f t="array" ref="DB19">IF(K19&gt;80,O19,"")</f>
        <v/>
      </c>
      <c r="DC19" s="220">
        <f t="array" ref="DC19">IF(K19&gt;80,O19/$DB$10*10^(L19/10),"")</f>
        <v/>
      </c>
      <c r="DD19" s="220">
        <f t="array" ref="DD19">IF(K19&gt;80,O19/$DB$10*10^(K19/10),"")</f>
        <v/>
      </c>
      <c r="DE19" s="154" t="n"/>
      <c r="DF19" s="145" t="n"/>
      <c r="DG19" s="145" t="n"/>
      <c r="DH19" s="156" t="n"/>
    </row>
    <row r="20" hidden="1" ht="27" customHeight="1" s="621">
      <c r="A20" s="144" t="n"/>
      <c r="B20" s="146" t="n"/>
      <c r="C20" s="209">
        <f t="array" ref="C20">IF(AK20="0","T",IF((K20-AK20)&lt;65,"I",IF((K20-AK20)&lt;70,"K",IF((K20-AK20)&lt;75,"J",IF((K20-AK20)&lt;80,"K","L")))))</f>
        <v/>
      </c>
      <c r="D20" s="209">
        <f t="array" ref="D20">IF(J20&lt;135,"T",IF((J20-$J$69)&lt;135,"J","L"))</f>
        <v/>
      </c>
      <c r="E20" s="187" t="inlineStr">
        <is>
          <t>⌂</t>
        </is>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IF(AND($O$47&gt;87,K20&gt;80),AK20,0)</f>
        <v/>
      </c>
      <c r="N20" s="724">
        <f t="array" ref="N20">IF(M20=0,"",K20-M20)</f>
        <v/>
      </c>
      <c r="O20" s="137" t="n"/>
      <c r="P20" s="137" t="n"/>
      <c r="Q20" s="137" t="n"/>
      <c r="R20" s="137" t="n"/>
      <c r="S20" s="137" t="n"/>
      <c r="T20" s="137" t="n"/>
      <c r="U20" s="137" t="n"/>
      <c r="V20" s="137" t="n"/>
      <c r="W20" s="137" t="n"/>
      <c r="X20" s="137" t="n"/>
      <c r="Y20" s="137" t="n"/>
      <c r="Z20" s="137" t="n"/>
      <c r="AA20" s="137" t="n"/>
      <c r="AB20" s="137" t="n"/>
      <c r="AC20" s="137" t="n"/>
      <c r="AD20" s="137" t="n"/>
      <c r="AE20" s="137" t="n"/>
      <c r="AF20" s="137" t="n"/>
      <c r="AG20" s="137" t="n"/>
      <c r="AH20" s="137" t="n"/>
      <c r="AI20" s="137" t="n"/>
      <c r="AJ20" s="483" t="n"/>
      <c r="AK20" s="137">
        <f t="array" ref="AK20">IF(K20&lt;80,"0",IF((L20-K20)&lt;=2,($L$66-(($K$66-$L$66)/4)*(L20-K20-2)),($L$66-(($L$66-$M$66)/8)*(L20-K20-2))))</f>
        <v/>
      </c>
      <c r="AL20" s="137">
        <f t="array" ref="AL20">IF(J20&lt;135,"",J20-$J$69)</f>
        <v/>
      </c>
      <c r="AM20" s="644">
        <f t="array" ref="AM20">K20-AK20</f>
        <v/>
      </c>
      <c r="AN20" s="644">
        <f t="array" ref="AN20">O20/$G$5*10^(AM20/10)</f>
        <v/>
      </c>
      <c r="AO20" s="485" t="n"/>
      <c r="AP20" s="723">
        <f t="array" ref="AP20">IF((AS20^2*(I20^2+$G$3^2+$G$4^2)&gt;0),(AS20^2*(I20^2+$G$3^2+$G$4^2)),0)</f>
        <v/>
      </c>
      <c r="AQ20" s="645">
        <f t="array" ref="AQ20">IF(AP20=0,0,(AT20*AR20)^2)</f>
        <v/>
      </c>
      <c r="AR20" s="487">
        <f t="array" ref="AR20">0.5*((P20-Q20)/60)</f>
        <v/>
      </c>
      <c r="AS20" s="646">
        <f t="array" ref="AS20">O20/$G$5*10^((K20-$O$42)/10)</f>
        <v/>
      </c>
      <c r="AT20" s="134">
        <f t="array" ref="AT20">IF(AU20=0,0,4.34*(AS20/AU20))</f>
        <v/>
      </c>
      <c r="AU20" s="134">
        <f t="array" ref="AU20">O20/60</f>
        <v/>
      </c>
      <c r="AV20" s="471" t="n"/>
      <c r="AW20" s="723">
        <f t="array" ref="AW20">IF((AZ20^2*(I20^2+$G$3^2+$G$4^2)&gt;0),(AZ20^2*(I20^2+$G$3^2+$G$4^2)),0)</f>
        <v/>
      </c>
      <c r="AX20" s="645">
        <f t="array" ref="AX20">IF(AW20=0,0,(BA20*AY20)^2)</f>
        <v/>
      </c>
      <c r="AY20" s="487">
        <f t="array" ref="AY20">0.5*((S20-T20)/60)</f>
        <v/>
      </c>
      <c r="AZ20" s="663">
        <f t="array" ref="AZ20">R20/$G$5*10^((K20-$R$42)/10)</f>
        <v/>
      </c>
      <c r="BA20" s="219">
        <f t="array" ref="BA20">IF(BB20=0,0,4.34*(AZ20/BB20))</f>
        <v/>
      </c>
      <c r="BB20" s="219">
        <f t="array" ref="BB20">R20/60</f>
        <v/>
      </c>
      <c r="BC20" s="472" t="n"/>
      <c r="BD20" s="723">
        <f t="array" ref="BD20">IF((BG20^2*(I20^2+$G$3^2+$G$4^2)&gt;0),(BG20^2*(I20^2+$G$3^2+$G$4^2)),0)</f>
        <v/>
      </c>
      <c r="BE20" s="645">
        <f t="array" ref="BE20">IF(BD20=0,0,(BH20*BF20)^2)</f>
        <v/>
      </c>
      <c r="BF20" s="487">
        <f t="array" ref="BF20">0.5*((V20-W20)/60)</f>
        <v/>
      </c>
      <c r="BG20" s="663">
        <f t="array" ref="BG20">U20/$G$5*10^((K20-$U$42)/10)</f>
        <v/>
      </c>
      <c r="BH20" s="219">
        <f t="array" ref="BH20">IF(BI20=0,0,4.34*(BG20/BI20))</f>
        <v/>
      </c>
      <c r="BI20" s="219">
        <f t="array" ref="BI20">U20/60</f>
        <v/>
      </c>
      <c r="BJ20" s="472" t="n"/>
      <c r="BK20" s="723">
        <f t="array" ref="BK20">IF((BN20^2*(I20^2+$G$3^2+$G$4^2)&gt;0),(BN20^2*(I20^2+$G$3^2+$G$4^2)),0)</f>
        <v/>
      </c>
      <c r="BL20" s="645">
        <f t="array" ref="BL20">IF(BK20=0,0,(BO20*BM20)^2)</f>
        <v/>
      </c>
      <c r="BM20" s="487">
        <f t="array" ref="BM20">0.5*((Y20-Z20)/60)</f>
        <v/>
      </c>
      <c r="BN20" s="663">
        <f t="array" ref="BN20">(X20/$G$5)*(10^((K20-$X$42)*0.1))</f>
        <v/>
      </c>
      <c r="BO20" s="219">
        <f t="array" ref="BO20">IF(BP20=0,0,(4.34*(BN20/BP20)))</f>
        <v/>
      </c>
      <c r="BP20" s="219">
        <f t="array" ref="BP20">X20/60</f>
        <v/>
      </c>
      <c r="BQ20" s="472" t="n"/>
      <c r="BR20" s="723">
        <f t="array" ref="BR20">IF((BU20^2*(I20^2+$G$3^2+$G$4^2)&gt;0),(BU20^2*(I20^2+$G$3^2+$G$4^2)),0)</f>
        <v/>
      </c>
      <c r="BS20" s="645">
        <f t="array" ref="BS20">IF(BR20=0,0,(BV20*BT20)^2)</f>
        <v/>
      </c>
      <c r="BT20" s="487">
        <f t="array" ref="BT20">0.5*((AB20-AC20)/60)</f>
        <v/>
      </c>
      <c r="BU20" s="663">
        <f t="array" ref="BU20">AA20/$G$5*10^((K20-$AA$42)/10)</f>
        <v/>
      </c>
      <c r="BV20" s="219">
        <f t="array" ref="BV20">IF(BW20=0,0,4.34*(BU20/BW20))</f>
        <v/>
      </c>
      <c r="BW20" s="219">
        <f t="array" ref="BW20">AA20/60</f>
        <v/>
      </c>
      <c r="BX20" s="471" t="n"/>
      <c r="BY20" s="723">
        <f t="array" ref="BY20">IF((CB20^2*(I20^2+$G$3^2+$G$4^2)&gt;0),(CB20^2*(I20^2+$G$3^2+$G$4^2)),0)</f>
        <v/>
      </c>
      <c r="BZ20" s="645">
        <f t="array" ref="BZ20">IF(BY20=0,0,(CC20*CA20)^2)</f>
        <v/>
      </c>
      <c r="CA20" s="487">
        <f t="array" ref="CA20">0.5*((AE20-AF20)/60)</f>
        <v/>
      </c>
      <c r="CB20" s="663">
        <f t="array" ref="CB20">AD20/$G$5*10^((K20-$AD$42)/10)</f>
        <v/>
      </c>
      <c r="CC20" s="219">
        <f t="array" ref="CC20">IF(CD20=0,0,4.34*(CB20/CD20))</f>
        <v/>
      </c>
      <c r="CD20" s="219">
        <f t="array" ref="CD20">AD20/60</f>
        <v/>
      </c>
      <c r="CE20" s="471" t="n"/>
      <c r="CF20" s="723">
        <f t="array" ref="CF20">IF((CI20^2*(I20^2+$G$3^2+$G$4^2)&gt;0),(CI20^2*(I20^2+$G$3^2+$G$4^2)),0)</f>
        <v/>
      </c>
      <c r="CG20" s="645">
        <f t="array" ref="CG20">IF(CF20=0,0,(CJ20*CH20)^2)</f>
        <v/>
      </c>
      <c r="CH20" s="487">
        <f t="array" ref="CH20">0.5*((AH20-AI20)/60)</f>
        <v/>
      </c>
      <c r="CI20" s="663">
        <f t="array" ref="CI20">AG20/$G$5*10^((K20-$AG$42)/10)</f>
        <v/>
      </c>
      <c r="CJ20" s="219">
        <f t="array" ref="CJ20">IF(CK20=0,0,4.34*(CI20/CK20))</f>
        <v/>
      </c>
      <c r="CK20" s="219">
        <f t="array" ref="CK20">AG20/60</f>
        <v/>
      </c>
      <c r="CL20" s="154" t="n"/>
      <c r="CM20" s="146" t="n"/>
      <c r="CN20" s="134">
        <f t="array" ref="CN20">O20/$G$5*10^(K20/10)</f>
        <v/>
      </c>
      <c r="CO20" s="134">
        <f t="array" ref="CO20">R20/$G$5*10^(K20/10)</f>
        <v/>
      </c>
      <c r="CP20" s="134">
        <f t="array" ref="CP20">U20/$G$5*10^(K20/10)</f>
        <v/>
      </c>
      <c r="CQ20" s="134">
        <f t="array" ref="CQ20">X20/$G$5*10^(K20/10)</f>
        <v/>
      </c>
      <c r="CR20" s="134">
        <f t="array" ref="CR20">AA20/$G$5*10^(K20/10)</f>
        <v/>
      </c>
      <c r="CS20" s="134">
        <f t="array" ref="CS20">AD20/$G$5*10^(K20/10)</f>
        <v/>
      </c>
      <c r="CT20" s="134">
        <f t="array" ref="CT20">AG20/$G$5*10^(K20/10)</f>
        <v/>
      </c>
      <c r="CU20" s="134">
        <f t="array" ref="CU20">O20/$G$5*10^(AM20/10)</f>
        <v/>
      </c>
      <c r="CV20" s="134">
        <f t="array" ref="CV20">R20/$G$5*10^(AM20/10)</f>
        <v/>
      </c>
      <c r="CW20" s="134">
        <f t="array" ref="CW20">U20/$G$5*10^(AM20/10)</f>
        <v/>
      </c>
      <c r="CX20" s="134">
        <f t="array" ref="CX20">X20/$G$5*10^(AM20/10)</f>
        <v/>
      </c>
      <c r="CY20" s="134">
        <f t="array" ref="CY20">AA20/$G$5*10^(AM20/10)</f>
        <v/>
      </c>
      <c r="CZ20" s="134">
        <f t="array" ref="CZ20">AD20/$G$5*10^(AM20/10)</f>
        <v/>
      </c>
      <c r="DA20" s="134">
        <f t="array" ref="DA20">AG20/$G$5*10^(AM20/10)</f>
        <v/>
      </c>
      <c r="DB20" s="220">
        <f t="array" ref="DB20">IF(K20&gt;80,O20,"")</f>
        <v/>
      </c>
      <c r="DC20" s="220">
        <f t="array" ref="DC20">IF(K20&gt;80,O20/$DB$10*10^(L20/10),"")</f>
        <v/>
      </c>
      <c r="DD20" s="220">
        <f t="array" ref="DD20">IF(K20&gt;80,O20/$DB$10*10^(K20/10),"")</f>
        <v/>
      </c>
      <c r="DE20" s="154" t="n"/>
      <c r="DF20" s="145" t="n"/>
      <c r="DG20" s="145" t="n"/>
      <c r="DH20" s="156" t="n"/>
    </row>
    <row r="21" hidden="1" ht="27" customHeight="1" s="621">
      <c r="A21" s="144" t="n"/>
      <c r="B21" s="146" t="n"/>
      <c r="C21" s="209">
        <f t="array" ref="C21">IF(AK21="0","T",IF((K21-AK21)&lt;65,"I",IF((K21-AK21)&lt;70,"K",IF((K21-AK21)&lt;75,"J",IF((K21-AK21)&lt;80,"K","L")))))</f>
        <v/>
      </c>
      <c r="D21" s="209">
        <f t="array" ref="D21">IF(J21&lt;135,"T",IF((J21-$J$69)&lt;135,"J","L"))</f>
        <v/>
      </c>
      <c r="E21" s="187" t="inlineStr">
        <is>
          <t>⌂</t>
        </is>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IF(AND($O$47&gt;87,K21&gt;80),AK21,0)</f>
        <v/>
      </c>
      <c r="N21" s="724">
        <f t="array" ref="N21">IF(M21=0,"",K21-M21)</f>
        <v/>
      </c>
      <c r="O21" s="137" t="n"/>
      <c r="P21" s="137" t="n"/>
      <c r="Q21" s="137" t="n"/>
      <c r="R21" s="137" t="n"/>
      <c r="S21" s="137" t="n"/>
      <c r="T21" s="137" t="n"/>
      <c r="U21" s="137" t="n"/>
      <c r="V21" s="137" t="n"/>
      <c r="W21" s="137" t="n"/>
      <c r="X21" s="137" t="n"/>
      <c r="Y21" s="137" t="n"/>
      <c r="Z21" s="137" t="n"/>
      <c r="AA21" s="137" t="n"/>
      <c r="AB21" s="137" t="n"/>
      <c r="AC21" s="137" t="n"/>
      <c r="AD21" s="137" t="n"/>
      <c r="AE21" s="137" t="n"/>
      <c r="AF21" s="137" t="n"/>
      <c r="AG21" s="137" t="n"/>
      <c r="AH21" s="137" t="n"/>
      <c r="AI21" s="137" t="n"/>
      <c r="AJ21" s="483" t="n"/>
      <c r="AK21" s="137">
        <f t="array" ref="AK21">IF(K21&lt;80,"0",IF((L21-K21)&lt;=2,($L$66-(($K$66-$L$66)/4)*(L21-K21-2)),($L$66-(($L$66-$M$66)/8)*(L21-K21-2))))</f>
        <v/>
      </c>
      <c r="AL21" s="137">
        <f t="array" ref="AL21">IF(J21&lt;135,"",J21-$J$69)</f>
        <v/>
      </c>
      <c r="AM21" s="644">
        <f t="array" ref="AM21">K21-AK21</f>
        <v/>
      </c>
      <c r="AN21" s="644">
        <f t="array" ref="AN21">O21/$G$5*10^(AM21/10)</f>
        <v/>
      </c>
      <c r="AO21" s="485" t="n"/>
      <c r="AP21" s="723">
        <f t="array" ref="AP21">IF((AS21^2*(I21^2+$G$3^2+$G$4^2)&gt;0),(AS21^2*(I21^2+$G$3^2+$G$4^2)),0)</f>
        <v/>
      </c>
      <c r="AQ21" s="645">
        <f t="array" ref="AQ21">IF(AP21=0,0,(AT21*AR21)^2)</f>
        <v/>
      </c>
      <c r="AR21" s="487">
        <f t="array" ref="AR21">0.5*((P21-Q21)/60)</f>
        <v/>
      </c>
      <c r="AS21" s="646">
        <f t="array" ref="AS21">O21/$G$5*10^((K21-$O$42)/10)</f>
        <v/>
      </c>
      <c r="AT21" s="134">
        <f t="array" ref="AT21">IF(AU21=0,0,4.34*(AS21/AU21))</f>
        <v/>
      </c>
      <c r="AU21" s="134">
        <f t="array" ref="AU21">O21/60</f>
        <v/>
      </c>
      <c r="AV21" s="471" t="n"/>
      <c r="AW21" s="723">
        <f t="array" ref="AW21">IF((AZ21^2*(I21^2+$G$3^2+$G$4^2)&gt;0),(AZ21^2*(I21^2+$G$3^2+$G$4^2)),0)</f>
        <v/>
      </c>
      <c r="AX21" s="645">
        <f t="array" ref="AX21">IF(AW21=0,0,(BA21*AY21)^2)</f>
        <v/>
      </c>
      <c r="AY21" s="487">
        <f t="array" ref="AY21">0.5*((S21-T21)/60)</f>
        <v/>
      </c>
      <c r="AZ21" s="663">
        <f t="array" ref="AZ21">R21/$G$5*10^((K21-$R$42)/10)</f>
        <v/>
      </c>
      <c r="BA21" s="219">
        <f t="array" ref="BA21">IF(BB21=0,0,4.34*(AZ21/BB21))</f>
        <v/>
      </c>
      <c r="BB21" s="219">
        <f t="array" ref="BB21">R21/60</f>
        <v/>
      </c>
      <c r="BC21" s="472" t="n"/>
      <c r="BD21" s="723">
        <f t="array" ref="BD21">IF((BG21^2*(I21^2+$G$3^2+$G$4^2)&gt;0),(BG21^2*(I21^2+$G$3^2+$G$4^2)),0)</f>
        <v/>
      </c>
      <c r="BE21" s="645">
        <f t="array" ref="BE21">IF(BD21=0,0,(BH21*BF21)^2)</f>
        <v/>
      </c>
      <c r="BF21" s="487">
        <f t="array" ref="BF21">0.5*((V21-W21)/60)</f>
        <v/>
      </c>
      <c r="BG21" s="663">
        <f t="array" ref="BG21">U21/$G$5*10^((K21-$U$42)/10)</f>
        <v/>
      </c>
      <c r="BH21" s="219">
        <f t="array" ref="BH21">IF(BI21=0,0,4.34*(BG21/BI21))</f>
        <v/>
      </c>
      <c r="BI21" s="219">
        <f t="array" ref="BI21">U21/60</f>
        <v/>
      </c>
      <c r="BJ21" s="472" t="n"/>
      <c r="BK21" s="723">
        <f t="array" ref="BK21">IF((BN21^2*(I21^2+$G$3^2+$G$4^2)&gt;0),(BN21^2*(I21^2+$G$3^2+$G$4^2)),0)</f>
        <v/>
      </c>
      <c r="BL21" s="645">
        <f t="array" ref="BL21">IF(BK21=0,0,(BO21*BM21)^2)</f>
        <v/>
      </c>
      <c r="BM21" s="487">
        <f t="array" ref="BM21">0.5*((Y21-Z21)/60)</f>
        <v/>
      </c>
      <c r="BN21" s="663">
        <f t="array" ref="BN21">(X21/$G$5)*(10^((K21-$X$42)*0.1))</f>
        <v/>
      </c>
      <c r="BO21" s="219">
        <f t="array" ref="BO21">IF(BP21=0,0,(4.34*(BN21/BP21)))</f>
        <v/>
      </c>
      <c r="BP21" s="219">
        <f t="array" ref="BP21">X21/60</f>
        <v/>
      </c>
      <c r="BQ21" s="472" t="n"/>
      <c r="BR21" s="723">
        <f t="array" ref="BR21">IF((BU21^2*(I21^2+$G$3^2+$G$4^2)&gt;0),(BU21^2*(I21^2+$G$3^2+$G$4^2)),0)</f>
        <v/>
      </c>
      <c r="BS21" s="645">
        <f t="array" ref="BS21">IF(BR21=0,0,(BV21*BT21)^2)</f>
        <v/>
      </c>
      <c r="BT21" s="487">
        <f t="array" ref="BT21">0.5*((AB21-AC21)/60)</f>
        <v/>
      </c>
      <c r="BU21" s="663">
        <f t="array" ref="BU21">AA21/$G$5*10^((K21-$AA$42)/10)</f>
        <v/>
      </c>
      <c r="BV21" s="219">
        <f t="array" ref="BV21">IF(BW21=0,0,4.34*(BU21/BW21))</f>
        <v/>
      </c>
      <c r="BW21" s="219">
        <f t="array" ref="BW21">AA21/60</f>
        <v/>
      </c>
      <c r="BX21" s="471" t="n"/>
      <c r="BY21" s="723">
        <f t="array" ref="BY21">IF((CB21^2*(I21^2+$G$3^2+$G$4^2)&gt;0),(CB21^2*(I21^2+$G$3^2+$G$4^2)),0)</f>
        <v/>
      </c>
      <c r="BZ21" s="645">
        <f t="array" ref="BZ21">IF(BY21=0,0,(CC21*CA21)^2)</f>
        <v/>
      </c>
      <c r="CA21" s="487">
        <f t="array" ref="CA21">0.5*((AE21-AF21)/60)</f>
        <v/>
      </c>
      <c r="CB21" s="663">
        <f t="array" ref="CB21">AD21/$G$5*10^((K21-$AD$42)/10)</f>
        <v/>
      </c>
      <c r="CC21" s="219">
        <f t="array" ref="CC21">IF(CD21=0,0,4.34*(CB21/CD21))</f>
        <v/>
      </c>
      <c r="CD21" s="219">
        <f t="array" ref="CD21">AD21/60</f>
        <v/>
      </c>
      <c r="CE21" s="471" t="n"/>
      <c r="CF21" s="723">
        <f t="array" ref="CF21">IF((CI21^2*(I21^2+$G$3^2+$G$4^2)&gt;0),(CI21^2*(I21^2+$G$3^2+$G$4^2)),0)</f>
        <v/>
      </c>
      <c r="CG21" s="645">
        <f t="array" ref="CG21">IF(CF21=0,0,(CJ21*CH21)^2)</f>
        <v/>
      </c>
      <c r="CH21" s="487">
        <f t="array" ref="CH21">0.5*((AH21-AI21)/60)</f>
        <v/>
      </c>
      <c r="CI21" s="663">
        <f t="array" ref="CI21">AG21/$G$5*10^((K21-$AG$42)/10)</f>
        <v/>
      </c>
      <c r="CJ21" s="219">
        <f t="array" ref="CJ21">IF(CK21=0,0,4.34*(CI21/CK21))</f>
        <v/>
      </c>
      <c r="CK21" s="219">
        <f t="array" ref="CK21">AG21/60</f>
        <v/>
      </c>
      <c r="CL21" s="154" t="n"/>
      <c r="CM21" s="146" t="n"/>
      <c r="CN21" s="134">
        <f t="array" ref="CN21">O21/$G$5*10^(K21/10)</f>
        <v/>
      </c>
      <c r="CO21" s="134">
        <f t="array" ref="CO21">R21/$G$5*10^(K21/10)</f>
        <v/>
      </c>
      <c r="CP21" s="134">
        <f t="array" ref="CP21">U21/$G$5*10^(K21/10)</f>
        <v/>
      </c>
      <c r="CQ21" s="134">
        <f t="array" ref="CQ21">X21/$G$5*10^(K21/10)</f>
        <v/>
      </c>
      <c r="CR21" s="134">
        <f t="array" ref="CR21">AA21/$G$5*10^(K21/10)</f>
        <v/>
      </c>
      <c r="CS21" s="134">
        <f t="array" ref="CS21">AD21/$G$5*10^(K21/10)</f>
        <v/>
      </c>
      <c r="CT21" s="134">
        <f t="array" ref="CT21">AG21/$G$5*10^(K21/10)</f>
        <v/>
      </c>
      <c r="CU21" s="134">
        <f t="array" ref="CU21">O21/$G$5*10^(AM21/10)</f>
        <v/>
      </c>
      <c r="CV21" s="134">
        <f t="array" ref="CV21">R21/$G$5*10^(AM21/10)</f>
        <v/>
      </c>
      <c r="CW21" s="134">
        <f t="array" ref="CW21">U21/$G$5*10^(AM21/10)</f>
        <v/>
      </c>
      <c r="CX21" s="134">
        <f t="array" ref="CX21">X21/$G$5*10^(AM21/10)</f>
        <v/>
      </c>
      <c r="CY21" s="134">
        <f t="array" ref="CY21">AA21/$G$5*10^(AM21/10)</f>
        <v/>
      </c>
      <c r="CZ21" s="134">
        <f t="array" ref="CZ21">AD21/$G$5*10^(AM21/10)</f>
        <v/>
      </c>
      <c r="DA21" s="134">
        <f t="array" ref="DA21">AG21/$G$5*10^(AM21/10)</f>
        <v/>
      </c>
      <c r="DB21" s="220">
        <f t="array" ref="DB21">IF(K21&gt;80,O21,"")</f>
        <v/>
      </c>
      <c r="DC21" s="220">
        <f t="array" ref="DC21">IF(K21&gt;80,O21/$DB$10*10^(L21/10),"")</f>
        <v/>
      </c>
      <c r="DD21" s="220">
        <f t="array" ref="DD21">IF(K21&gt;80,O21/$DB$10*10^(K21/10),"")</f>
        <v/>
      </c>
      <c r="DE21" s="154" t="n"/>
      <c r="DF21" s="145" t="n"/>
      <c r="DG21" s="145" t="n"/>
      <c r="DH21" s="156" t="n"/>
    </row>
    <row r="22" hidden="1" ht="27" customHeight="1" s="621">
      <c r="A22" s="144" t="n"/>
      <c r="B22" s="146" t="n"/>
      <c r="C22" s="209">
        <f t="array" ref="C22">IF(AK22="0","T",IF((K22-AK22)&lt;65,"I",IF((K22-AK22)&lt;70,"K",IF((K22-AK22)&lt;75,"J",IF((K22-AK22)&lt;80,"K","L")))))</f>
        <v/>
      </c>
      <c r="D22" s="209">
        <f t="array" ref="D22">IF(J22&lt;135,"T",IF((J22-$J$69)&lt;135,"J","L"))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IF(AND($O$47&gt;87,K22&gt;80),AK22,0)</f>
        <v/>
      </c>
      <c r="N22" s="724">
        <f t="array" ref="N22">IF(M22=0,"",K22-M22)</f>
        <v/>
      </c>
      <c r="O22" s="137" t="n"/>
      <c r="P22" s="137" t="n"/>
      <c r="Q22" s="137" t="n"/>
      <c r="R22" s="137" t="n"/>
      <c r="S22" s="137" t="n"/>
      <c r="T22" s="137" t="n"/>
      <c r="U22" s="137" t="n"/>
      <c r="V22" s="137" t="n"/>
      <c r="W22" s="137" t="n"/>
      <c r="X22" s="137" t="n"/>
      <c r="Y22" s="137" t="n"/>
      <c r="Z22" s="137" t="n"/>
      <c r="AA22" s="137" t="n"/>
      <c r="AB22" s="137" t="n"/>
      <c r="AC22" s="137" t="n"/>
      <c r="AD22" s="137" t="n"/>
      <c r="AE22" s="137" t="n"/>
      <c r="AF22" s="137" t="n"/>
      <c r="AG22" s="137" t="n"/>
      <c r="AH22" s="137" t="n"/>
      <c r="AI22" s="137" t="n"/>
      <c r="AJ22" s="483" t="n"/>
      <c r="AK22" s="137">
        <f t="array" ref="AK22">IF(K22&lt;80,"0",IF((L22-K22)&lt;=2,($L$66-(($K$66-$L$66)/4)*(L22-K22-2)),($L$66-(($L$66-$M$66)/8)*(L22-K22-2))))</f>
        <v/>
      </c>
      <c r="AL22" s="137">
        <f t="array" ref="AL22">IF(J22&lt;135,"",J22-$J$69)</f>
        <v/>
      </c>
      <c r="AM22" s="644">
        <f t="array" ref="AM22">K22-AK22</f>
        <v/>
      </c>
      <c r="AN22" s="644">
        <f t="array" ref="AN22">O22/$G$5*10^(AM22/10)</f>
        <v/>
      </c>
      <c r="AO22" s="485" t="n"/>
      <c r="AP22" s="723">
        <f t="array" ref="AP22">IF((AS22^2*(I22^2+$G$3^2+$G$4^2)&gt;0),(AS22^2*(I22^2+$G$3^2+$G$4^2)),0)</f>
        <v/>
      </c>
      <c r="AQ22" s="645">
        <f t="array" ref="AQ22">IF(AP22=0,0,(AT22*AR22)^2)</f>
        <v/>
      </c>
      <c r="AR22" s="487">
        <f t="array" ref="AR22">0.5*((P22-Q22)/60)</f>
        <v/>
      </c>
      <c r="AS22" s="646">
        <f t="array" ref="AS22">O22/$G$5*10^((K22-$O$42)/10)</f>
        <v/>
      </c>
      <c r="AT22" s="134">
        <f t="array" ref="AT22">IF(AU22=0,0,4.34*(AS22/AU22))</f>
        <v/>
      </c>
      <c r="AU22" s="134">
        <f t="array" ref="AU22">O22/60</f>
        <v/>
      </c>
      <c r="AV22" s="471" t="n"/>
      <c r="AW22" s="723">
        <f t="array" ref="AW22">IF((AZ22^2*(I22^2+$G$3^2+$G$4^2)&gt;0),(AZ22^2*(I22^2+$G$3^2+$G$4^2)),0)</f>
        <v/>
      </c>
      <c r="AX22" s="645">
        <f t="array" ref="AX22">IF(AW22=0,0,(BA22*AY22)^2)</f>
        <v/>
      </c>
      <c r="AY22" s="487">
        <f t="array" ref="AY22">0.5*((S22-T22)/60)</f>
        <v/>
      </c>
      <c r="AZ22" s="663">
        <f t="array" ref="AZ22">R22/$G$5*10^((K22-$R$42)/10)</f>
        <v/>
      </c>
      <c r="BA22" s="219">
        <f t="array" ref="BA22">IF(BB22=0,0,4.34*(AZ22/BB22))</f>
        <v/>
      </c>
      <c r="BB22" s="219">
        <f t="array" ref="BB22">R22/60</f>
        <v/>
      </c>
      <c r="BC22" s="472" t="n"/>
      <c r="BD22" s="723">
        <f t="array" ref="BD22">IF((BG22^2*(I22^2+$G$3^2+$G$4^2)&gt;0),(BG22^2*(I22^2+$G$3^2+$G$4^2)),0)</f>
        <v/>
      </c>
      <c r="BE22" s="645">
        <f t="array" ref="BE22">IF(BD22=0,0,(BH22*BF22)^2)</f>
        <v/>
      </c>
      <c r="BF22" s="487">
        <f t="array" ref="BF22">0.5*((V22-W22)/60)</f>
        <v/>
      </c>
      <c r="BG22" s="663">
        <f t="array" ref="BG22">U22/$G$5*10^((K22-$U$42)/10)</f>
        <v/>
      </c>
      <c r="BH22" s="219">
        <f t="array" ref="BH22">IF(BI22=0,0,4.34*(BG22/BI22))</f>
        <v/>
      </c>
      <c r="BI22" s="219">
        <f t="array" ref="BI22">U22/60</f>
        <v/>
      </c>
      <c r="BJ22" s="472" t="n"/>
      <c r="BK22" s="723">
        <f t="array" ref="BK22">IF((BN22^2*(I22^2+$G$3^2+$G$4^2)&gt;0),(BN22^2*(I22^2+$G$3^2+$G$4^2)),0)</f>
        <v/>
      </c>
      <c r="BL22" s="645">
        <f t="array" ref="BL22">IF(BK22=0,0,(BO22*BM22)^2)</f>
        <v/>
      </c>
      <c r="BM22" s="487">
        <f t="array" ref="BM22">0.5*((Y22-Z22)/60)</f>
        <v/>
      </c>
      <c r="BN22" s="663">
        <f t="array" ref="BN22">(X22/$G$5)*(10^((K22-$X$42)*0.1))</f>
        <v/>
      </c>
      <c r="BO22" s="219">
        <f t="array" ref="BO22">IF(BP22=0,0,(4.34*(BN22/BP22)))</f>
        <v/>
      </c>
      <c r="BP22" s="219">
        <f t="array" ref="BP22">X22/60</f>
        <v/>
      </c>
      <c r="BQ22" s="472" t="n"/>
      <c r="BR22" s="723">
        <f t="array" ref="BR22">IF((BU22^2*(I22^2+$G$3^2+$G$4^2)&gt;0),(BU22^2*(I22^2+$G$3^2+$G$4^2)),0)</f>
        <v/>
      </c>
      <c r="BS22" s="645">
        <f t="array" ref="BS22">IF(BR22=0,0,(BV22*BT22)^2)</f>
        <v/>
      </c>
      <c r="BT22" s="487">
        <f t="array" ref="BT22">0.5*((AB22-AC22)/60)</f>
        <v/>
      </c>
      <c r="BU22" s="663">
        <f t="array" ref="BU22">AA22/$G$5*10^((K22-$AA$42)/10)</f>
        <v/>
      </c>
      <c r="BV22" s="219">
        <f t="array" ref="BV22">IF(BW22=0,0,4.34*(BU22/BW22))</f>
        <v/>
      </c>
      <c r="BW22" s="219">
        <f t="array" ref="BW22">AA22/60</f>
        <v/>
      </c>
      <c r="BX22" s="471" t="n"/>
      <c r="BY22" s="723">
        <f t="array" ref="BY22">IF((CB22^2*(I22^2+$G$3^2+$G$4^2)&gt;0),(CB22^2*(I22^2+$G$3^2+$G$4^2)),0)</f>
        <v/>
      </c>
      <c r="BZ22" s="645">
        <f t="array" ref="BZ22">IF(BY22=0,0,(CC22*CA22)^2)</f>
        <v/>
      </c>
      <c r="CA22" s="487">
        <f t="array" ref="CA22">0.5*((AE22-AF22)/60)</f>
        <v/>
      </c>
      <c r="CB22" s="663">
        <f t="array" ref="CB22">AD22/$G$5*10^((K22-$AD$42)/10)</f>
        <v/>
      </c>
      <c r="CC22" s="219">
        <f t="array" ref="CC22">IF(CD22=0,0,4.34*(CB22/CD22))</f>
        <v/>
      </c>
      <c r="CD22" s="219">
        <f t="array" ref="CD22">AD22/60</f>
        <v/>
      </c>
      <c r="CE22" s="471" t="n"/>
      <c r="CF22" s="723">
        <f t="array" ref="CF22">IF((CI22^2*(I22^2+$G$3^2+$G$4^2)&gt;0),(CI22^2*(I22^2+$G$3^2+$G$4^2)),0)</f>
        <v/>
      </c>
      <c r="CG22" s="645">
        <f t="array" ref="CG22">IF(CF22=0,0,(CJ22*CH22)^2)</f>
        <v/>
      </c>
      <c r="CH22" s="487">
        <f t="array" ref="CH22">0.5*((AH22-AI22)/60)</f>
        <v/>
      </c>
      <c r="CI22" s="663">
        <f t="array" ref="CI22">AG22/$G$5*10^((K22-$AG$42)/10)</f>
        <v/>
      </c>
      <c r="CJ22" s="219">
        <f t="array" ref="CJ22">IF(CK22=0,0,4.34*(CI22/CK22))</f>
        <v/>
      </c>
      <c r="CK22" s="219">
        <f t="array" ref="CK22">AG22/60</f>
        <v/>
      </c>
      <c r="CL22" s="154" t="n"/>
      <c r="CM22" s="146" t="n"/>
      <c r="CN22" s="134">
        <f t="array" ref="CN22">O22/$G$5*10^(K22/10)</f>
        <v/>
      </c>
      <c r="CO22" s="134">
        <f t="array" ref="CO22">R22/$G$5*10^(K22/10)</f>
        <v/>
      </c>
      <c r="CP22" s="134">
        <f t="array" ref="CP22">U22/$G$5*10^(K22/10)</f>
        <v/>
      </c>
      <c r="CQ22" s="134">
        <f t="array" ref="CQ22">X22/$G$5*10^(K22/10)</f>
        <v/>
      </c>
      <c r="CR22" s="134">
        <f t="array" ref="CR22">AA22/$G$5*10^(K22/10)</f>
        <v/>
      </c>
      <c r="CS22" s="134">
        <f t="array" ref="CS22">AD22/$G$5*10^(K22/10)</f>
        <v/>
      </c>
      <c r="CT22" s="134">
        <f t="array" ref="CT22">AG22/$G$5*10^(K22/10)</f>
        <v/>
      </c>
      <c r="CU22" s="134">
        <f t="array" ref="CU22">O22/$G$5*10^(AM22/10)</f>
        <v/>
      </c>
      <c r="CV22" s="134">
        <f t="array" ref="CV22">R22/$G$5*10^(AM22/10)</f>
        <v/>
      </c>
      <c r="CW22" s="134">
        <f t="array" ref="CW22">U22/$G$5*10^(AM22/10)</f>
        <v/>
      </c>
      <c r="CX22" s="134">
        <f t="array" ref="CX22">X22/$G$5*10^(AM22/10)</f>
        <v/>
      </c>
      <c r="CY22" s="134">
        <f t="array" ref="CY22">AA22/$G$5*10^(AM22/10)</f>
        <v/>
      </c>
      <c r="CZ22" s="134">
        <f t="array" ref="CZ22">AD22/$G$5*10^(AM22/10)</f>
        <v/>
      </c>
      <c r="DA22" s="134">
        <f t="array" ref="DA22">AG22/$G$5*10^(AM22/10)</f>
        <v/>
      </c>
      <c r="DB22" s="220">
        <f t="array" ref="DB22">IF(K22&gt;80,O22,"")</f>
        <v/>
      </c>
      <c r="DC22" s="220">
        <f t="array" ref="DC22">IF(K22&gt;80,O22/$DB$10*10^(L22/10),"")</f>
        <v/>
      </c>
      <c r="DD22" s="220">
        <f t="array" ref="DD22">IF(K22&gt;80,O22/$DB$10*10^(K22/10),"")</f>
        <v/>
      </c>
      <c r="DE22" s="154" t="n"/>
      <c r="DF22" s="145" t="n"/>
      <c r="DG22" s="145" t="n"/>
      <c r="DH22" s="156" t="n"/>
    </row>
    <row r="23" hidden="1" ht="27" customHeight="1" s="621">
      <c r="A23" s="144" t="n"/>
      <c r="B23" s="146" t="n"/>
      <c r="C23" s="209">
        <f t="array" ref="C23">IF(AK23="0","T",IF((K23-AK23)&lt;65,"I",IF((K23-AK23)&lt;70,"K",IF((K23-AK23)&lt;75,"J",IF((K23-AK23)&lt;80,"K","L")))))</f>
        <v/>
      </c>
      <c r="D23" s="209">
        <f t="array" ref="D23">IF(J23&lt;135,"T",IF((J23-$J$69)&lt;135,"J","L"))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IF(AND($O$47&gt;87,K23&gt;80),AK23,0)</f>
        <v/>
      </c>
      <c r="N23" s="724">
        <f t="array" ref="N23">IF(M23=0,"",K23-M23)</f>
        <v/>
      </c>
      <c r="O23" s="137" t="n"/>
      <c r="P23" s="137" t="n"/>
      <c r="Q23" s="137" t="n"/>
      <c r="R23" s="137" t="n"/>
      <c r="S23" s="137" t="n"/>
      <c r="T23" s="137" t="n"/>
      <c r="U23" s="137" t="n"/>
      <c r="V23" s="137" t="n"/>
      <c r="W23" s="137" t="n"/>
      <c r="X23" s="137" t="n"/>
      <c r="Y23" s="137" t="n"/>
      <c r="Z23" s="137" t="n"/>
      <c r="AA23" s="137" t="n"/>
      <c r="AB23" s="137" t="n"/>
      <c r="AC23" s="137" t="n"/>
      <c r="AD23" s="137" t="n"/>
      <c r="AE23" s="137" t="n"/>
      <c r="AF23" s="137" t="n"/>
      <c r="AG23" s="137" t="n"/>
      <c r="AH23" s="137" t="n"/>
      <c r="AI23" s="137" t="n"/>
      <c r="AJ23" s="483" t="n"/>
      <c r="AK23" s="137">
        <f t="array" ref="AK23">IF(K23&lt;80,"0",IF((L23-K23)&lt;=2,($L$66-(($K$66-$L$66)/4)*(L23-K23-2)),($L$66-(($L$66-$M$66)/8)*(L23-K23-2))))</f>
        <v/>
      </c>
      <c r="AL23" s="137">
        <f t="array" ref="AL23">IF(J23&lt;135,"",J23-$J$69)</f>
        <v/>
      </c>
      <c r="AM23" s="644">
        <f t="array" ref="AM23">K23-AK23</f>
        <v/>
      </c>
      <c r="AN23" s="644">
        <f t="array" ref="AN23">O23/$G$5*10^(AM23/10)</f>
        <v/>
      </c>
      <c r="AO23" s="485" t="n"/>
      <c r="AP23" s="723">
        <f t="array" ref="AP23">IF((AS23^2*(I23^2+$G$3^2+$G$4^2)&gt;0),(AS23^2*(I23^2+$G$3^2+$G$4^2)),0)</f>
        <v/>
      </c>
      <c r="AQ23" s="645">
        <f t="array" ref="AQ23">IF(AP23=0,0,(AT23*AR23)^2)</f>
        <v/>
      </c>
      <c r="AR23" s="487">
        <f t="array" ref="AR23">0.5*((P23-Q23)/60)</f>
        <v/>
      </c>
      <c r="AS23" s="646">
        <f t="array" ref="AS23">O23/$G$5*10^((K23-$O$42)/10)</f>
        <v/>
      </c>
      <c r="AT23" s="134">
        <f t="array" ref="AT23">IF(AU23=0,0,4.34*(AS23/AU23))</f>
        <v/>
      </c>
      <c r="AU23" s="134">
        <f t="array" ref="AU23">O23/60</f>
        <v/>
      </c>
      <c r="AV23" s="471" t="n"/>
      <c r="AW23" s="723">
        <f t="array" ref="AW23">IF((AZ23^2*(I23^2+$G$3^2+$G$4^2)&gt;0),(AZ23^2*(I23^2+$G$3^2+$G$4^2)),0)</f>
        <v/>
      </c>
      <c r="AX23" s="645">
        <f t="array" ref="AX23">IF(AW23=0,0,(BA23*AY23)^2)</f>
        <v/>
      </c>
      <c r="AY23" s="487">
        <f t="array" ref="AY23">0.5*((S23-T23)/60)</f>
        <v/>
      </c>
      <c r="AZ23" s="663">
        <f t="array" ref="AZ23">R23/$G$5*10^((K23-$R$42)/10)</f>
        <v/>
      </c>
      <c r="BA23" s="219">
        <f t="array" ref="BA23">IF(BB23=0,0,4.34*(AZ23/BB23))</f>
        <v/>
      </c>
      <c r="BB23" s="219">
        <f t="array" ref="BB23">R23/60</f>
        <v/>
      </c>
      <c r="BC23" s="472" t="n"/>
      <c r="BD23" s="723">
        <f t="array" ref="BD23">IF((BG23^2*(I23^2+$G$3^2+$G$4^2)&gt;0),(BG23^2*(I23^2+$G$3^2+$G$4^2)),0)</f>
        <v/>
      </c>
      <c r="BE23" s="645">
        <f t="array" ref="BE23">IF(BD23=0,0,(BH23*BF23)^2)</f>
        <v/>
      </c>
      <c r="BF23" s="487">
        <f t="array" ref="BF23">0.5*((V23-W23)/60)</f>
        <v/>
      </c>
      <c r="BG23" s="663">
        <f t="array" ref="BG23">U23/$G$5*10^((K23-$U$42)/10)</f>
        <v/>
      </c>
      <c r="BH23" s="219">
        <f t="array" ref="BH23">IF(BI23=0,0,4.34*(BG23/BI23))</f>
        <v/>
      </c>
      <c r="BI23" s="219">
        <f t="array" ref="BI23">U23/60</f>
        <v/>
      </c>
      <c r="BJ23" s="472" t="n"/>
      <c r="BK23" s="723">
        <f t="array" ref="BK23">IF((BN23^2*(I23^2+$G$3^2+$G$4^2)&gt;0),(BN23^2*(I23^2+$G$3^2+$G$4^2)),0)</f>
        <v/>
      </c>
      <c r="BL23" s="645">
        <f t="array" ref="BL23">IF(BK23=0,0,(BO23*BM23)^2)</f>
        <v/>
      </c>
      <c r="BM23" s="487">
        <f t="array" ref="BM23">0.5*((Y23-Z23)/60)</f>
        <v/>
      </c>
      <c r="BN23" s="663">
        <f t="array" ref="BN23">(X23/$G$5)*(10^((K23-$X$42)*0.1))</f>
        <v/>
      </c>
      <c r="BO23" s="219">
        <f t="array" ref="BO23">IF(BP23=0,0,(4.34*(BN23/BP23)))</f>
        <v/>
      </c>
      <c r="BP23" s="219">
        <f t="array" ref="BP23">X23/60</f>
        <v/>
      </c>
      <c r="BQ23" s="472" t="n"/>
      <c r="BR23" s="723">
        <f t="array" ref="BR23">IF((BU23^2*(I23^2+$G$3^2+$G$4^2)&gt;0),(BU23^2*(I23^2+$G$3^2+$G$4^2)),0)</f>
        <v/>
      </c>
      <c r="BS23" s="645">
        <f t="array" ref="BS23">IF(BR23=0,0,(BV23*BT23)^2)</f>
        <v/>
      </c>
      <c r="BT23" s="487">
        <f t="array" ref="BT23">0.5*((AB23-AC23)/60)</f>
        <v/>
      </c>
      <c r="BU23" s="663">
        <f t="array" ref="BU23">AA23/$G$5*10^((K23-$AA$42)/10)</f>
        <v/>
      </c>
      <c r="BV23" s="219">
        <f t="array" ref="BV23">IF(BW23=0,0,4.34*(BU23/BW23))</f>
        <v/>
      </c>
      <c r="BW23" s="219">
        <f t="array" ref="BW23">AA23/60</f>
        <v/>
      </c>
      <c r="BX23" s="471" t="n"/>
      <c r="BY23" s="723">
        <f t="array" ref="BY23">IF((CB23^2*(I23^2+$G$3^2+$G$4^2)&gt;0),(CB23^2*(I23^2+$G$3^2+$G$4^2)),0)</f>
        <v/>
      </c>
      <c r="BZ23" s="645">
        <f t="array" ref="BZ23">IF(BY23=0,0,(CC23*CA23)^2)</f>
        <v/>
      </c>
      <c r="CA23" s="487">
        <f t="array" ref="CA23">0.5*((AE23-AF23)/60)</f>
        <v/>
      </c>
      <c r="CB23" s="663">
        <f t="array" ref="CB23">AD23/$G$5*10^((K23-$AD$42)/10)</f>
        <v/>
      </c>
      <c r="CC23" s="219">
        <f t="array" ref="CC23">IF(CD23=0,0,4.34*(CB23/CD23))</f>
        <v/>
      </c>
      <c r="CD23" s="219">
        <f t="array" ref="CD23">AD23/60</f>
        <v/>
      </c>
      <c r="CE23" s="471" t="n"/>
      <c r="CF23" s="723">
        <f t="array" ref="CF23">IF((CI23^2*(I23^2+$G$3^2+$G$4^2)&gt;0),(CI23^2*(I23^2+$G$3^2+$G$4^2)),0)</f>
        <v/>
      </c>
      <c r="CG23" s="645">
        <f t="array" ref="CG23">IF(CF23=0,0,(CJ23*CH23)^2)</f>
        <v/>
      </c>
      <c r="CH23" s="487">
        <f t="array" ref="CH23">0.5*((AH23-AI23)/60)</f>
        <v/>
      </c>
      <c r="CI23" s="663">
        <f t="array" ref="CI23">AG23/$G$5*10^((K23-$AG$42)/10)</f>
        <v/>
      </c>
      <c r="CJ23" s="219">
        <f t="array" ref="CJ23">IF(CK23=0,0,4.34*(CI23/CK23))</f>
        <v/>
      </c>
      <c r="CK23" s="219">
        <f t="array" ref="CK23">AG23/60</f>
        <v/>
      </c>
      <c r="CL23" s="154" t="n"/>
      <c r="CM23" s="146" t="n"/>
      <c r="CN23" s="134">
        <f t="array" ref="CN23">O23/$G$5*10^(K23/10)</f>
        <v/>
      </c>
      <c r="CO23" s="134">
        <f t="array" ref="CO23">R23/$G$5*10^(K23/10)</f>
        <v/>
      </c>
      <c r="CP23" s="134">
        <f t="array" ref="CP23">U23/$G$5*10^(K23/10)</f>
        <v/>
      </c>
      <c r="CQ23" s="134">
        <f t="array" ref="CQ23">X23/$G$5*10^(K23/10)</f>
        <v/>
      </c>
      <c r="CR23" s="134">
        <f t="array" ref="CR23">AA23/$G$5*10^(K23/10)</f>
        <v/>
      </c>
      <c r="CS23" s="134">
        <f t="array" ref="CS23">AD23/$G$5*10^(K23/10)</f>
        <v/>
      </c>
      <c r="CT23" s="134">
        <f t="array" ref="CT23">AG23/$G$5*10^(K23/10)</f>
        <v/>
      </c>
      <c r="CU23" s="134">
        <f t="array" ref="CU23">O23/$G$5*10^(AM23/10)</f>
        <v/>
      </c>
      <c r="CV23" s="134">
        <f t="array" ref="CV23">R23/$G$5*10^(AM23/10)</f>
        <v/>
      </c>
      <c r="CW23" s="134">
        <f t="array" ref="CW23">U23/$G$5*10^(AM23/10)</f>
        <v/>
      </c>
      <c r="CX23" s="134">
        <f t="array" ref="CX23">X23/$G$5*10^(AM23/10)</f>
        <v/>
      </c>
      <c r="CY23" s="134">
        <f t="array" ref="CY23">AA23/$G$5*10^(AM23/10)</f>
        <v/>
      </c>
      <c r="CZ23" s="134">
        <f t="array" ref="CZ23">AD23/$G$5*10^(AM23/10)</f>
        <v/>
      </c>
      <c r="DA23" s="134">
        <f t="array" ref="DA23">AG23/$G$5*10^(AM23/10)</f>
        <v/>
      </c>
      <c r="DB23" s="220">
        <f t="array" ref="DB23">IF(K23&gt;80,O23,"")</f>
        <v/>
      </c>
      <c r="DC23" s="220">
        <f t="array" ref="DC23">IF(K23&gt;80,O23/$DB$10*10^(L23/10),"")</f>
        <v/>
      </c>
      <c r="DD23" s="220">
        <f t="array" ref="DD23">IF(K23&gt;80,O23/$DB$10*10^(K23/10),"")</f>
        <v/>
      </c>
      <c r="DE23" s="154" t="n"/>
      <c r="DF23" s="145" t="n"/>
      <c r="DG23" s="145" t="n"/>
      <c r="DH23" s="156" t="n"/>
    </row>
    <row r="24" hidden="1" ht="27" customHeight="1" s="621">
      <c r="A24" s="144" t="n"/>
      <c r="B24" s="146" t="n"/>
      <c r="C24" s="209">
        <f t="array" ref="C24">IF(AK24="0","T",IF((K24-AK24)&lt;65,"I",IF((K24-AK24)&lt;70,"K",IF((K24-AK24)&lt;75,"J",IF((K24-AK24)&lt;80,"K","L")))))</f>
        <v/>
      </c>
      <c r="D24" s="209">
        <f t="array" ref="D24">IF(J24&lt;135,"T",IF((J24-$J$69)&lt;135,"J","L"))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IF(AND($O$47&gt;87,K24&gt;80),AK24,0)</f>
        <v/>
      </c>
      <c r="N24" s="724">
        <f t="array" ref="N24">IF(M24=0,"",K24-M24)</f>
        <v/>
      </c>
      <c r="O24" s="137" t="n"/>
      <c r="P24" s="137" t="n"/>
      <c r="Q24" s="137" t="n"/>
      <c r="R24" s="137" t="n"/>
      <c r="S24" s="137" t="n"/>
      <c r="T24" s="137" t="n"/>
      <c r="U24" s="137" t="n"/>
      <c r="V24" s="137" t="n"/>
      <c r="W24" s="137" t="n"/>
      <c r="X24" s="137" t="n"/>
      <c r="Y24" s="137" t="n"/>
      <c r="Z24" s="137" t="n"/>
      <c r="AA24" s="137" t="n"/>
      <c r="AB24" s="137" t="n"/>
      <c r="AC24" s="137" t="n"/>
      <c r="AD24" s="137" t="n"/>
      <c r="AE24" s="137" t="n"/>
      <c r="AF24" s="137" t="n"/>
      <c r="AG24" s="137" t="n"/>
      <c r="AH24" s="137" t="n"/>
      <c r="AI24" s="137" t="n"/>
      <c r="AJ24" s="483" t="n"/>
      <c r="AK24" s="137">
        <f t="array" ref="AK24">IF(K24&lt;80,"0",IF((L24-K24)&lt;=2,($L$66-(($K$66-$L$66)/4)*(L24-K24-2)),($L$66-(($L$66-$M$66)/8)*(L24-K24-2))))</f>
        <v/>
      </c>
      <c r="AL24" s="137">
        <f t="array" ref="AL24">IF(J24&lt;135,"",J24-$J$69)</f>
        <v/>
      </c>
      <c r="AM24" s="644">
        <f t="array" ref="AM24">K24-AK24</f>
        <v/>
      </c>
      <c r="AN24" s="644">
        <f t="array" ref="AN24">O24/$G$5*10^(AM24/10)</f>
        <v/>
      </c>
      <c r="AO24" s="485" t="n"/>
      <c r="AP24" s="723">
        <f t="array" ref="AP24">IF((AS24^2*(I24^2+$G$3^2+$G$4^2)&gt;0),(AS24^2*(I24^2+$G$3^2+$G$4^2)),0)</f>
        <v/>
      </c>
      <c r="AQ24" s="645">
        <f t="array" ref="AQ24">IF(AP24=0,0,(AT24*AR24)^2)</f>
        <v/>
      </c>
      <c r="AR24" s="487">
        <f t="array" ref="AR24">0.5*((P24-Q24)/60)</f>
        <v/>
      </c>
      <c r="AS24" s="646">
        <f t="array" ref="AS24">O24/$G$5*10^((K24-$O$42)/10)</f>
        <v/>
      </c>
      <c r="AT24" s="134">
        <f t="array" ref="AT24">IF(AU24=0,0,4.34*(AS24/AU24))</f>
        <v/>
      </c>
      <c r="AU24" s="134">
        <f t="array" ref="AU24">O24/60</f>
        <v/>
      </c>
      <c r="AV24" s="471" t="n"/>
      <c r="AW24" s="723">
        <f t="array" ref="AW24">IF((AZ24^2*(I24^2+$G$3^2+$G$4^2)&gt;0),(AZ24^2*(I24^2+$G$3^2+$G$4^2)),0)</f>
        <v/>
      </c>
      <c r="AX24" s="645">
        <f t="array" ref="AX24">IF(AW24=0,0,(BA24*AY24)^2)</f>
        <v/>
      </c>
      <c r="AY24" s="487">
        <f t="array" ref="AY24">0.5*((S24-T24)/60)</f>
        <v/>
      </c>
      <c r="AZ24" s="663">
        <f t="array" ref="AZ24">R24/$G$5*10^((K24-$R$42)/10)</f>
        <v/>
      </c>
      <c r="BA24" s="219">
        <f t="array" ref="BA24">IF(BB24=0,0,4.34*(AZ24/BB24))</f>
        <v/>
      </c>
      <c r="BB24" s="219">
        <f t="array" ref="BB24">R24/60</f>
        <v/>
      </c>
      <c r="BC24" s="472" t="n"/>
      <c r="BD24" s="723">
        <f t="array" ref="BD24">IF((BG24^2*(I24^2+$G$3^2+$G$4^2)&gt;0),(BG24^2*(I24^2+$G$3^2+$G$4^2)),0)</f>
        <v/>
      </c>
      <c r="BE24" s="645">
        <f t="array" ref="BE24">IF(BD24=0,0,(BH24*BF24)^2)</f>
        <v/>
      </c>
      <c r="BF24" s="487">
        <f t="array" ref="BF24">0.5*((V24-W24)/60)</f>
        <v/>
      </c>
      <c r="BG24" s="663">
        <f t="array" ref="BG24">U24/$G$5*10^((K24-$U$42)/10)</f>
        <v/>
      </c>
      <c r="BH24" s="219">
        <f t="array" ref="BH24">IF(BI24=0,0,4.34*(BG24/BI24))</f>
        <v/>
      </c>
      <c r="BI24" s="219">
        <f t="array" ref="BI24">U24/60</f>
        <v/>
      </c>
      <c r="BJ24" s="472" t="n"/>
      <c r="BK24" s="723">
        <f t="array" ref="BK24">IF((BN24^2*(I24^2+$G$3^2+$G$4^2)&gt;0),(BN24^2*(I24^2+$G$3^2+$G$4^2)),0)</f>
        <v/>
      </c>
      <c r="BL24" s="645">
        <f t="array" ref="BL24">IF(BK24=0,0,(BO24*BM24)^2)</f>
        <v/>
      </c>
      <c r="BM24" s="487">
        <f t="array" ref="BM24">0.5*((Y24-Z24)/60)</f>
        <v/>
      </c>
      <c r="BN24" s="663">
        <f t="array" ref="BN24">(X24/$G$5)*(10^((K24-$X$42)*0.1))</f>
        <v/>
      </c>
      <c r="BO24" s="219">
        <f t="array" ref="BO24">IF(BP24=0,0,(4.34*(BN24/BP24)))</f>
        <v/>
      </c>
      <c r="BP24" s="219">
        <f t="array" ref="BP24">X24/60</f>
        <v/>
      </c>
      <c r="BQ24" s="472" t="n"/>
      <c r="BR24" s="723">
        <f t="array" ref="BR24">IF((BU24^2*(I24^2+$G$3^2+$G$4^2)&gt;0),(BU24^2*(I24^2+$G$3^2+$G$4^2)),0)</f>
        <v/>
      </c>
      <c r="BS24" s="645">
        <f t="array" ref="BS24">IF(BR24=0,0,(BV24*BT24)^2)</f>
        <v/>
      </c>
      <c r="BT24" s="487">
        <f t="array" ref="BT24">0.5*((AB24-AC24)/60)</f>
        <v/>
      </c>
      <c r="BU24" s="663">
        <f t="array" ref="BU24">AA24/$G$5*10^((K24-$AA$42)/10)</f>
        <v/>
      </c>
      <c r="BV24" s="219">
        <f t="array" ref="BV24">IF(BW24=0,0,4.34*(BU24/BW24))</f>
        <v/>
      </c>
      <c r="BW24" s="219">
        <f t="array" ref="BW24">AA24/60</f>
        <v/>
      </c>
      <c r="BX24" s="471" t="n"/>
      <c r="BY24" s="723">
        <f t="array" ref="BY24">IF((CB24^2*(I24^2+$G$3^2+$G$4^2)&gt;0),(CB24^2*(I24^2+$G$3^2+$G$4^2)),0)</f>
        <v/>
      </c>
      <c r="BZ24" s="645">
        <f t="array" ref="BZ24">IF(BY24=0,0,(CC24*CA24)^2)</f>
        <v/>
      </c>
      <c r="CA24" s="487">
        <f t="array" ref="CA24">0.5*((AE24-AF24)/60)</f>
        <v/>
      </c>
      <c r="CB24" s="663">
        <f t="array" ref="CB24">AD24/$G$5*10^((K24-$AD$42)/10)</f>
        <v/>
      </c>
      <c r="CC24" s="219">
        <f t="array" ref="CC24">IF(CD24=0,0,4.34*(CB24/CD24))</f>
        <v/>
      </c>
      <c r="CD24" s="219">
        <f t="array" ref="CD24">AD24/60</f>
        <v/>
      </c>
      <c r="CE24" s="471" t="n"/>
      <c r="CF24" s="723">
        <f t="array" ref="CF24">IF((CI24^2*(I24^2+$G$3^2+$G$4^2)&gt;0),(CI24^2*(I24^2+$G$3^2+$G$4^2)),0)</f>
        <v/>
      </c>
      <c r="CG24" s="645">
        <f t="array" ref="CG24">IF(CF24=0,0,(CJ24*CH24)^2)</f>
        <v/>
      </c>
      <c r="CH24" s="487">
        <f t="array" ref="CH24">0.5*((AH24-AI24)/60)</f>
        <v/>
      </c>
      <c r="CI24" s="663">
        <f t="array" ref="CI24">AG24/$G$5*10^((K24-$AG$42)/10)</f>
        <v/>
      </c>
      <c r="CJ24" s="219">
        <f t="array" ref="CJ24">IF(CK24=0,0,4.34*(CI24/CK24))</f>
        <v/>
      </c>
      <c r="CK24" s="219">
        <f t="array" ref="CK24">AG24/60</f>
        <v/>
      </c>
      <c r="CL24" s="154" t="n"/>
      <c r="CM24" s="146" t="n"/>
      <c r="CN24" s="134">
        <f t="array" ref="CN24">O24/$G$5*10^(K24/10)</f>
        <v/>
      </c>
      <c r="CO24" s="134">
        <f t="array" ref="CO24">R24/$G$5*10^(K24/10)</f>
        <v/>
      </c>
      <c r="CP24" s="134">
        <f t="array" ref="CP24">U24/$G$5*10^(K24/10)</f>
        <v/>
      </c>
      <c r="CQ24" s="134">
        <f t="array" ref="CQ24">X24/$G$5*10^(K24/10)</f>
        <v/>
      </c>
      <c r="CR24" s="134">
        <f t="array" ref="CR24">AA24/$G$5*10^(K24/10)</f>
        <v/>
      </c>
      <c r="CS24" s="134">
        <f t="array" ref="CS24">AD24/$G$5*10^(K24/10)</f>
        <v/>
      </c>
      <c r="CT24" s="134">
        <f t="array" ref="CT24">AG24/$G$5*10^(K24/10)</f>
        <v/>
      </c>
      <c r="CU24" s="134">
        <f t="array" ref="CU24">O24/$G$5*10^(AM24/10)</f>
        <v/>
      </c>
      <c r="CV24" s="134">
        <f t="array" ref="CV24">R24/$G$5*10^(AM24/10)</f>
        <v/>
      </c>
      <c r="CW24" s="134">
        <f t="array" ref="CW24">U24/$G$5*10^(AM24/10)</f>
        <v/>
      </c>
      <c r="CX24" s="134">
        <f t="array" ref="CX24">X24/$G$5*10^(AM24/10)</f>
        <v/>
      </c>
      <c r="CY24" s="134">
        <f t="array" ref="CY24">AA24/$G$5*10^(AM24/10)</f>
        <v/>
      </c>
      <c r="CZ24" s="134">
        <f t="array" ref="CZ24">AD24/$G$5*10^(AM24/10)</f>
        <v/>
      </c>
      <c r="DA24" s="134">
        <f t="array" ref="DA24">AG24/$G$5*10^(AM24/10)</f>
        <v/>
      </c>
      <c r="DB24" s="220">
        <f t="array" ref="DB24">IF(K24&gt;80,O24,"")</f>
        <v/>
      </c>
      <c r="DC24" s="220">
        <f t="array" ref="DC24">IF(K24&gt;80,O24/$DB$10*10^(L24/10),"")</f>
        <v/>
      </c>
      <c r="DD24" s="220">
        <f t="array" ref="DD24">IF(K24&gt;80,O24/$DB$10*10^(K24/10),"")</f>
        <v/>
      </c>
      <c r="DE24" s="154" t="n"/>
      <c r="DF24" s="145" t="n"/>
      <c r="DG24" s="145" t="n"/>
      <c r="DH24" s="156" t="n"/>
    </row>
    <row r="25" hidden="1" ht="27" customHeight="1" s="621">
      <c r="A25" s="144" t="n"/>
      <c r="B25" s="146" t="n"/>
      <c r="C25" s="209">
        <f t="array" ref="C25">IF(AK25="0","T",IF((K25-AK25)&lt;65,"I",IF((K25-AK25)&lt;70,"K",IF((K25-AK25)&lt;75,"J",IF((K25-AK25)&lt;80,"K","L")))))</f>
        <v/>
      </c>
      <c r="D25" s="209">
        <f t="array" ref="D25">IF(J25&lt;135,"T",IF((J25-$J$69)&lt;135,"J","L"))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IF(AND($O$47&gt;87,K25&gt;80),AK25,0)</f>
        <v/>
      </c>
      <c r="N25" s="724">
        <f t="array" ref="N25">IF(M25=0,"",K25-M25)</f>
        <v/>
      </c>
      <c r="O25" s="137" t="n"/>
      <c r="P25" s="137" t="n"/>
      <c r="Q25" s="137" t="n"/>
      <c r="R25" s="137" t="n"/>
      <c r="S25" s="137" t="n"/>
      <c r="T25" s="137" t="n"/>
      <c r="U25" s="137" t="n"/>
      <c r="V25" s="137" t="n"/>
      <c r="W25" s="137" t="n"/>
      <c r="X25" s="137" t="n"/>
      <c r="Y25" s="137" t="n"/>
      <c r="Z25" s="137" t="n"/>
      <c r="AA25" s="137" t="n"/>
      <c r="AB25" s="137" t="n"/>
      <c r="AC25" s="137" t="n"/>
      <c r="AD25" s="137" t="n"/>
      <c r="AE25" s="137" t="n"/>
      <c r="AF25" s="137" t="n"/>
      <c r="AG25" s="137" t="n"/>
      <c r="AH25" s="137" t="n"/>
      <c r="AI25" s="137" t="n"/>
      <c r="AJ25" s="483" t="n"/>
      <c r="AK25" s="137">
        <f t="array" ref="AK25">IF(K25&lt;80,"0",IF((L25-K25)&lt;=2,($L$66-(($K$66-$L$66)/4)*(L25-K25-2)),($L$66-(($L$66-$M$66)/8)*(L25-K25-2))))</f>
        <v/>
      </c>
      <c r="AL25" s="137">
        <f t="array" ref="AL25">IF(J25&lt;135,"",J25-$J$69)</f>
        <v/>
      </c>
      <c r="AM25" s="644">
        <f t="array" ref="AM25">K25-AK25</f>
        <v/>
      </c>
      <c r="AN25" s="644">
        <f t="array" ref="AN25">O25/$G$5*10^(AM25/10)</f>
        <v/>
      </c>
      <c r="AO25" s="485" t="n"/>
      <c r="AP25" s="723">
        <f t="array" ref="AP25">IF((AS25^2*(I25^2+$G$3^2+$G$4^2)&gt;0),(AS25^2*(I25^2+$G$3^2+$G$4^2)),0)</f>
        <v/>
      </c>
      <c r="AQ25" s="645">
        <f t="array" ref="AQ25">IF(AP25=0,0,(AT25*AR25)^2)</f>
        <v/>
      </c>
      <c r="AR25" s="487">
        <f t="array" ref="AR25">0.5*((P25-Q25)/60)</f>
        <v/>
      </c>
      <c r="AS25" s="646">
        <f t="array" ref="AS25">O25/$G$5*10^((K25-$O$42)/10)</f>
        <v/>
      </c>
      <c r="AT25" s="134">
        <f t="array" ref="AT25">IF(AU25=0,0,4.34*(AS25/AU25))</f>
        <v/>
      </c>
      <c r="AU25" s="134">
        <f t="array" ref="AU25">O25/60</f>
        <v/>
      </c>
      <c r="AV25" s="471" t="n"/>
      <c r="AW25" s="723">
        <f t="array" ref="AW25">IF((AZ25^2*(I25^2+$G$3^2+$G$4^2)&gt;0),(AZ25^2*(I25^2+$G$3^2+$G$4^2)),0)</f>
        <v/>
      </c>
      <c r="AX25" s="645">
        <f t="array" ref="AX25">IF(AW25=0,0,(BA25*AY25)^2)</f>
        <v/>
      </c>
      <c r="AY25" s="487">
        <f t="array" ref="AY25">0.5*((S25-T25)/60)</f>
        <v/>
      </c>
      <c r="AZ25" s="663">
        <f t="array" ref="AZ25">R25/$G$5*10^((K25-$R$42)/10)</f>
        <v/>
      </c>
      <c r="BA25" s="219">
        <f t="array" ref="BA25">IF(BB25=0,0,4.34*(AZ25/BB25))</f>
        <v/>
      </c>
      <c r="BB25" s="219">
        <f t="array" ref="BB25">R25/60</f>
        <v/>
      </c>
      <c r="BC25" s="472" t="n"/>
      <c r="BD25" s="723">
        <f t="array" ref="BD25">IF((BG25^2*(I25^2+$G$3^2+$G$4^2)&gt;0),(BG25^2*(I25^2+$G$3^2+$G$4^2)),0)</f>
        <v/>
      </c>
      <c r="BE25" s="645">
        <f t="array" ref="BE25">IF(BD25=0,0,(BH25*BF25)^2)</f>
        <v/>
      </c>
      <c r="BF25" s="487">
        <f t="array" ref="BF25">0.5*((V25-W25)/60)</f>
        <v/>
      </c>
      <c r="BG25" s="663">
        <f t="array" ref="BG25">U25/$G$5*10^((K25-$U$42)/10)</f>
        <v/>
      </c>
      <c r="BH25" s="219">
        <f t="array" ref="BH25">IF(BI25=0,0,4.34*(BG25/BI25))</f>
        <v/>
      </c>
      <c r="BI25" s="219">
        <f t="array" ref="BI25">U25/60</f>
        <v/>
      </c>
      <c r="BJ25" s="472" t="n"/>
      <c r="BK25" s="723">
        <f t="array" ref="BK25">IF((BN25^2*(I25^2+$G$3^2+$G$4^2)&gt;0),(BN25^2*(I25^2+$G$3^2+$G$4^2)),0)</f>
        <v/>
      </c>
      <c r="BL25" s="645">
        <f t="array" ref="BL25">IF(BK25=0,0,(BO25*BM25)^2)</f>
        <v/>
      </c>
      <c r="BM25" s="487">
        <f t="array" ref="BM25">0.5*((Y25-Z25)/60)</f>
        <v/>
      </c>
      <c r="BN25" s="663">
        <f t="array" ref="BN25">(X25/$G$5)*(10^((K25-$X$42)*0.1))</f>
        <v/>
      </c>
      <c r="BO25" s="219">
        <f t="array" ref="BO25">IF(BP25=0,0,(4.34*(BN25/BP25)))</f>
        <v/>
      </c>
      <c r="BP25" s="219">
        <f t="array" ref="BP25">X25/60</f>
        <v/>
      </c>
      <c r="BQ25" s="472" t="n"/>
      <c r="BR25" s="723">
        <f t="array" ref="BR25">IF((BU25^2*(I25^2+$G$3^2+$G$4^2)&gt;0),(BU25^2*(I25^2+$G$3^2+$G$4^2)),0)</f>
        <v/>
      </c>
      <c r="BS25" s="645">
        <f t="array" ref="BS25">IF(BR25=0,0,(BV25*BT25)^2)</f>
        <v/>
      </c>
      <c r="BT25" s="487">
        <f t="array" ref="BT25">0.5*((AB25-AC25)/60)</f>
        <v/>
      </c>
      <c r="BU25" s="663">
        <f t="array" ref="BU25">AA25/$G$5*10^((K25-$AA$42)/10)</f>
        <v/>
      </c>
      <c r="BV25" s="219">
        <f t="array" ref="BV25">IF(BW25=0,0,4.34*(BU25/BW25))</f>
        <v/>
      </c>
      <c r="BW25" s="219">
        <f t="array" ref="BW25">AA25/60</f>
        <v/>
      </c>
      <c r="BX25" s="471" t="n"/>
      <c r="BY25" s="723">
        <f t="array" ref="BY25">IF((CB25^2*(I25^2+$G$3^2+$G$4^2)&gt;0),(CB25^2*(I25^2+$G$3^2+$G$4^2)),0)</f>
        <v/>
      </c>
      <c r="BZ25" s="645">
        <f t="array" ref="BZ25">IF(BY25=0,0,(CC25*CA25)^2)</f>
        <v/>
      </c>
      <c r="CA25" s="487">
        <f t="array" ref="CA25">0.5*((AE25-AF25)/60)</f>
        <v/>
      </c>
      <c r="CB25" s="663">
        <f t="array" ref="CB25">AD25/$G$5*10^((K25-$AD$42)/10)</f>
        <v/>
      </c>
      <c r="CC25" s="219">
        <f t="array" ref="CC25">IF(CD25=0,0,4.34*(CB25/CD25))</f>
        <v/>
      </c>
      <c r="CD25" s="219">
        <f t="array" ref="CD25">AD25/60</f>
        <v/>
      </c>
      <c r="CE25" s="471" t="n"/>
      <c r="CF25" s="723">
        <f t="array" ref="CF25">IF((CI25^2*(I25^2+$G$3^2+$G$4^2)&gt;0),(CI25^2*(I25^2+$G$3^2+$G$4^2)),0)</f>
        <v/>
      </c>
      <c r="CG25" s="645">
        <f t="array" ref="CG25">IF(CF25=0,0,(CJ25*CH25)^2)</f>
        <v/>
      </c>
      <c r="CH25" s="487">
        <f t="array" ref="CH25">0.5*((AH25-AI25)/60)</f>
        <v/>
      </c>
      <c r="CI25" s="663">
        <f t="array" ref="CI25">AG25/$G$5*10^((K25-$AG$42)/10)</f>
        <v/>
      </c>
      <c r="CJ25" s="219">
        <f t="array" ref="CJ25">IF(CK25=0,0,4.34*(CI25/CK25))</f>
        <v/>
      </c>
      <c r="CK25" s="219">
        <f t="array" ref="CK25">AG25/60</f>
        <v/>
      </c>
      <c r="CL25" s="154" t="n"/>
      <c r="CM25" s="146" t="n"/>
      <c r="CN25" s="134">
        <f t="array" ref="CN25">O25/$G$5*10^(K25/10)</f>
        <v/>
      </c>
      <c r="CO25" s="134">
        <f t="array" ref="CO25">R25/$G$5*10^(K25/10)</f>
        <v/>
      </c>
      <c r="CP25" s="134">
        <f t="array" ref="CP25">U25/$G$5*10^(K25/10)</f>
        <v/>
      </c>
      <c r="CQ25" s="134">
        <f t="array" ref="CQ25">X25/$G$5*10^(K25/10)</f>
        <v/>
      </c>
      <c r="CR25" s="134">
        <f t="array" ref="CR25">AA25/$G$5*10^(K25/10)</f>
        <v/>
      </c>
      <c r="CS25" s="134">
        <f t="array" ref="CS25">AD25/$G$5*10^(K25/10)</f>
        <v/>
      </c>
      <c r="CT25" s="134">
        <f t="array" ref="CT25">AG25/$G$5*10^(K25/10)</f>
        <v/>
      </c>
      <c r="CU25" s="134">
        <f t="array" ref="CU25">O25/$G$5*10^(AM25/10)</f>
        <v/>
      </c>
      <c r="CV25" s="134">
        <f t="array" ref="CV25">R25/$G$5*10^(AM25/10)</f>
        <v/>
      </c>
      <c r="CW25" s="134">
        <f t="array" ref="CW25">U25/$G$5*10^(AM25/10)</f>
        <v/>
      </c>
      <c r="CX25" s="134">
        <f t="array" ref="CX25">X25/$G$5*10^(AM25/10)</f>
        <v/>
      </c>
      <c r="CY25" s="134">
        <f t="array" ref="CY25">AA25/$G$5*10^(AM25/10)</f>
        <v/>
      </c>
      <c r="CZ25" s="134">
        <f t="array" ref="CZ25">AD25/$G$5*10^(AM25/10)</f>
        <v/>
      </c>
      <c r="DA25" s="134">
        <f t="array" ref="DA25">AG25/$G$5*10^(AM25/10)</f>
        <v/>
      </c>
      <c r="DB25" s="220">
        <f t="array" ref="DB25">IF(K25&gt;80,O25,"")</f>
        <v/>
      </c>
      <c r="DC25" s="220">
        <f t="array" ref="DC25">IF(K25&gt;80,O25/$DB$10*10^(L25/10),"")</f>
        <v/>
      </c>
      <c r="DD25" s="220">
        <f t="array" ref="DD25">IF(K25&gt;80,O25/$DB$10*10^(K25/10),"")</f>
        <v/>
      </c>
      <c r="DE25" s="154" t="n"/>
      <c r="DF25" s="145" t="n"/>
      <c r="DG25" s="145" t="n"/>
      <c r="DH25" s="156" t="n"/>
    </row>
    <row r="26" hidden="1" ht="27" customHeight="1" s="621">
      <c r="A26" s="144" t="n"/>
      <c r="B26" s="146" t="n"/>
      <c r="C26" s="209">
        <f t="array" ref="C26">IF(AK26="0","T",IF((K26-AK26)&lt;65,"I",IF((K26-AK26)&lt;70,"K",IF((K26-AK26)&lt;75,"J",IF((K26-AK26)&lt;80,"K","L")))))</f>
        <v/>
      </c>
      <c r="D26" s="209">
        <f t="array" ref="D26">IF(J26&lt;135,"T",IF((J26-$J$69)&lt;135,"J","L"))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IF(AND($O$47&gt;87,K26&gt;80),AK26,0)</f>
        <v/>
      </c>
      <c r="N26" s="724">
        <f t="array" ref="N26">IF(M26=0,"",K26-M26)</f>
        <v/>
      </c>
      <c r="O26" s="137" t="n"/>
      <c r="P26" s="137" t="n"/>
      <c r="Q26" s="137" t="n"/>
      <c r="R26" s="137" t="n"/>
      <c r="S26" s="137" t="n"/>
      <c r="T26" s="137" t="n"/>
      <c r="U26" s="137" t="n"/>
      <c r="V26" s="137" t="n"/>
      <c r="W26" s="137" t="n"/>
      <c r="X26" s="137" t="n"/>
      <c r="Y26" s="137" t="n"/>
      <c r="Z26" s="137" t="n"/>
      <c r="AA26" s="137" t="n"/>
      <c r="AB26" s="137" t="n"/>
      <c r="AC26" s="137" t="n"/>
      <c r="AD26" s="137" t="n"/>
      <c r="AE26" s="137" t="n"/>
      <c r="AF26" s="137" t="n"/>
      <c r="AG26" s="137" t="n"/>
      <c r="AH26" s="137" t="n"/>
      <c r="AI26" s="137" t="n"/>
      <c r="AJ26" s="483" t="n"/>
      <c r="AK26" s="137">
        <f t="array" ref="AK26">IF(K26&lt;80,"0",IF((L26-K26)&lt;=2,($L$66-(($K$66-$L$66)/4)*(L26-K26-2)),($L$66-(($L$66-$M$66)/8)*(L26-K26-2))))</f>
        <v/>
      </c>
      <c r="AL26" s="137">
        <f t="array" ref="AL26">IF(J26&lt;135,"",J26-$J$69)</f>
        <v/>
      </c>
      <c r="AM26" s="644">
        <f t="array" ref="AM26">K26-AK26</f>
        <v/>
      </c>
      <c r="AN26" s="644">
        <f t="array" ref="AN26">O26/$G$5*10^(AM26/10)</f>
        <v/>
      </c>
      <c r="AO26" s="485" t="n"/>
      <c r="AP26" s="723">
        <f t="array" ref="AP26">IF((AS26^2*(I26^2+$G$3^2+$G$4^2)&gt;0),(AS26^2*(I26^2+$G$3^2+$G$4^2)),0)</f>
        <v/>
      </c>
      <c r="AQ26" s="645">
        <f t="array" ref="AQ26">IF(AP26=0,0,(AT26*AR26)^2)</f>
        <v/>
      </c>
      <c r="AR26" s="487">
        <f t="array" ref="AR26">0.5*((P26-Q26)/60)</f>
        <v/>
      </c>
      <c r="AS26" s="646">
        <f t="array" ref="AS26">O26/$G$5*10^((K26-$O$42)/10)</f>
        <v/>
      </c>
      <c r="AT26" s="134">
        <f t="array" ref="AT26">IF(AU26=0,0,4.34*(AS26/AU26))</f>
        <v/>
      </c>
      <c r="AU26" s="134">
        <f t="array" ref="AU26">O26/60</f>
        <v/>
      </c>
      <c r="AV26" s="471" t="n"/>
      <c r="AW26" s="723">
        <f t="array" ref="AW26">IF((AZ26^2*(I26^2+$G$3^2+$G$4^2)&gt;0),(AZ26^2*(I26^2+$G$3^2+$G$4^2)),0)</f>
        <v/>
      </c>
      <c r="AX26" s="645">
        <f t="array" ref="AX26">IF(AW26=0,0,(BA26*AY26)^2)</f>
        <v/>
      </c>
      <c r="AY26" s="487">
        <f t="array" ref="AY26">0.5*((S26-T26)/60)</f>
        <v/>
      </c>
      <c r="AZ26" s="663">
        <f t="array" ref="AZ26">R26/$G$5*10^((K26-$R$42)/10)</f>
        <v/>
      </c>
      <c r="BA26" s="219">
        <f t="array" ref="BA26">IF(BB26=0,0,4.34*(AZ26/BB26))</f>
        <v/>
      </c>
      <c r="BB26" s="219">
        <f t="array" ref="BB26">R26/60</f>
        <v/>
      </c>
      <c r="BC26" s="472" t="n"/>
      <c r="BD26" s="723">
        <f t="array" ref="BD26">IF((BG26^2*(I26^2+$G$3^2+$G$4^2)&gt;0),(BG26^2*(I26^2+$G$3^2+$G$4^2)),0)</f>
        <v/>
      </c>
      <c r="BE26" s="645">
        <f t="array" ref="BE26">IF(BD26=0,0,(BH26*BF26)^2)</f>
        <v/>
      </c>
      <c r="BF26" s="487">
        <f t="array" ref="BF26">0.5*((V26-W26)/60)</f>
        <v/>
      </c>
      <c r="BG26" s="663">
        <f t="array" ref="BG26">U26/$G$5*10^((K26-$U$42)/10)</f>
        <v/>
      </c>
      <c r="BH26" s="219">
        <f t="array" ref="BH26">IF(BI26=0,0,4.34*(BG26/BI26))</f>
        <v/>
      </c>
      <c r="BI26" s="219">
        <f t="array" ref="BI26">U26/60</f>
        <v/>
      </c>
      <c r="BJ26" s="472" t="n"/>
      <c r="BK26" s="723">
        <f t="array" ref="BK26">IF((BN26^2*(I26^2+$G$3^2+$G$4^2)&gt;0),(BN26^2*(I26^2+$G$3^2+$G$4^2)),0)</f>
        <v/>
      </c>
      <c r="BL26" s="645">
        <f t="array" ref="BL26">IF(BK26=0,0,(BO26*BM26)^2)</f>
        <v/>
      </c>
      <c r="BM26" s="487">
        <f t="array" ref="BM26">0.5*((Y26-Z26)/60)</f>
        <v/>
      </c>
      <c r="BN26" s="663">
        <f t="array" ref="BN26">(X26/$G$5)*(10^((K26-$X$42)*0.1))</f>
        <v/>
      </c>
      <c r="BO26" s="219">
        <f t="array" ref="BO26">IF(BP26=0,0,(4.34*(BN26/BP26)))</f>
        <v/>
      </c>
      <c r="BP26" s="219">
        <f t="array" ref="BP26">X26/60</f>
        <v/>
      </c>
      <c r="BQ26" s="472" t="n"/>
      <c r="BR26" s="723">
        <f t="array" ref="BR26">IF((BU26^2*(I26^2+$G$3^2+$G$4^2)&gt;0),(BU26^2*(I26^2+$G$3^2+$G$4^2)),0)</f>
        <v/>
      </c>
      <c r="BS26" s="645">
        <f t="array" ref="BS26">IF(BR26=0,0,(BV26*BT26)^2)</f>
        <v/>
      </c>
      <c r="BT26" s="487">
        <f t="array" ref="BT26">0.5*((AB26-AC26)/60)</f>
        <v/>
      </c>
      <c r="BU26" s="663">
        <f t="array" ref="BU26">AA26/$G$5*10^((K26-$AA$42)/10)</f>
        <v/>
      </c>
      <c r="BV26" s="219">
        <f t="array" ref="BV26">IF(BW26=0,0,4.34*(BU26/BW26))</f>
        <v/>
      </c>
      <c r="BW26" s="219">
        <f t="array" ref="BW26">AA26/60</f>
        <v/>
      </c>
      <c r="BX26" s="471" t="n"/>
      <c r="BY26" s="723">
        <f t="array" ref="BY26">IF((CB26^2*(I26^2+$G$3^2+$G$4^2)&gt;0),(CB26^2*(I26^2+$G$3^2+$G$4^2)),0)</f>
        <v/>
      </c>
      <c r="BZ26" s="645">
        <f t="array" ref="BZ26">IF(BY26=0,0,(CC26*CA26)^2)</f>
        <v/>
      </c>
      <c r="CA26" s="487">
        <f t="array" ref="CA26">0.5*((AE26-AF26)/60)</f>
        <v/>
      </c>
      <c r="CB26" s="663">
        <f t="array" ref="CB26">AD26/$G$5*10^((K26-$AD$42)/10)</f>
        <v/>
      </c>
      <c r="CC26" s="219">
        <f t="array" ref="CC26">IF(CD26=0,0,4.34*(CB26/CD26))</f>
        <v/>
      </c>
      <c r="CD26" s="219">
        <f t="array" ref="CD26">AD26/60</f>
        <v/>
      </c>
      <c r="CE26" s="471" t="n"/>
      <c r="CF26" s="723">
        <f t="array" ref="CF26">IF((CI26^2*(I26^2+$G$3^2+$G$4^2)&gt;0),(CI26^2*(I26^2+$G$3^2+$G$4^2)),0)</f>
        <v/>
      </c>
      <c r="CG26" s="645">
        <f t="array" ref="CG26">IF(CF26=0,0,(CJ26*CH26)^2)</f>
        <v/>
      </c>
      <c r="CH26" s="487">
        <f t="array" ref="CH26">0.5*((AH26-AI26)/60)</f>
        <v/>
      </c>
      <c r="CI26" s="663">
        <f t="array" ref="CI26">AG26/$G$5*10^((K26-$AG$42)/10)</f>
        <v/>
      </c>
      <c r="CJ26" s="219">
        <f t="array" ref="CJ26">IF(CK26=0,0,4.34*(CI26/CK26))</f>
        <v/>
      </c>
      <c r="CK26" s="219">
        <f t="array" ref="CK26">AG26/60</f>
        <v/>
      </c>
      <c r="CL26" s="154" t="n"/>
      <c r="CM26" s="146" t="n"/>
      <c r="CN26" s="134">
        <f t="array" ref="CN26">O26/$G$5*10^(K26/10)</f>
        <v/>
      </c>
      <c r="CO26" s="134">
        <f t="array" ref="CO26">R26/$G$5*10^(K26/10)</f>
        <v/>
      </c>
      <c r="CP26" s="134">
        <f t="array" ref="CP26">U26/$G$5*10^(K26/10)</f>
        <v/>
      </c>
      <c r="CQ26" s="134">
        <f t="array" ref="CQ26">X26/$G$5*10^(K26/10)</f>
        <v/>
      </c>
      <c r="CR26" s="134">
        <f t="array" ref="CR26">AA26/$G$5*10^(K26/10)</f>
        <v/>
      </c>
      <c r="CS26" s="134">
        <f t="array" ref="CS26">AD26/$G$5*10^(K26/10)</f>
        <v/>
      </c>
      <c r="CT26" s="134">
        <f t="array" ref="CT26">AG26/$G$5*10^(K26/10)</f>
        <v/>
      </c>
      <c r="CU26" s="134">
        <f t="array" ref="CU26">O26/$G$5*10^(AM26/10)</f>
        <v/>
      </c>
      <c r="CV26" s="134">
        <f t="array" ref="CV26">R26/$G$5*10^(AM26/10)</f>
        <v/>
      </c>
      <c r="CW26" s="134">
        <f t="array" ref="CW26">U26/$G$5*10^(AM26/10)</f>
        <v/>
      </c>
      <c r="CX26" s="134">
        <f t="array" ref="CX26">X26/$G$5*10^(AM26/10)</f>
        <v/>
      </c>
      <c r="CY26" s="134">
        <f t="array" ref="CY26">AA26/$G$5*10^(AM26/10)</f>
        <v/>
      </c>
      <c r="CZ26" s="134">
        <f t="array" ref="CZ26">AD26/$G$5*10^(AM26/10)</f>
        <v/>
      </c>
      <c r="DA26" s="134">
        <f t="array" ref="DA26">AG26/$G$5*10^(AM26/10)</f>
        <v/>
      </c>
      <c r="DB26" s="220">
        <f t="array" ref="DB26">IF(K26&gt;80,O26,"")</f>
        <v/>
      </c>
      <c r="DC26" s="220">
        <f t="array" ref="DC26">IF(K26&gt;80,O26/$DB$10*10^(L26/10),"")</f>
        <v/>
      </c>
      <c r="DD26" s="220">
        <f t="array" ref="DD26">IF(K26&gt;80,O26/$DB$10*10^(K26/10),"")</f>
        <v/>
      </c>
      <c r="DE26" s="154" t="n"/>
      <c r="DF26" s="145" t="n"/>
      <c r="DG26" s="145" t="n"/>
      <c r="DH26" s="156" t="n"/>
    </row>
    <row r="27" hidden="1" ht="27" customHeight="1" s="621">
      <c r="A27" s="144" t="n"/>
      <c r="B27" s="146" t="n"/>
      <c r="C27" s="209">
        <f t="array" ref="C27">IF(AK27="0","T",IF((K27-AK27)&lt;65,"I",IF((K27-AK27)&lt;70,"K",IF((K27-AK27)&lt;75,"J",IF((K27-AK27)&lt;80,"K","L")))))</f>
        <v/>
      </c>
      <c r="D27" s="209">
        <f t="array" ref="D27">IF(J27&lt;135,"T",IF((J27-$J$69)&lt;135,"J","L"))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IF(AND($O$47&gt;87,K27&gt;80),AK27,0)</f>
        <v/>
      </c>
      <c r="N27" s="724">
        <f t="array" ref="N27">IF(M27=0,"",K27-M27)</f>
        <v/>
      </c>
      <c r="O27" s="137" t="n"/>
      <c r="P27" s="137" t="n"/>
      <c r="Q27" s="137" t="n"/>
      <c r="R27" s="137" t="n"/>
      <c r="S27" s="137" t="n"/>
      <c r="T27" s="137" t="n"/>
      <c r="U27" s="137" t="n"/>
      <c r="V27" s="137" t="n"/>
      <c r="W27" s="137" t="n"/>
      <c r="X27" s="137" t="n"/>
      <c r="Y27" s="137" t="n"/>
      <c r="Z27" s="137" t="n"/>
      <c r="AA27" s="137" t="n"/>
      <c r="AB27" s="137" t="n"/>
      <c r="AC27" s="137" t="n"/>
      <c r="AD27" s="137" t="n"/>
      <c r="AE27" s="137" t="n"/>
      <c r="AF27" s="137" t="n"/>
      <c r="AG27" s="137" t="n"/>
      <c r="AH27" s="137" t="n"/>
      <c r="AI27" s="137" t="n"/>
      <c r="AJ27" s="483" t="n"/>
      <c r="AK27" s="137">
        <f t="array" ref="AK27">IF(K27&lt;80,"0",IF((L27-K27)&lt;=2,($L$66-(($K$66-$L$66)/4)*(L27-K27-2)),($L$66-(($L$66-$M$66)/8)*(L27-K27-2))))</f>
        <v/>
      </c>
      <c r="AL27" s="137">
        <f t="array" ref="AL27">IF(J27&lt;135,"",J27-$J$69)</f>
        <v/>
      </c>
      <c r="AM27" s="644">
        <f t="array" ref="AM27">K27-AK27</f>
        <v/>
      </c>
      <c r="AN27" s="644">
        <f t="array" ref="AN27">O27/$G$5*10^(AM27/10)</f>
        <v/>
      </c>
      <c r="AO27" s="485" t="n"/>
      <c r="AP27" s="723">
        <f t="array" ref="AP27">IF((AS27^2*(I27^2+$G$3^2+$G$4^2)&gt;0),(AS27^2*(I27^2+$G$3^2+$G$4^2)),0)</f>
        <v/>
      </c>
      <c r="AQ27" s="645">
        <f t="array" ref="AQ27">IF(AP27=0,0,(AT27*AR27)^2)</f>
        <v/>
      </c>
      <c r="AR27" s="487">
        <f t="array" ref="AR27">0.5*((P27-Q27)/60)</f>
        <v/>
      </c>
      <c r="AS27" s="646">
        <f t="array" ref="AS27">O27/$G$5*10^((K27-$O$42)/10)</f>
        <v/>
      </c>
      <c r="AT27" s="134">
        <f t="array" ref="AT27">IF(AU27=0,0,4.34*(AS27/AU27))</f>
        <v/>
      </c>
      <c r="AU27" s="134">
        <f t="array" ref="AU27">O27/60</f>
        <v/>
      </c>
      <c r="AV27" s="471" t="n"/>
      <c r="AW27" s="723">
        <f t="array" ref="AW27">IF((AZ27^2*(I27^2+$G$3^2+$G$4^2)&gt;0),(AZ27^2*(I27^2+$G$3^2+$G$4^2)),0)</f>
        <v/>
      </c>
      <c r="AX27" s="645">
        <f t="array" ref="AX27">IF(AW27=0,0,(BA27*AY27)^2)</f>
        <v/>
      </c>
      <c r="AY27" s="487">
        <f t="array" ref="AY27">0.5*((S27-T27)/60)</f>
        <v/>
      </c>
      <c r="AZ27" s="663">
        <f t="array" ref="AZ27">R27/$G$5*10^((K27-$R$42)/10)</f>
        <v/>
      </c>
      <c r="BA27" s="219">
        <f t="array" ref="BA27">IF(BB27=0,0,4.34*(AZ27/BB27))</f>
        <v/>
      </c>
      <c r="BB27" s="219">
        <f t="array" ref="BB27">R27/60</f>
        <v/>
      </c>
      <c r="BC27" s="472" t="n"/>
      <c r="BD27" s="723">
        <f t="array" ref="BD27">IF((BG27^2*(I27^2+$G$3^2+$G$4^2)&gt;0),(BG27^2*(I27^2+$G$3^2+$G$4^2)),0)</f>
        <v/>
      </c>
      <c r="BE27" s="645">
        <f t="array" ref="BE27">IF(BD27=0,0,(BH27*BF27)^2)</f>
        <v/>
      </c>
      <c r="BF27" s="487">
        <f t="array" ref="BF27">0.5*((V27-W27)/60)</f>
        <v/>
      </c>
      <c r="BG27" s="663">
        <f t="array" ref="BG27">U27/$G$5*10^((K27-$U$42)/10)</f>
        <v/>
      </c>
      <c r="BH27" s="219">
        <f t="array" ref="BH27">IF(BI27=0,0,4.34*(BG27/BI27))</f>
        <v/>
      </c>
      <c r="BI27" s="219">
        <f t="array" ref="BI27">U27/60</f>
        <v/>
      </c>
      <c r="BJ27" s="472" t="n"/>
      <c r="BK27" s="723">
        <f t="array" ref="BK27">IF((BN27^2*(I27^2+$G$3^2+$G$4^2)&gt;0),(BN27^2*(I27^2+$G$3^2+$G$4^2)),0)</f>
        <v/>
      </c>
      <c r="BL27" s="645">
        <f t="array" ref="BL27">IF(BK27=0,0,(BO27*BM27)^2)</f>
        <v/>
      </c>
      <c r="BM27" s="487">
        <f t="array" ref="BM27">0.5*((Y27-Z27)/60)</f>
        <v/>
      </c>
      <c r="BN27" s="663">
        <f t="array" ref="BN27">(X27/$G$5)*(10^((K27-$X$42)*0.1))</f>
        <v/>
      </c>
      <c r="BO27" s="219">
        <f t="array" ref="BO27">IF(BP27=0,0,(4.34*(BN27/BP27)))</f>
        <v/>
      </c>
      <c r="BP27" s="219">
        <f t="array" ref="BP27">X27/60</f>
        <v/>
      </c>
      <c r="BQ27" s="472" t="n"/>
      <c r="BR27" s="723">
        <f t="array" ref="BR27">IF((BU27^2*(I27^2+$G$3^2+$G$4^2)&gt;0),(BU27^2*(I27^2+$G$3^2+$G$4^2)),0)</f>
        <v/>
      </c>
      <c r="BS27" s="645">
        <f t="array" ref="BS27">IF(BR27=0,0,(BV27*BT27)^2)</f>
        <v/>
      </c>
      <c r="BT27" s="487">
        <f t="array" ref="BT27">0.5*((AB27-AC27)/60)</f>
        <v/>
      </c>
      <c r="BU27" s="663">
        <f t="array" ref="BU27">AA27/$G$5*10^((K27-$AA$42)/10)</f>
        <v/>
      </c>
      <c r="BV27" s="219">
        <f t="array" ref="BV27">IF(BW27=0,0,4.34*(BU27/BW27))</f>
        <v/>
      </c>
      <c r="BW27" s="219">
        <f t="array" ref="BW27">AA27/60</f>
        <v/>
      </c>
      <c r="BX27" s="471" t="n"/>
      <c r="BY27" s="723">
        <f t="array" ref="BY27">IF((CB27^2*(I27^2+$G$3^2+$G$4^2)&gt;0),(CB27^2*(I27^2+$G$3^2+$G$4^2)),0)</f>
        <v/>
      </c>
      <c r="BZ27" s="645">
        <f t="array" ref="BZ27">IF(BY27=0,0,(CC27*CA27)^2)</f>
        <v/>
      </c>
      <c r="CA27" s="487">
        <f t="array" ref="CA27">0.5*((AE27-AF27)/60)</f>
        <v/>
      </c>
      <c r="CB27" s="663">
        <f t="array" ref="CB27">AD27/$G$5*10^((K27-$AD$42)/10)</f>
        <v/>
      </c>
      <c r="CC27" s="219">
        <f t="array" ref="CC27">IF(CD27=0,0,4.34*(CB27/CD27))</f>
        <v/>
      </c>
      <c r="CD27" s="219">
        <f t="array" ref="CD27">AD27/60</f>
        <v/>
      </c>
      <c r="CE27" s="471" t="n"/>
      <c r="CF27" s="723">
        <f t="array" ref="CF27">IF((CI27^2*(I27^2+$G$3^2+$G$4^2)&gt;0),(CI27^2*(I27^2+$G$3^2+$G$4^2)),0)</f>
        <v/>
      </c>
      <c r="CG27" s="645">
        <f t="array" ref="CG27">IF(CF27=0,0,(CJ27*CH27)^2)</f>
        <v/>
      </c>
      <c r="CH27" s="487">
        <f t="array" ref="CH27">0.5*((AH27-AI27)/60)</f>
        <v/>
      </c>
      <c r="CI27" s="663">
        <f t="array" ref="CI27">AG27/$G$5*10^((K27-$AG$42)/10)</f>
        <v/>
      </c>
      <c r="CJ27" s="219">
        <f t="array" ref="CJ27">IF(CK27=0,0,4.34*(CI27/CK27))</f>
        <v/>
      </c>
      <c r="CK27" s="219">
        <f t="array" ref="CK27">AG27/60</f>
        <v/>
      </c>
      <c r="CL27" s="154" t="n"/>
      <c r="CM27" s="146" t="n"/>
      <c r="CN27" s="134">
        <f t="array" ref="CN27">O27/$G$5*10^(K27/10)</f>
        <v/>
      </c>
      <c r="CO27" s="134">
        <f t="array" ref="CO27">R27/$G$5*10^(K27/10)</f>
        <v/>
      </c>
      <c r="CP27" s="134">
        <f t="array" ref="CP27">U27/$G$5*10^(K27/10)</f>
        <v/>
      </c>
      <c r="CQ27" s="134">
        <f t="array" ref="CQ27">X27/$G$5*10^(K27/10)</f>
        <v/>
      </c>
      <c r="CR27" s="134">
        <f t="array" ref="CR27">AA27/$G$5*10^(K27/10)</f>
        <v/>
      </c>
      <c r="CS27" s="134">
        <f t="array" ref="CS27">AD27/$G$5*10^(K27/10)</f>
        <v/>
      </c>
      <c r="CT27" s="134">
        <f t="array" ref="CT27">AG27/$G$5*10^(K27/10)</f>
        <v/>
      </c>
      <c r="CU27" s="134">
        <f t="array" ref="CU27">O27/$G$5*10^(AM27/10)</f>
        <v/>
      </c>
      <c r="CV27" s="134">
        <f t="array" ref="CV27">R27/$G$5*10^(AM27/10)</f>
        <v/>
      </c>
      <c r="CW27" s="134">
        <f t="array" ref="CW27">U27/$G$5*10^(AM27/10)</f>
        <v/>
      </c>
      <c r="CX27" s="134">
        <f t="array" ref="CX27">X27/$G$5*10^(AM27/10)</f>
        <v/>
      </c>
      <c r="CY27" s="134">
        <f t="array" ref="CY27">AA27/$G$5*10^(AM27/10)</f>
        <v/>
      </c>
      <c r="CZ27" s="134">
        <f t="array" ref="CZ27">AD27/$G$5*10^(AM27/10)</f>
        <v/>
      </c>
      <c r="DA27" s="134">
        <f t="array" ref="DA27">AG27/$G$5*10^(AM27/10)</f>
        <v/>
      </c>
      <c r="DB27" s="220">
        <f t="array" ref="DB27">IF(K27&gt;80,O27,"")</f>
        <v/>
      </c>
      <c r="DC27" s="220">
        <f t="array" ref="DC27">IF(K27&gt;80,O27/$DB$10*10^(L27/10),"")</f>
        <v/>
      </c>
      <c r="DD27" s="220">
        <f t="array" ref="DD27">IF(K27&gt;80,O27/$DB$10*10^(K27/10),"")</f>
        <v/>
      </c>
      <c r="DE27" s="154" t="n"/>
      <c r="DF27" s="145" t="n"/>
      <c r="DG27" s="145" t="n"/>
      <c r="DH27" s="156" t="n"/>
    </row>
    <row r="28" hidden="1" ht="27" customHeight="1" s="621">
      <c r="A28" s="144" t="n"/>
      <c r="B28" s="146" t="n"/>
      <c r="C28" s="209">
        <f t="array" ref="C28">IF(AK28="0","T",IF((K28-AK28)&lt;65,"I",IF((K28-AK28)&lt;70,"K",IF((K28-AK28)&lt;75,"J",IF((K28-AK28)&lt;80,"K","L")))))</f>
        <v/>
      </c>
      <c r="D28" s="209">
        <f t="array" ref="D28">IF(J28&lt;135,"T",IF((J28-$J$69)&lt;135,"J","L"))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IF(AND($O$47&gt;87,K28&gt;80),AK28,0)</f>
        <v/>
      </c>
      <c r="N28" s="724">
        <f t="array" ref="N28">IF(M28=0,"",K28-M28)</f>
        <v/>
      </c>
      <c r="O28" s="137" t="n"/>
      <c r="P28" s="137" t="n"/>
      <c r="Q28" s="137" t="n"/>
      <c r="R28" s="137" t="n"/>
      <c r="S28" s="137" t="n"/>
      <c r="T28" s="137" t="n"/>
      <c r="U28" s="137" t="n"/>
      <c r="V28" s="137" t="n"/>
      <c r="W28" s="137" t="n"/>
      <c r="X28" s="137" t="n"/>
      <c r="Y28" s="137" t="n"/>
      <c r="Z28" s="137" t="n"/>
      <c r="AA28" s="137" t="n"/>
      <c r="AB28" s="137" t="n"/>
      <c r="AC28" s="137" t="n"/>
      <c r="AD28" s="137" t="n"/>
      <c r="AE28" s="137" t="n"/>
      <c r="AF28" s="137" t="n"/>
      <c r="AG28" s="137" t="n"/>
      <c r="AH28" s="137" t="n"/>
      <c r="AI28" s="137" t="n"/>
      <c r="AJ28" s="483" t="n"/>
      <c r="AK28" s="137">
        <f t="array" ref="AK28">IF(K28&lt;80,"0",IF((L28-K28)&lt;=2,($L$66-(($K$66-$L$66)/4)*(L28-K28-2)),($L$66-(($L$66-$M$66)/8)*(L28-K28-2))))</f>
        <v/>
      </c>
      <c r="AL28" s="137">
        <f t="array" ref="AL28">IF(J28&lt;135,"",J28-$J$69)</f>
        <v/>
      </c>
      <c r="AM28" s="644">
        <f t="array" ref="AM28">K28-AK28</f>
        <v/>
      </c>
      <c r="AN28" s="644">
        <f t="array" ref="AN28">O28/$G$5*10^(AM28/10)</f>
        <v/>
      </c>
      <c r="AO28" s="485" t="n"/>
      <c r="AP28" s="723">
        <f t="array" ref="AP28">IF((AS28^2*(I28^2+$G$3^2+$G$4^2)&gt;0),(AS28^2*(I28^2+$G$3^2+$G$4^2)),0)</f>
        <v/>
      </c>
      <c r="AQ28" s="645">
        <f t="array" ref="AQ28">IF(AP28=0,0,(AT28*AR28)^2)</f>
        <v/>
      </c>
      <c r="AR28" s="487">
        <f t="array" ref="AR28">0.5*((P28-Q28)/60)</f>
        <v/>
      </c>
      <c r="AS28" s="646">
        <f t="array" ref="AS28">O28/$G$5*10^((K28-$O$42)/10)</f>
        <v/>
      </c>
      <c r="AT28" s="134">
        <f t="array" ref="AT28">IF(AU28=0,0,4.34*(AS28/AU28))</f>
        <v/>
      </c>
      <c r="AU28" s="134">
        <f t="array" ref="AU28">O28/60</f>
        <v/>
      </c>
      <c r="AV28" s="471" t="n"/>
      <c r="AW28" s="723">
        <f t="array" ref="AW28">IF((AZ28^2*(I28^2+$G$3^2+$G$4^2)&gt;0),(AZ28^2*(I28^2+$G$3^2+$G$4^2)),0)</f>
        <v/>
      </c>
      <c r="AX28" s="645">
        <f t="array" ref="AX28">IF(AW28=0,0,(BA28*AY28)^2)</f>
        <v/>
      </c>
      <c r="AY28" s="487">
        <f t="array" ref="AY28">0.5*((S28-T28)/60)</f>
        <v/>
      </c>
      <c r="AZ28" s="663">
        <f t="array" ref="AZ28">R28/$G$5*10^((K28-$R$42)/10)</f>
        <v/>
      </c>
      <c r="BA28" s="219">
        <f t="array" ref="BA28">IF(BB28=0,0,4.34*(AZ28/BB28))</f>
        <v/>
      </c>
      <c r="BB28" s="219">
        <f t="array" ref="BB28">R28/60</f>
        <v/>
      </c>
      <c r="BC28" s="472" t="n"/>
      <c r="BD28" s="723">
        <f t="array" ref="BD28">IF((BG28^2*(I28^2+$G$3^2+$G$4^2)&gt;0),(BG28^2*(I28^2+$G$3^2+$G$4^2)),0)</f>
        <v/>
      </c>
      <c r="BE28" s="645">
        <f t="array" ref="BE28">IF(BD28=0,0,(BH28*BF28)^2)</f>
        <v/>
      </c>
      <c r="BF28" s="487">
        <f t="array" ref="BF28">0.5*((V28-W28)/60)</f>
        <v/>
      </c>
      <c r="BG28" s="663">
        <f t="array" ref="BG28">U28/$G$5*10^((K28-$U$42)/10)</f>
        <v/>
      </c>
      <c r="BH28" s="219">
        <f t="array" ref="BH28">IF(BI28=0,0,4.34*(BG28/BI28))</f>
        <v/>
      </c>
      <c r="BI28" s="219">
        <f t="array" ref="BI28">U28/60</f>
        <v/>
      </c>
      <c r="BJ28" s="472" t="n"/>
      <c r="BK28" s="723">
        <f t="array" ref="BK28">IF((BN28^2*(I28^2+$G$3^2+$G$4^2)&gt;0),(BN28^2*(I28^2+$G$3^2+$G$4^2)),0)</f>
        <v/>
      </c>
      <c r="BL28" s="645">
        <f t="array" ref="BL28">IF(BK28=0,0,(BO28*BM28)^2)</f>
        <v/>
      </c>
      <c r="BM28" s="487">
        <f t="array" ref="BM28">0.5*((Y28-Z28)/60)</f>
        <v/>
      </c>
      <c r="BN28" s="663">
        <f t="array" ref="BN28">(X28/$G$5)*(10^((K28-$X$42)*0.1))</f>
        <v/>
      </c>
      <c r="BO28" s="219">
        <f t="array" ref="BO28">IF(BP28=0,0,(4.34*(BN28/BP28)))</f>
        <v/>
      </c>
      <c r="BP28" s="219">
        <f t="array" ref="BP28">X28/60</f>
        <v/>
      </c>
      <c r="BQ28" s="472" t="n"/>
      <c r="BR28" s="723">
        <f t="array" ref="BR28">IF((BU28^2*(I28^2+$G$3^2+$G$4^2)&gt;0),(BU28^2*(I28^2+$G$3^2+$G$4^2)),0)</f>
        <v/>
      </c>
      <c r="BS28" s="645">
        <f t="array" ref="BS28">IF(BR28=0,0,(BV28*BT28)^2)</f>
        <v/>
      </c>
      <c r="BT28" s="487">
        <f t="array" ref="BT28">0.5*((AB28-AC28)/60)</f>
        <v/>
      </c>
      <c r="BU28" s="663">
        <f t="array" ref="BU28">AA28/$G$5*10^((K28-$AA$42)/10)</f>
        <v/>
      </c>
      <c r="BV28" s="219">
        <f t="array" ref="BV28">IF(BW28=0,0,4.34*(BU28/BW28))</f>
        <v/>
      </c>
      <c r="BW28" s="219">
        <f t="array" ref="BW28">AA28/60</f>
        <v/>
      </c>
      <c r="BX28" s="471" t="n"/>
      <c r="BY28" s="723">
        <f t="array" ref="BY28">IF((CB28^2*(I28^2+$G$3^2+$G$4^2)&gt;0),(CB28^2*(I28^2+$G$3^2+$G$4^2)),0)</f>
        <v/>
      </c>
      <c r="BZ28" s="645">
        <f t="array" ref="BZ28">IF(BY28=0,0,(CC28*CA28)^2)</f>
        <v/>
      </c>
      <c r="CA28" s="487">
        <f t="array" ref="CA28">0.5*((AE28-AF28)/60)</f>
        <v/>
      </c>
      <c r="CB28" s="663">
        <f t="array" ref="CB28">AD28/$G$5*10^((K28-$AD$42)/10)</f>
        <v/>
      </c>
      <c r="CC28" s="219">
        <f t="array" ref="CC28">IF(CD28=0,0,4.34*(CB28/CD28))</f>
        <v/>
      </c>
      <c r="CD28" s="219">
        <f t="array" ref="CD28">AD28/60</f>
        <v/>
      </c>
      <c r="CE28" s="471" t="n"/>
      <c r="CF28" s="723">
        <f t="array" ref="CF28">IF((CI28^2*(I28^2+$G$3^2+$G$4^2)&gt;0),(CI28^2*(I28^2+$G$3^2+$G$4^2)),0)</f>
        <v/>
      </c>
      <c r="CG28" s="645">
        <f t="array" ref="CG28">IF(CF28=0,0,(CJ28*CH28)^2)</f>
        <v/>
      </c>
      <c r="CH28" s="487">
        <f t="array" ref="CH28">0.5*((AH28-AI28)/60)</f>
        <v/>
      </c>
      <c r="CI28" s="663">
        <f t="array" ref="CI28">AG28/$G$5*10^((K28-$AG$42)/10)</f>
        <v/>
      </c>
      <c r="CJ28" s="219">
        <f t="array" ref="CJ28">IF(CK28=0,0,4.34*(CI28/CK28))</f>
        <v/>
      </c>
      <c r="CK28" s="219">
        <f t="array" ref="CK28">AG28/60</f>
        <v/>
      </c>
      <c r="CL28" s="154" t="n"/>
      <c r="CM28" s="146" t="n"/>
      <c r="CN28" s="134">
        <f t="array" ref="CN28">O28/$G$5*10^(K28/10)</f>
        <v/>
      </c>
      <c r="CO28" s="134">
        <f t="array" ref="CO28">R28/$G$5*10^(K28/10)</f>
        <v/>
      </c>
      <c r="CP28" s="134">
        <f t="array" ref="CP28">U28/$G$5*10^(K28/10)</f>
        <v/>
      </c>
      <c r="CQ28" s="134">
        <f t="array" ref="CQ28">X28/$G$5*10^(K28/10)</f>
        <v/>
      </c>
      <c r="CR28" s="134">
        <f t="array" ref="CR28">AA28/$G$5*10^(K28/10)</f>
        <v/>
      </c>
      <c r="CS28" s="134">
        <f t="array" ref="CS28">AD28/$G$5*10^(K28/10)</f>
        <v/>
      </c>
      <c r="CT28" s="134">
        <f t="array" ref="CT28">AG28/$G$5*10^(K28/10)</f>
        <v/>
      </c>
      <c r="CU28" s="134">
        <f t="array" ref="CU28">O28/$G$5*10^(AM28/10)</f>
        <v/>
      </c>
      <c r="CV28" s="134">
        <f t="array" ref="CV28">R28/$G$5*10^(AM28/10)</f>
        <v/>
      </c>
      <c r="CW28" s="134">
        <f t="array" ref="CW28">U28/$G$5*10^(AM28/10)</f>
        <v/>
      </c>
      <c r="CX28" s="134">
        <f t="array" ref="CX28">X28/$G$5*10^(AM28/10)</f>
        <v/>
      </c>
      <c r="CY28" s="134">
        <f t="array" ref="CY28">AA28/$G$5*10^(AM28/10)</f>
        <v/>
      </c>
      <c r="CZ28" s="134">
        <f t="array" ref="CZ28">AD28/$G$5*10^(AM28/10)</f>
        <v/>
      </c>
      <c r="DA28" s="134">
        <f t="array" ref="DA28">AG28/$G$5*10^(AM28/10)</f>
        <v/>
      </c>
      <c r="DB28" s="220">
        <f t="array" ref="DB28">IF(K28&gt;80,O28,"")</f>
        <v/>
      </c>
      <c r="DC28" s="220">
        <f t="array" ref="DC28">IF(K28&gt;80,O28/$DB$10*10^(L28/10),"")</f>
        <v/>
      </c>
      <c r="DD28" s="220">
        <f t="array" ref="DD28">IF(K28&gt;80,O28/$DB$10*10^(K28/10),"")</f>
        <v/>
      </c>
      <c r="DE28" s="154" t="n"/>
      <c r="DF28" s="145" t="n"/>
      <c r="DG28" s="145" t="n"/>
      <c r="DH28" s="156" t="n"/>
    </row>
    <row r="29" hidden="1" ht="27" customHeight="1" s="621">
      <c r="A29" s="144" t="n"/>
      <c r="B29" s="146" t="n"/>
      <c r="C29" s="209">
        <f t="array" ref="C29">IF(AK29="0","T",IF((K29-AK29)&lt;65,"I",IF((K29-AK29)&lt;70,"K",IF((K29-AK29)&lt;75,"J",IF((K29-AK29)&lt;80,"K","L")))))</f>
        <v/>
      </c>
      <c r="D29" s="209">
        <f t="array" ref="D29">IF(J29&lt;135,"T",IF((J29-$J$69)&lt;135,"J","L"))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IF(AND($O$47&gt;87,K29&gt;80),AK29,0)</f>
        <v/>
      </c>
      <c r="N29" s="724">
        <f t="array" ref="N29">IF(M29=0,"",K29-M29)</f>
        <v/>
      </c>
      <c r="O29" s="137" t="n"/>
      <c r="P29" s="137" t="n"/>
      <c r="Q29" s="137" t="n"/>
      <c r="R29" s="137" t="n"/>
      <c r="S29" s="137" t="n"/>
      <c r="T29" s="137" t="n"/>
      <c r="U29" s="137" t="n"/>
      <c r="V29" s="137" t="n"/>
      <c r="W29" s="137" t="n"/>
      <c r="X29" s="137" t="n"/>
      <c r="Y29" s="137" t="n"/>
      <c r="Z29" s="137" t="n"/>
      <c r="AA29" s="137" t="n"/>
      <c r="AB29" s="137" t="n"/>
      <c r="AC29" s="137" t="n"/>
      <c r="AD29" s="137" t="n"/>
      <c r="AE29" s="137" t="n"/>
      <c r="AF29" s="137" t="n"/>
      <c r="AG29" s="137" t="n"/>
      <c r="AH29" s="137" t="n"/>
      <c r="AI29" s="137" t="n"/>
      <c r="AJ29" s="483" t="n"/>
      <c r="AK29" s="137">
        <f t="array" ref="AK29">IF(K29&lt;80,"0",IF((L29-K29)&lt;=2,($L$66-(($K$66-$L$66)/4)*(L29-K29-2)),($L$66-(($L$66-$M$66)/8)*(L29-K29-2))))</f>
        <v/>
      </c>
      <c r="AL29" s="137">
        <f t="array" ref="AL29">IF(J29&lt;135,"",J29-$J$69)</f>
        <v/>
      </c>
      <c r="AM29" s="644">
        <f t="array" ref="AM29">K29-AK29</f>
        <v/>
      </c>
      <c r="AN29" s="644">
        <f t="array" ref="AN29">O29/$G$5*10^(AM29/10)</f>
        <v/>
      </c>
      <c r="AO29" s="485" t="n"/>
      <c r="AP29" s="723">
        <f t="array" ref="AP29">IF((AS29^2*(I29^2+$G$3^2+$G$4^2)&gt;0),(AS29^2*(I29^2+$G$3^2+$G$4^2)),0)</f>
        <v/>
      </c>
      <c r="AQ29" s="645">
        <f t="array" ref="AQ29">IF(AP29=0,0,(AT29*AR29)^2)</f>
        <v/>
      </c>
      <c r="AR29" s="487">
        <f t="array" ref="AR29">0.5*((P29-Q29)/60)</f>
        <v/>
      </c>
      <c r="AS29" s="646">
        <f t="array" ref="AS29">O29/$G$5*10^((K29-$O$42)/10)</f>
        <v/>
      </c>
      <c r="AT29" s="134">
        <f t="array" ref="AT29">IF(AU29=0,0,4.34*(AS29/AU29))</f>
        <v/>
      </c>
      <c r="AU29" s="134">
        <f t="array" ref="AU29">O29/60</f>
        <v/>
      </c>
      <c r="AV29" s="471" t="n"/>
      <c r="AW29" s="723">
        <f t="array" ref="AW29">IF((AZ29^2*(I29^2+$G$3^2+$G$4^2)&gt;0),(AZ29^2*(I29^2+$G$3^2+$G$4^2)),0)</f>
        <v/>
      </c>
      <c r="AX29" s="645">
        <f t="array" ref="AX29">IF(AW29=0,0,(BA29*AY29)^2)</f>
        <v/>
      </c>
      <c r="AY29" s="487">
        <f t="array" ref="AY29">0.5*((S29-T29)/60)</f>
        <v/>
      </c>
      <c r="AZ29" s="663">
        <f t="array" ref="AZ29">R29/$G$5*10^((K29-$R$42)/10)</f>
        <v/>
      </c>
      <c r="BA29" s="219">
        <f t="array" ref="BA29">IF(BB29=0,0,4.34*(AZ29/BB29))</f>
        <v/>
      </c>
      <c r="BB29" s="219">
        <f t="array" ref="BB29">R29/60</f>
        <v/>
      </c>
      <c r="BC29" s="472" t="n"/>
      <c r="BD29" s="723">
        <f t="array" ref="BD29">IF((BG29^2*(I29^2+$G$3^2+$G$4^2)&gt;0),(BG29^2*(I29^2+$G$3^2+$G$4^2)),0)</f>
        <v/>
      </c>
      <c r="BE29" s="645">
        <f t="array" ref="BE29">IF(BD29=0,0,(BH29*BF29)^2)</f>
        <v/>
      </c>
      <c r="BF29" s="487">
        <f t="array" ref="BF29">0.5*((V29-W29)/60)</f>
        <v/>
      </c>
      <c r="BG29" s="663">
        <f t="array" ref="BG29">U29/$G$5*10^((K29-$U$42)/10)</f>
        <v/>
      </c>
      <c r="BH29" s="219">
        <f t="array" ref="BH29">IF(BI29=0,0,4.34*(BG29/BI29))</f>
        <v/>
      </c>
      <c r="BI29" s="219">
        <f t="array" ref="BI29">U29/60</f>
        <v/>
      </c>
      <c r="BJ29" s="472" t="n"/>
      <c r="BK29" s="723">
        <f t="array" ref="BK29">IF((BN29^2*(I29^2+$G$3^2+$G$4^2)&gt;0),(BN29^2*(I29^2+$G$3^2+$G$4^2)),0)</f>
        <v/>
      </c>
      <c r="BL29" s="645">
        <f t="array" ref="BL29">IF(BK29=0,0,(BO29*BM29)^2)</f>
        <v/>
      </c>
      <c r="BM29" s="487">
        <f t="array" ref="BM29">0.5*((Y29-Z29)/60)</f>
        <v/>
      </c>
      <c r="BN29" s="663">
        <f t="array" ref="BN29">(X29/$G$5)*(10^((K29-$X$42)*0.1))</f>
        <v/>
      </c>
      <c r="BO29" s="219">
        <f t="array" ref="BO29">IF(BP29=0,0,(4.34*(BN29/BP29)))</f>
        <v/>
      </c>
      <c r="BP29" s="219">
        <f t="array" ref="BP29">X29/60</f>
        <v/>
      </c>
      <c r="BQ29" s="472" t="n"/>
      <c r="BR29" s="723">
        <f t="array" ref="BR29">IF((BU29^2*(I29^2+$G$3^2+$G$4^2)&gt;0),(BU29^2*(I29^2+$G$3^2+$G$4^2)),0)</f>
        <v/>
      </c>
      <c r="BS29" s="645">
        <f t="array" ref="BS29">IF(BR29=0,0,(BV29*BT29)^2)</f>
        <v/>
      </c>
      <c r="BT29" s="487">
        <f t="array" ref="BT29">0.5*((AB29-AC29)/60)</f>
        <v/>
      </c>
      <c r="BU29" s="663">
        <f t="array" ref="BU29">AA29/$G$5*10^((K29-$AA$42)/10)</f>
        <v/>
      </c>
      <c r="BV29" s="219">
        <f t="array" ref="BV29">IF(BW29=0,0,4.34*(BU29/BW29))</f>
        <v/>
      </c>
      <c r="BW29" s="219">
        <f t="array" ref="BW29">AA29/60</f>
        <v/>
      </c>
      <c r="BX29" s="471" t="n"/>
      <c r="BY29" s="723">
        <f t="array" ref="BY29">IF((CB29^2*(I29^2+$G$3^2+$G$4^2)&gt;0),(CB29^2*(I29^2+$G$3^2+$G$4^2)),0)</f>
        <v/>
      </c>
      <c r="BZ29" s="645">
        <f t="array" ref="BZ29">IF(BY29=0,0,(CC29*CA29)^2)</f>
        <v/>
      </c>
      <c r="CA29" s="487">
        <f t="array" ref="CA29">0.5*((AE29-AF29)/60)</f>
        <v/>
      </c>
      <c r="CB29" s="663">
        <f t="array" ref="CB29">AD29/$G$5*10^((K29-$AD$42)/10)</f>
        <v/>
      </c>
      <c r="CC29" s="219">
        <f t="array" ref="CC29">IF(CD29=0,0,4.34*(CB29/CD29))</f>
        <v/>
      </c>
      <c r="CD29" s="219">
        <f t="array" ref="CD29">AD29/60</f>
        <v/>
      </c>
      <c r="CE29" s="471" t="n"/>
      <c r="CF29" s="723">
        <f t="array" ref="CF29">IF((CI29^2*(I29^2+$G$3^2+$G$4^2)&gt;0),(CI29^2*(I29^2+$G$3^2+$G$4^2)),0)</f>
        <v/>
      </c>
      <c r="CG29" s="645">
        <f t="array" ref="CG29">IF(CF29=0,0,(CJ29*CH29)^2)</f>
        <v/>
      </c>
      <c r="CH29" s="487">
        <f t="array" ref="CH29">0.5*((AH29-AI29)/60)</f>
        <v/>
      </c>
      <c r="CI29" s="663">
        <f t="array" ref="CI29">AG29/$G$5*10^((K29-$AG$42)/10)</f>
        <v/>
      </c>
      <c r="CJ29" s="219">
        <f t="array" ref="CJ29">IF(CK29=0,0,4.34*(CI29/CK29))</f>
        <v/>
      </c>
      <c r="CK29" s="219">
        <f t="array" ref="CK29">AG29/60</f>
        <v/>
      </c>
      <c r="CL29" s="154" t="n"/>
      <c r="CM29" s="146" t="n"/>
      <c r="CN29" s="134">
        <f t="array" ref="CN29">O29/$G$5*10^(K29/10)</f>
        <v/>
      </c>
      <c r="CO29" s="134">
        <f t="array" ref="CO29">R29/$G$5*10^(K29/10)</f>
        <v/>
      </c>
      <c r="CP29" s="134">
        <f t="array" ref="CP29">U29/$G$5*10^(K29/10)</f>
        <v/>
      </c>
      <c r="CQ29" s="134">
        <f t="array" ref="CQ29">X29/$G$5*10^(K29/10)</f>
        <v/>
      </c>
      <c r="CR29" s="134">
        <f t="array" ref="CR29">AA29/$G$5*10^(K29/10)</f>
        <v/>
      </c>
      <c r="CS29" s="134">
        <f t="array" ref="CS29">AD29/$G$5*10^(K29/10)</f>
        <v/>
      </c>
      <c r="CT29" s="134">
        <f t="array" ref="CT29">AG29/$G$5*10^(K29/10)</f>
        <v/>
      </c>
      <c r="CU29" s="134">
        <f t="array" ref="CU29">O29/$G$5*10^(AM29/10)</f>
        <v/>
      </c>
      <c r="CV29" s="134">
        <f t="array" ref="CV29">R29/$G$5*10^(AM29/10)</f>
        <v/>
      </c>
      <c r="CW29" s="134">
        <f t="array" ref="CW29">U29/$G$5*10^(AM29/10)</f>
        <v/>
      </c>
      <c r="CX29" s="134">
        <f t="array" ref="CX29">X29/$G$5*10^(AM29/10)</f>
        <v/>
      </c>
      <c r="CY29" s="134">
        <f t="array" ref="CY29">AA29/$G$5*10^(AM29/10)</f>
        <v/>
      </c>
      <c r="CZ29" s="134">
        <f t="array" ref="CZ29">AD29/$G$5*10^(AM29/10)</f>
        <v/>
      </c>
      <c r="DA29" s="134">
        <f t="array" ref="DA29">AG29/$G$5*10^(AM29/10)</f>
        <v/>
      </c>
      <c r="DB29" s="220">
        <f t="array" ref="DB29">IF(K29&gt;80,O29,"")</f>
        <v/>
      </c>
      <c r="DC29" s="220">
        <f t="array" ref="DC29">IF(K29&gt;80,O29/$DB$10*10^(L29/10),"")</f>
        <v/>
      </c>
      <c r="DD29" s="220">
        <f t="array" ref="DD29">IF(K29&gt;80,O29/$DB$10*10^(K29/10),"")</f>
        <v/>
      </c>
      <c r="DE29" s="154" t="n"/>
      <c r="DF29" s="145" t="n"/>
      <c r="DG29" s="145" t="n"/>
      <c r="DH29" s="156" t="n"/>
    </row>
    <row r="30" hidden="1" ht="27" customHeight="1" s="621">
      <c r="A30" s="144" t="n"/>
      <c r="B30" s="146" t="n"/>
      <c r="C30" s="209">
        <f t="array" ref="C30">IF(AK30="0","T",IF((K30-AK30)&lt;65,"I",IF((K30-AK30)&lt;70,"K",IF((K30-AK30)&lt;75,"J",IF((K30-AK30)&lt;80,"K","L")))))</f>
        <v/>
      </c>
      <c r="D30" s="209">
        <f t="array" ref="D30">IF(J30&lt;135,"T",IF((J30-$J$69)&lt;135,"J","L"))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IF(AND($O$47&gt;87,K30&gt;80),AK30,0)</f>
        <v/>
      </c>
      <c r="N30" s="724">
        <f t="array" ref="N30">IF(M30=0,"",K30-M30)</f>
        <v/>
      </c>
      <c r="O30" s="137" t="n"/>
      <c r="P30" s="137" t="n"/>
      <c r="Q30" s="137" t="n"/>
      <c r="R30" s="137" t="n"/>
      <c r="S30" s="137" t="n"/>
      <c r="T30" s="137" t="n"/>
      <c r="U30" s="137" t="n"/>
      <c r="V30" s="137" t="n"/>
      <c r="W30" s="137" t="n"/>
      <c r="X30" s="137" t="n"/>
      <c r="Y30" s="137" t="n"/>
      <c r="Z30" s="137" t="n"/>
      <c r="AA30" s="137" t="n"/>
      <c r="AB30" s="137" t="n"/>
      <c r="AC30" s="137" t="n"/>
      <c r="AD30" s="137" t="n"/>
      <c r="AE30" s="137" t="n"/>
      <c r="AF30" s="137" t="n"/>
      <c r="AG30" s="137" t="n"/>
      <c r="AH30" s="137" t="n"/>
      <c r="AI30" s="137" t="n"/>
      <c r="AJ30" s="483" t="n"/>
      <c r="AK30" s="137">
        <f t="array" ref="AK30">IF(K30&lt;80,"0",IF((L30-K30)&lt;=2,($L$66-(($K$66-$L$66)/4)*(L30-K30-2)),($L$66-(($L$66-$M$66)/8)*(L30-K30-2))))</f>
        <v/>
      </c>
      <c r="AL30" s="137">
        <f t="array" ref="AL30">IF(J30&lt;135,"",J30-$J$69)</f>
        <v/>
      </c>
      <c r="AM30" s="644">
        <f t="array" ref="AM30">K30-AK30</f>
        <v/>
      </c>
      <c r="AN30" s="644">
        <f t="array" ref="AN30">O30/$G$5*10^(AM30/10)</f>
        <v/>
      </c>
      <c r="AO30" s="485" t="n"/>
      <c r="AP30" s="723">
        <f t="array" ref="AP30">IF((AS30^2*(I30^2+$G$3^2+$G$4^2)&gt;0),(AS30^2*(I30^2+$G$3^2+$G$4^2)),0)</f>
        <v/>
      </c>
      <c r="AQ30" s="645">
        <f t="array" ref="AQ30">IF(AP30=0,0,(AT30*AR30)^2)</f>
        <v/>
      </c>
      <c r="AR30" s="487">
        <f t="array" ref="AR30">0.5*((P30-Q30)/60)</f>
        <v/>
      </c>
      <c r="AS30" s="646">
        <f t="array" ref="AS30">O30/$G$5*10^((K30-$O$42)/10)</f>
        <v/>
      </c>
      <c r="AT30" s="134">
        <f t="array" ref="AT30">IF(AU30=0,0,4.34*(AS30/AU30))</f>
        <v/>
      </c>
      <c r="AU30" s="134">
        <f t="array" ref="AU30">O30/60</f>
        <v/>
      </c>
      <c r="AV30" s="471" t="n"/>
      <c r="AW30" s="723">
        <f t="array" ref="AW30">IF((AZ30^2*(I30^2+$G$3^2+$G$4^2)&gt;0),(AZ30^2*(I30^2+$G$3^2+$G$4^2)),0)</f>
        <v/>
      </c>
      <c r="AX30" s="645">
        <f t="array" ref="AX30">IF(AW30=0,0,(BA30*AY30)^2)</f>
        <v/>
      </c>
      <c r="AY30" s="487">
        <f t="array" ref="AY30">0.5*((S30-T30)/60)</f>
        <v/>
      </c>
      <c r="AZ30" s="663">
        <f t="array" ref="AZ30">R30/$G$5*10^((K30-$R$42)/10)</f>
        <v/>
      </c>
      <c r="BA30" s="219">
        <f t="array" ref="BA30">IF(BB30=0,0,4.34*(AZ30/BB30))</f>
        <v/>
      </c>
      <c r="BB30" s="219">
        <f t="array" ref="BB30">R30/60</f>
        <v/>
      </c>
      <c r="BC30" s="472" t="n"/>
      <c r="BD30" s="723">
        <f t="array" ref="BD30">IF((BG30^2*(I30^2+$G$3^2+$G$4^2)&gt;0),(BG30^2*(I30^2+$G$3^2+$G$4^2)),0)</f>
        <v/>
      </c>
      <c r="BE30" s="645">
        <f t="array" ref="BE30">IF(BD30=0,0,(BH30*BF30)^2)</f>
        <v/>
      </c>
      <c r="BF30" s="487">
        <f t="array" ref="BF30">0.5*((V30-W30)/60)</f>
        <v/>
      </c>
      <c r="BG30" s="663">
        <f t="array" ref="BG30">U30/$G$5*10^((K30-$U$42)/10)</f>
        <v/>
      </c>
      <c r="BH30" s="219">
        <f t="array" ref="BH30">IF(BI30=0,0,4.34*(BG30/BI30))</f>
        <v/>
      </c>
      <c r="BI30" s="219">
        <f t="array" ref="BI30">U30/60</f>
        <v/>
      </c>
      <c r="BJ30" s="472" t="n"/>
      <c r="BK30" s="723">
        <f t="array" ref="BK30">IF((BN30^2*(I30^2+$G$3^2+$G$4^2)&gt;0),(BN30^2*(I30^2+$G$3^2+$G$4^2)),0)</f>
        <v/>
      </c>
      <c r="BL30" s="645">
        <f t="array" ref="BL30">IF(BK30=0,0,(BO30*BM30)^2)</f>
        <v/>
      </c>
      <c r="BM30" s="487">
        <f t="array" ref="BM30">0.5*((Y30-Z30)/60)</f>
        <v/>
      </c>
      <c r="BN30" s="663">
        <f t="array" ref="BN30">(X30/$G$5)*(10^((K30-$X$42)*0.1))</f>
        <v/>
      </c>
      <c r="BO30" s="219">
        <f t="array" ref="BO30">IF(BP30=0,0,(4.34*(BN30/BP30)))</f>
        <v/>
      </c>
      <c r="BP30" s="219">
        <f t="array" ref="BP30">X30/60</f>
        <v/>
      </c>
      <c r="BQ30" s="472" t="n"/>
      <c r="BR30" s="723">
        <f t="array" ref="BR30">IF((BU30^2*(I30^2+$G$3^2+$G$4^2)&gt;0),(BU30^2*(I30^2+$G$3^2+$G$4^2)),0)</f>
        <v/>
      </c>
      <c r="BS30" s="645">
        <f t="array" ref="BS30">IF(BR30=0,0,(BV30*BT30)^2)</f>
        <v/>
      </c>
      <c r="BT30" s="487">
        <f t="array" ref="BT30">0.5*((AB30-AC30)/60)</f>
        <v/>
      </c>
      <c r="BU30" s="663">
        <f t="array" ref="BU30">AA30/$G$5*10^((K30-$AA$42)/10)</f>
        <v/>
      </c>
      <c r="BV30" s="219">
        <f t="array" ref="BV30">IF(BW30=0,0,4.34*(BU30/BW30))</f>
        <v/>
      </c>
      <c r="BW30" s="219">
        <f t="array" ref="BW30">AA30/60</f>
        <v/>
      </c>
      <c r="BX30" s="471" t="n"/>
      <c r="BY30" s="723">
        <f t="array" ref="BY30">IF((CB30^2*(I30^2+$G$3^2+$G$4^2)&gt;0),(CB30^2*(I30^2+$G$3^2+$G$4^2)),0)</f>
        <v/>
      </c>
      <c r="BZ30" s="645">
        <f t="array" ref="BZ30">IF(BY30=0,0,(CC30*CA30)^2)</f>
        <v/>
      </c>
      <c r="CA30" s="487">
        <f t="array" ref="CA30">0.5*((AE30-AF30)/60)</f>
        <v/>
      </c>
      <c r="CB30" s="663">
        <f t="array" ref="CB30">AD30/$G$5*10^((K30-$AD$42)/10)</f>
        <v/>
      </c>
      <c r="CC30" s="219">
        <f t="array" ref="CC30">IF(CD30=0,0,4.34*(CB30/CD30))</f>
        <v/>
      </c>
      <c r="CD30" s="219">
        <f t="array" ref="CD30">AD30/60</f>
        <v/>
      </c>
      <c r="CE30" s="471" t="n"/>
      <c r="CF30" s="723">
        <f t="array" ref="CF30">IF((CI30^2*(I30^2+$G$3^2+$G$4^2)&gt;0),(CI30^2*(I30^2+$G$3^2+$G$4^2)),0)</f>
        <v/>
      </c>
      <c r="CG30" s="645">
        <f t="array" ref="CG30">IF(CF30=0,0,(CJ30*CH30)^2)</f>
        <v/>
      </c>
      <c r="CH30" s="487">
        <f t="array" ref="CH30">0.5*((AH30-AI30)/60)</f>
        <v/>
      </c>
      <c r="CI30" s="663">
        <f t="array" ref="CI30">AG30/$G$5*10^((K30-$AG$42)/10)</f>
        <v/>
      </c>
      <c r="CJ30" s="219">
        <f t="array" ref="CJ30">IF(CK30=0,0,4.34*(CI30/CK30))</f>
        <v/>
      </c>
      <c r="CK30" s="219">
        <f t="array" ref="CK30">AG30/60</f>
        <v/>
      </c>
      <c r="CL30" s="154" t="n"/>
      <c r="CM30" s="146" t="n"/>
      <c r="CN30" s="134">
        <f t="array" ref="CN30">O30/$G$5*10^(K30/10)</f>
        <v/>
      </c>
      <c r="CO30" s="134">
        <f t="array" ref="CO30">R30/$G$5*10^(K30/10)</f>
        <v/>
      </c>
      <c r="CP30" s="134">
        <f t="array" ref="CP30">U30/$G$5*10^(K30/10)</f>
        <v/>
      </c>
      <c r="CQ30" s="134">
        <f t="array" ref="CQ30">X30/$G$5*10^(K30/10)</f>
        <v/>
      </c>
      <c r="CR30" s="134">
        <f t="array" ref="CR30">AA30/$G$5*10^(K30/10)</f>
        <v/>
      </c>
      <c r="CS30" s="134">
        <f t="array" ref="CS30">AD30/$G$5*10^(K30/10)</f>
        <v/>
      </c>
      <c r="CT30" s="134">
        <f t="array" ref="CT30">AG30/$G$5*10^(K30/10)</f>
        <v/>
      </c>
      <c r="CU30" s="134">
        <f t="array" ref="CU30">O30/$G$5*10^(AM30/10)</f>
        <v/>
      </c>
      <c r="CV30" s="134">
        <f t="array" ref="CV30">R30/$G$5*10^(AM30/10)</f>
        <v/>
      </c>
      <c r="CW30" s="134">
        <f t="array" ref="CW30">U30/$G$5*10^(AM30/10)</f>
        <v/>
      </c>
      <c r="CX30" s="134">
        <f t="array" ref="CX30">X30/$G$5*10^(AM30/10)</f>
        <v/>
      </c>
      <c r="CY30" s="134">
        <f t="array" ref="CY30">AA30/$G$5*10^(AM30/10)</f>
        <v/>
      </c>
      <c r="CZ30" s="134">
        <f t="array" ref="CZ30">AD30/$G$5*10^(AM30/10)</f>
        <v/>
      </c>
      <c r="DA30" s="134">
        <f t="array" ref="DA30">AG30/$G$5*10^(AM30/10)</f>
        <v/>
      </c>
      <c r="DB30" s="220">
        <f t="array" ref="DB30">IF(K30&gt;80,O30,"")</f>
        <v/>
      </c>
      <c r="DC30" s="220">
        <f t="array" ref="DC30">IF(K30&gt;80,O30/$DB$10*10^(L30/10),"")</f>
        <v/>
      </c>
      <c r="DD30" s="220">
        <f t="array" ref="DD30">IF(K30&gt;80,O30/$DB$10*10^(K30/10),"")</f>
        <v/>
      </c>
      <c r="DE30" s="154" t="n"/>
      <c r="DF30" s="145" t="n"/>
      <c r="DG30" s="145" t="n"/>
      <c r="DH30" s="156" t="n"/>
    </row>
    <row r="31" hidden="1" ht="27" customHeight="1" s="621">
      <c r="A31" s="144" t="n"/>
      <c r="B31" s="146" t="n"/>
      <c r="C31" s="209">
        <f t="array" ref="C31">IF(AK31="0","T",IF((K31-AK31)&lt;65,"I",IF((K31-AK31)&lt;70,"K",IF((K31-AK31)&lt;75,"J",IF((K31-AK31)&lt;80,"K","L")))))</f>
        <v/>
      </c>
      <c r="D31" s="209">
        <f t="array" ref="D31">IF(J31&lt;135,"T",IF((J31-$J$69)&lt;135,"J","L"))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IF(AND($O$47&gt;87,K31&gt;80),AK31,0)</f>
        <v/>
      </c>
      <c r="N31" s="724">
        <f t="array" ref="N31">IF(M31=0,"",K31-M31)</f>
        <v/>
      </c>
      <c r="O31" s="137" t="n"/>
      <c r="P31" s="137" t="n"/>
      <c r="Q31" s="137" t="n"/>
      <c r="R31" s="137" t="n"/>
      <c r="S31" s="137" t="n"/>
      <c r="T31" s="137" t="n"/>
      <c r="U31" s="137" t="n"/>
      <c r="V31" s="137" t="n"/>
      <c r="W31" s="137" t="n"/>
      <c r="X31" s="137" t="n"/>
      <c r="Y31" s="137" t="n"/>
      <c r="Z31" s="137" t="n"/>
      <c r="AA31" s="137" t="n"/>
      <c r="AB31" s="137" t="n"/>
      <c r="AC31" s="137" t="n"/>
      <c r="AD31" s="137" t="n"/>
      <c r="AE31" s="137" t="n"/>
      <c r="AF31" s="137" t="n"/>
      <c r="AG31" s="137" t="n"/>
      <c r="AH31" s="137" t="n"/>
      <c r="AI31" s="137" t="n"/>
      <c r="AJ31" s="483" t="n"/>
      <c r="AK31" s="137">
        <f t="array" ref="AK31">IF(K31&lt;80,"0",IF((L31-K31)&lt;=2,($L$66-(($K$66-$L$66)/4)*(L31-K31-2)),($L$66-(($L$66-$M$66)/8)*(L31-K31-2))))</f>
        <v/>
      </c>
      <c r="AL31" s="137">
        <f t="array" ref="AL31">IF(J31&lt;135,"",J31-$J$69)</f>
        <v/>
      </c>
      <c r="AM31" s="644">
        <f t="array" ref="AM31">K31-AK31</f>
        <v/>
      </c>
      <c r="AN31" s="644">
        <f t="array" ref="AN31">O31/$G$5*10^(AM31/10)</f>
        <v/>
      </c>
      <c r="AO31" s="485" t="n"/>
      <c r="AP31" s="723">
        <f t="array" ref="AP31">IF((AS31^2*(I31^2+$G$3^2+$G$4^2)&gt;0),(AS31^2*(I31^2+$G$3^2+$G$4^2)),0)</f>
        <v/>
      </c>
      <c r="AQ31" s="645">
        <f t="array" ref="AQ31">IF(AP31=0,0,(AT31*AR31)^2)</f>
        <v/>
      </c>
      <c r="AR31" s="487">
        <f t="array" ref="AR31">0.5*((P31-Q31)/60)</f>
        <v/>
      </c>
      <c r="AS31" s="646">
        <f t="array" ref="AS31">O31/$G$5*10^((K31-$O$42)/10)</f>
        <v/>
      </c>
      <c r="AT31" s="134">
        <f t="array" ref="AT31">IF(AU31=0,0,4.34*(AS31/AU31))</f>
        <v/>
      </c>
      <c r="AU31" s="134">
        <f t="array" ref="AU31">O31/60</f>
        <v/>
      </c>
      <c r="AV31" s="471" t="n"/>
      <c r="AW31" s="723">
        <f t="array" ref="AW31">IF((AZ31^2*(I31^2+$G$3^2+$G$4^2)&gt;0),(AZ31^2*(I31^2+$G$3^2+$G$4^2)),0)</f>
        <v/>
      </c>
      <c r="AX31" s="645">
        <f t="array" ref="AX31">IF(AW31=0,0,(BA31*AY31)^2)</f>
        <v/>
      </c>
      <c r="AY31" s="487">
        <f t="array" ref="AY31">0.5*((S31-T31)/60)</f>
        <v/>
      </c>
      <c r="AZ31" s="663">
        <f t="array" ref="AZ31">R31/$G$5*10^((K31-$R$42)/10)</f>
        <v/>
      </c>
      <c r="BA31" s="219">
        <f t="array" ref="BA31">IF(BB31=0,0,4.34*(AZ31/BB31))</f>
        <v/>
      </c>
      <c r="BB31" s="219">
        <f t="array" ref="BB31">R31/60</f>
        <v/>
      </c>
      <c r="BC31" s="472" t="n"/>
      <c r="BD31" s="723">
        <f t="array" ref="BD31">IF((BG31^2*(I31^2+$G$3^2+$G$4^2)&gt;0),(BG31^2*(I31^2+$G$3^2+$G$4^2)),0)</f>
        <v/>
      </c>
      <c r="BE31" s="645">
        <f t="array" ref="BE31">IF(BD31=0,0,(BH31*BF31)^2)</f>
        <v/>
      </c>
      <c r="BF31" s="487">
        <f t="array" ref="BF31">0.5*((V31-W31)/60)</f>
        <v/>
      </c>
      <c r="BG31" s="663">
        <f t="array" ref="BG31">U31/$G$5*10^((K31-$U$42)/10)</f>
        <v/>
      </c>
      <c r="BH31" s="219">
        <f t="array" ref="BH31">IF(BI31=0,0,4.34*(BG31/BI31))</f>
        <v/>
      </c>
      <c r="BI31" s="219">
        <f t="array" ref="BI31">U31/60</f>
        <v/>
      </c>
      <c r="BJ31" s="472" t="n"/>
      <c r="BK31" s="723">
        <f t="array" ref="BK31">IF((BN31^2*(I31^2+$G$3^2+$G$4^2)&gt;0),(BN31^2*(I31^2+$G$3^2+$G$4^2)),0)</f>
        <v/>
      </c>
      <c r="BL31" s="645">
        <f t="array" ref="BL31">IF(BK31=0,0,(BO31*BM31)^2)</f>
        <v/>
      </c>
      <c r="BM31" s="487">
        <f t="array" ref="BM31">0.5*((Y31-Z31)/60)</f>
        <v/>
      </c>
      <c r="BN31" s="663">
        <f t="array" ref="BN31">(X31/$G$5)*(10^((K31-$X$42)*0.1))</f>
        <v/>
      </c>
      <c r="BO31" s="219">
        <f t="array" ref="BO31">IF(BP31=0,0,(4.34*(BN31/BP31)))</f>
        <v/>
      </c>
      <c r="BP31" s="219">
        <f t="array" ref="BP31">X31/60</f>
        <v/>
      </c>
      <c r="BQ31" s="472" t="n"/>
      <c r="BR31" s="723">
        <f t="array" ref="BR31">IF((BU31^2*(I31^2+$G$3^2+$G$4^2)&gt;0),(BU31^2*(I31^2+$G$3^2+$G$4^2)),0)</f>
        <v/>
      </c>
      <c r="BS31" s="645">
        <f t="array" ref="BS31">IF(BR31=0,0,(BV31*BT31)^2)</f>
        <v/>
      </c>
      <c r="BT31" s="487">
        <f t="array" ref="BT31">0.5*((AB31-AC31)/60)</f>
        <v/>
      </c>
      <c r="BU31" s="663">
        <f t="array" ref="BU31">AA31/$G$5*10^((K31-$AA$42)/10)</f>
        <v/>
      </c>
      <c r="BV31" s="219">
        <f t="array" ref="BV31">IF(BW31=0,0,4.34*(BU31/BW31))</f>
        <v/>
      </c>
      <c r="BW31" s="219">
        <f t="array" ref="BW31">AA31/60</f>
        <v/>
      </c>
      <c r="BX31" s="471" t="n"/>
      <c r="BY31" s="723">
        <f t="array" ref="BY31">IF((CB31^2*(I31^2+$G$3^2+$G$4^2)&gt;0),(CB31^2*(I31^2+$G$3^2+$G$4^2)),0)</f>
        <v/>
      </c>
      <c r="BZ31" s="645">
        <f t="array" ref="BZ31">IF(BY31=0,0,(CC31*CA31)^2)</f>
        <v/>
      </c>
      <c r="CA31" s="487">
        <f t="array" ref="CA31">0.5*((AE31-AF31)/60)</f>
        <v/>
      </c>
      <c r="CB31" s="663">
        <f t="array" ref="CB31">AD31/$G$5*10^((K31-$AD$42)/10)</f>
        <v/>
      </c>
      <c r="CC31" s="219">
        <f t="array" ref="CC31">IF(CD31=0,0,4.34*(CB31/CD31))</f>
        <v/>
      </c>
      <c r="CD31" s="219">
        <f t="array" ref="CD31">AD31/60</f>
        <v/>
      </c>
      <c r="CE31" s="471" t="n"/>
      <c r="CF31" s="723">
        <f t="array" ref="CF31">IF((CI31^2*(I31^2+$G$3^2+$G$4^2)&gt;0),(CI31^2*(I31^2+$G$3^2+$G$4^2)),0)</f>
        <v/>
      </c>
      <c r="CG31" s="645">
        <f t="array" ref="CG31">IF(CF31=0,0,(CJ31*CH31)^2)</f>
        <v/>
      </c>
      <c r="CH31" s="487">
        <f t="array" ref="CH31">0.5*((AH31-AI31)/60)</f>
        <v/>
      </c>
      <c r="CI31" s="663">
        <f t="array" ref="CI31">AG31/$G$5*10^((K31-$AG$42)/10)</f>
        <v/>
      </c>
      <c r="CJ31" s="219">
        <f t="array" ref="CJ31">IF(CK31=0,0,4.34*(CI31/CK31))</f>
        <v/>
      </c>
      <c r="CK31" s="219">
        <f t="array" ref="CK31">AG31/60</f>
        <v/>
      </c>
      <c r="CL31" s="154" t="n"/>
      <c r="CM31" s="146" t="n"/>
      <c r="CN31" s="134">
        <f t="array" ref="CN31">O31/$G$5*10^(K31/10)</f>
        <v/>
      </c>
      <c r="CO31" s="134">
        <f t="array" ref="CO31">R31/$G$5*10^(K31/10)</f>
        <v/>
      </c>
      <c r="CP31" s="134">
        <f t="array" ref="CP31">U31/$G$5*10^(K31/10)</f>
        <v/>
      </c>
      <c r="CQ31" s="134">
        <f t="array" ref="CQ31">X31/$G$5*10^(K31/10)</f>
        <v/>
      </c>
      <c r="CR31" s="134">
        <f t="array" ref="CR31">AA31/$G$5*10^(K31/10)</f>
        <v/>
      </c>
      <c r="CS31" s="134">
        <f t="array" ref="CS31">AD31/$G$5*10^(K31/10)</f>
        <v/>
      </c>
      <c r="CT31" s="134">
        <f t="array" ref="CT31">AG31/$G$5*10^(K31/10)</f>
        <v/>
      </c>
      <c r="CU31" s="134">
        <f t="array" ref="CU31">O31/$G$5*10^(AM31/10)</f>
        <v/>
      </c>
      <c r="CV31" s="134">
        <f t="array" ref="CV31">R31/$G$5*10^(AM31/10)</f>
        <v/>
      </c>
      <c r="CW31" s="134">
        <f t="array" ref="CW31">U31/$G$5*10^(AM31/10)</f>
        <v/>
      </c>
      <c r="CX31" s="134">
        <f t="array" ref="CX31">X31/$G$5*10^(AM31/10)</f>
        <v/>
      </c>
      <c r="CY31" s="134">
        <f t="array" ref="CY31">AA31/$G$5*10^(AM31/10)</f>
        <v/>
      </c>
      <c r="CZ31" s="134">
        <f t="array" ref="CZ31">AD31/$G$5*10^(AM31/10)</f>
        <v/>
      </c>
      <c r="DA31" s="134">
        <f t="array" ref="DA31">AG31/$G$5*10^(AM31/10)</f>
        <v/>
      </c>
      <c r="DB31" s="220">
        <f t="array" ref="DB31">IF(K31&gt;80,O31,"")</f>
        <v/>
      </c>
      <c r="DC31" s="220">
        <f t="array" ref="DC31">IF(K31&gt;80,O31/$DB$10*10^(L31/10),"")</f>
        <v/>
      </c>
      <c r="DD31" s="220">
        <f t="array" ref="DD31">IF(K31&gt;80,O31/$DB$10*10^(K31/10),"")</f>
        <v/>
      </c>
      <c r="DE31" s="154" t="n"/>
      <c r="DF31" s="145" t="n"/>
      <c r="DG31" s="145" t="n"/>
      <c r="DH31" s="156" t="n"/>
    </row>
    <row r="32" hidden="1" ht="27" customHeight="1" s="621">
      <c r="A32" s="144" t="n"/>
      <c r="B32" s="146" t="n"/>
      <c r="C32" s="209">
        <f t="array" ref="C32">IF(AK32="0","T",IF((K32-AK32)&lt;65,"I",IF((K32-AK32)&lt;70,"K",IF((K32-AK32)&lt;75,"J",IF((K32-AK32)&lt;80,"K","L")))))</f>
        <v/>
      </c>
      <c r="D32" s="209">
        <f t="array" ref="D32">IF(J32&lt;135,"T",IF((J32-$J$69)&lt;135,"J","L"))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IF(AND($O$47&gt;87,K32&gt;80),AK32,0)</f>
        <v/>
      </c>
      <c r="N32" s="724">
        <f t="array" ref="N32">IF(M32=0,"",K32-M32)</f>
        <v/>
      </c>
      <c r="O32" s="137" t="n"/>
      <c r="P32" s="137" t="n"/>
      <c r="Q32" s="137" t="n"/>
      <c r="R32" s="137" t="n"/>
      <c r="S32" s="137" t="n"/>
      <c r="T32" s="137" t="n"/>
      <c r="U32" s="137" t="n"/>
      <c r="V32" s="137" t="n"/>
      <c r="W32" s="137" t="n"/>
      <c r="X32" s="137" t="n"/>
      <c r="Y32" s="137" t="n"/>
      <c r="Z32" s="137" t="n"/>
      <c r="AA32" s="137" t="n"/>
      <c r="AB32" s="137" t="n"/>
      <c r="AC32" s="137" t="n"/>
      <c r="AD32" s="137" t="n"/>
      <c r="AE32" s="137" t="n"/>
      <c r="AF32" s="137" t="n"/>
      <c r="AG32" s="137" t="n"/>
      <c r="AH32" s="137" t="n"/>
      <c r="AI32" s="137" t="n"/>
      <c r="AJ32" s="483" t="n"/>
      <c r="AK32" s="137">
        <f t="array" ref="AK32">IF(K32&lt;80,"0",IF((L32-K32)&lt;=2,($L$66-(($K$66-$L$66)/4)*(L32-K32-2)),($L$66-(($L$66-$M$66)/8)*(L32-K32-2))))</f>
        <v/>
      </c>
      <c r="AL32" s="137">
        <f t="array" ref="AL32">IF(J32&lt;135,"",J32-$J$69)</f>
        <v/>
      </c>
      <c r="AM32" s="644">
        <f t="array" ref="AM32">K32-AK32</f>
        <v/>
      </c>
      <c r="AN32" s="644">
        <f t="array" ref="AN32">O32/$G$5*10^(AM32/10)</f>
        <v/>
      </c>
      <c r="AO32" s="485" t="n"/>
      <c r="AP32" s="723">
        <f t="array" ref="AP32">IF((AS32^2*(I32^2+$G$3^2+$G$4^2)&gt;0),(AS32^2*(I32^2+$G$3^2+$G$4^2)),0)</f>
        <v/>
      </c>
      <c r="AQ32" s="645">
        <f t="array" ref="AQ32">IF(AP32=0,0,(AT32*AR32)^2)</f>
        <v/>
      </c>
      <c r="AR32" s="487">
        <f t="array" ref="AR32">0.5*((P32-Q32)/60)</f>
        <v/>
      </c>
      <c r="AS32" s="646">
        <f t="array" ref="AS32">O32/$G$5*10^((K32-$O$42)/10)</f>
        <v/>
      </c>
      <c r="AT32" s="134">
        <f t="array" ref="AT32">IF(AU32=0,0,4.34*(AS32/AU32))</f>
        <v/>
      </c>
      <c r="AU32" s="134">
        <f t="array" ref="AU32">O32/60</f>
        <v/>
      </c>
      <c r="AV32" s="471" t="n"/>
      <c r="AW32" s="723">
        <f t="array" ref="AW32">IF((AZ32^2*(I32^2+$G$3^2+$G$4^2)&gt;0),(AZ32^2*(I32^2+$G$3^2+$G$4^2)),0)</f>
        <v/>
      </c>
      <c r="AX32" s="645">
        <f t="array" ref="AX32">IF(AW32=0,0,(BA32*AY32)^2)</f>
        <v/>
      </c>
      <c r="AY32" s="487">
        <f t="array" ref="AY32">0.5*((S32-T32)/60)</f>
        <v/>
      </c>
      <c r="AZ32" s="663">
        <f t="array" ref="AZ32">R32/$G$5*10^((K32-$R$42)/10)</f>
        <v/>
      </c>
      <c r="BA32" s="219">
        <f t="array" ref="BA32">IF(BB32=0,0,4.34*(AZ32/BB32))</f>
        <v/>
      </c>
      <c r="BB32" s="219">
        <f t="array" ref="BB32">R32/60</f>
        <v/>
      </c>
      <c r="BC32" s="472" t="n"/>
      <c r="BD32" s="723">
        <f t="array" ref="BD32">IF((BG32^2*(I32^2+$G$3^2+$G$4^2)&gt;0),(BG32^2*(I32^2+$G$3^2+$G$4^2)),0)</f>
        <v/>
      </c>
      <c r="BE32" s="645">
        <f t="array" ref="BE32">IF(BD32=0,0,(BH32*BF32)^2)</f>
        <v/>
      </c>
      <c r="BF32" s="487">
        <f t="array" ref="BF32">0.5*((V32-W32)/60)</f>
        <v/>
      </c>
      <c r="BG32" s="663">
        <f t="array" ref="BG32">U32/$G$5*10^((K32-$U$42)/10)</f>
        <v/>
      </c>
      <c r="BH32" s="219">
        <f t="array" ref="BH32">IF(BI32=0,0,4.34*(BG32/BI32))</f>
        <v/>
      </c>
      <c r="BI32" s="219">
        <f t="array" ref="BI32">U32/60</f>
        <v/>
      </c>
      <c r="BJ32" s="472" t="n"/>
      <c r="BK32" s="723">
        <f t="array" ref="BK32">IF((BN32^2*(I32^2+$G$3^2+$G$4^2)&gt;0),(BN32^2*(I32^2+$G$3^2+$G$4^2)),0)</f>
        <v/>
      </c>
      <c r="BL32" s="645">
        <f t="array" ref="BL32">IF(BK32=0,0,(BO32*BM32)^2)</f>
        <v/>
      </c>
      <c r="BM32" s="487">
        <f t="array" ref="BM32">0.5*((Y32-Z32)/60)</f>
        <v/>
      </c>
      <c r="BN32" s="663">
        <f t="array" ref="BN32">(X32/$G$5)*(10^((K32-$X$42)*0.1))</f>
        <v/>
      </c>
      <c r="BO32" s="219">
        <f t="array" ref="BO32">IF(BP32=0,0,(4.34*(BN32/BP32)))</f>
        <v/>
      </c>
      <c r="BP32" s="219">
        <f t="array" ref="BP32">X32/60</f>
        <v/>
      </c>
      <c r="BQ32" s="472" t="n"/>
      <c r="BR32" s="723">
        <f t="array" ref="BR32">IF((BU32^2*(I32^2+$G$3^2+$G$4^2)&gt;0),(BU32^2*(I32^2+$G$3^2+$G$4^2)),0)</f>
        <v/>
      </c>
      <c r="BS32" s="645">
        <f t="array" ref="BS32">IF(BR32=0,0,(BV32*BT32)^2)</f>
        <v/>
      </c>
      <c r="BT32" s="487">
        <f t="array" ref="BT32">0.5*((AB32-AC32)/60)</f>
        <v/>
      </c>
      <c r="BU32" s="663">
        <f t="array" ref="BU32">AA32/$G$5*10^((K32-$AA$42)/10)</f>
        <v/>
      </c>
      <c r="BV32" s="219">
        <f t="array" ref="BV32">IF(BW32=0,0,4.34*(BU32/BW32))</f>
        <v/>
      </c>
      <c r="BW32" s="219">
        <f t="array" ref="BW32">AA32/60</f>
        <v/>
      </c>
      <c r="BX32" s="471" t="n"/>
      <c r="BY32" s="723">
        <f t="array" ref="BY32">IF((CB32^2*(I32^2+$G$3^2+$G$4^2)&gt;0),(CB32^2*(I32^2+$G$3^2+$G$4^2)),0)</f>
        <v/>
      </c>
      <c r="BZ32" s="645">
        <f t="array" ref="BZ32">IF(BY32=0,0,(CC32*CA32)^2)</f>
        <v/>
      </c>
      <c r="CA32" s="487">
        <f t="array" ref="CA32">0.5*((AE32-AF32)/60)</f>
        <v/>
      </c>
      <c r="CB32" s="663">
        <f t="array" ref="CB32">AD32/$G$5*10^((K32-$AD$42)/10)</f>
        <v/>
      </c>
      <c r="CC32" s="219">
        <f t="array" ref="CC32">IF(CD32=0,0,4.34*(CB32/CD32))</f>
        <v/>
      </c>
      <c r="CD32" s="219">
        <f t="array" ref="CD32">AD32/60</f>
        <v/>
      </c>
      <c r="CE32" s="471" t="n"/>
      <c r="CF32" s="723">
        <f t="array" ref="CF32">IF((CI32^2*(I32^2+$G$3^2+$G$4^2)&gt;0),(CI32^2*(I32^2+$G$3^2+$G$4^2)),0)</f>
        <v/>
      </c>
      <c r="CG32" s="645">
        <f t="array" ref="CG32">IF(CF32=0,0,(CJ32*CH32)^2)</f>
        <v/>
      </c>
      <c r="CH32" s="487">
        <f t="array" ref="CH32">0.5*((AH32-AI32)/60)</f>
        <v/>
      </c>
      <c r="CI32" s="663">
        <f t="array" ref="CI32">AG32/$G$5*10^((K32-$AG$42)/10)</f>
        <v/>
      </c>
      <c r="CJ32" s="219">
        <f t="array" ref="CJ32">IF(CK32=0,0,4.34*(CI32/CK32))</f>
        <v/>
      </c>
      <c r="CK32" s="219">
        <f t="array" ref="CK32">AG32/60</f>
        <v/>
      </c>
      <c r="CL32" s="154" t="n"/>
      <c r="CM32" s="146" t="n"/>
      <c r="CN32" s="134">
        <f t="array" ref="CN32">O32/$G$5*10^(K32/10)</f>
        <v/>
      </c>
      <c r="CO32" s="134">
        <f t="array" ref="CO32">R32/$G$5*10^(K32/10)</f>
        <v/>
      </c>
      <c r="CP32" s="134">
        <f t="array" ref="CP32">U32/$G$5*10^(K32/10)</f>
        <v/>
      </c>
      <c r="CQ32" s="134">
        <f t="array" ref="CQ32">X32/$G$5*10^(K32/10)</f>
        <v/>
      </c>
      <c r="CR32" s="134">
        <f t="array" ref="CR32">AA32/$G$5*10^(K32/10)</f>
        <v/>
      </c>
      <c r="CS32" s="134">
        <f t="array" ref="CS32">AD32/$G$5*10^(K32/10)</f>
        <v/>
      </c>
      <c r="CT32" s="134">
        <f t="array" ref="CT32">AG32/$G$5*10^(K32/10)</f>
        <v/>
      </c>
      <c r="CU32" s="134">
        <f t="array" ref="CU32">O32/$G$5*10^(AM32/10)</f>
        <v/>
      </c>
      <c r="CV32" s="134">
        <f t="array" ref="CV32">R32/$G$5*10^(AM32/10)</f>
        <v/>
      </c>
      <c r="CW32" s="134">
        <f t="array" ref="CW32">U32/$G$5*10^(AM32/10)</f>
        <v/>
      </c>
      <c r="CX32" s="134">
        <f t="array" ref="CX32">X32/$G$5*10^(AM32/10)</f>
        <v/>
      </c>
      <c r="CY32" s="134">
        <f t="array" ref="CY32">AA32/$G$5*10^(AM32/10)</f>
        <v/>
      </c>
      <c r="CZ32" s="134">
        <f t="array" ref="CZ32">AD32/$G$5*10^(AM32/10)</f>
        <v/>
      </c>
      <c r="DA32" s="134">
        <f t="array" ref="DA32">AG32/$G$5*10^(AM32/10)</f>
        <v/>
      </c>
      <c r="DB32" s="220">
        <f t="array" ref="DB32">IF(K32&gt;80,O32,"")</f>
        <v/>
      </c>
      <c r="DC32" s="220">
        <f t="array" ref="DC32">IF(K32&gt;80,O32/$DB$10*10^(L32/10),"")</f>
        <v/>
      </c>
      <c r="DD32" s="220">
        <f t="array" ref="DD32">IF(K32&gt;80,O32/$DB$10*10^(K32/10),"")</f>
        <v/>
      </c>
      <c r="DE32" s="154" t="n"/>
      <c r="DF32" s="145" t="n"/>
      <c r="DG32" s="145" t="n"/>
      <c r="DH32" s="156" t="n"/>
    </row>
    <row r="33" hidden="1" ht="27" customHeight="1" s="621">
      <c r="A33" s="144" t="n"/>
      <c r="B33" s="146" t="n"/>
      <c r="C33" s="209">
        <f t="array" ref="C33">IF(AK33="0","T",IF((K33-AK33)&lt;65,"I",IF((K33-AK33)&lt;70,"K",IF((K33-AK33)&lt;75,"J",IF((K33-AK33)&lt;80,"K","L")))))</f>
        <v/>
      </c>
      <c r="D33" s="209">
        <f t="array" ref="D33">IF(J33&lt;135,"T",IF((J33-$J$69)&lt;135,"J","L"))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IF(AND($O$47&gt;87,K33&gt;80),AK33,0)</f>
        <v/>
      </c>
      <c r="N33" s="724">
        <f t="array" ref="N33">IF(M33=0,"",K33-M33)</f>
        <v/>
      </c>
      <c r="O33" s="137" t="n"/>
      <c r="P33" s="137" t="n"/>
      <c r="Q33" s="137" t="n"/>
      <c r="R33" s="137" t="n"/>
      <c r="S33" s="137" t="n"/>
      <c r="T33" s="137" t="n"/>
      <c r="U33" s="137" t="n"/>
      <c r="V33" s="137" t="n"/>
      <c r="W33" s="137" t="n"/>
      <c r="X33" s="137" t="n"/>
      <c r="Y33" s="137" t="n"/>
      <c r="Z33" s="137" t="n"/>
      <c r="AA33" s="137" t="n"/>
      <c r="AB33" s="137" t="n"/>
      <c r="AC33" s="137" t="n"/>
      <c r="AD33" s="137" t="n"/>
      <c r="AE33" s="137" t="n"/>
      <c r="AF33" s="137" t="n"/>
      <c r="AG33" s="137" t="n"/>
      <c r="AH33" s="137" t="n"/>
      <c r="AI33" s="137" t="n"/>
      <c r="AJ33" s="483" t="n"/>
      <c r="AK33" s="137">
        <f t="array" ref="AK33">IF(K33&lt;80,"0",IF((L33-K33)&lt;=2,($L$66-(($K$66-$L$66)/4)*(L33-K33-2)),($L$66-(($L$66-$M$66)/8)*(L33-K33-2))))</f>
        <v/>
      </c>
      <c r="AL33" s="137">
        <f t="array" ref="AL33">IF(J33&lt;135,"",J33-$J$69)</f>
        <v/>
      </c>
      <c r="AM33" s="644">
        <f t="array" ref="AM33">K33-AK33</f>
        <v/>
      </c>
      <c r="AN33" s="644">
        <f t="array" ref="AN33">O33/$G$5*10^(AM33/10)</f>
        <v/>
      </c>
      <c r="AO33" s="485" t="n"/>
      <c r="AP33" s="723">
        <f t="array" ref="AP33">IF((AS33^2*(I33^2+$G$3^2+$G$4^2)&gt;0),(AS33^2*(I33^2+$G$3^2+$G$4^2)),0)</f>
        <v/>
      </c>
      <c r="AQ33" s="645">
        <f t="array" ref="AQ33">IF(AP33=0,0,(AT33*AR33)^2)</f>
        <v/>
      </c>
      <c r="AR33" s="487">
        <f t="array" ref="AR33">0.5*((P33-Q33)/60)</f>
        <v/>
      </c>
      <c r="AS33" s="646">
        <f t="array" ref="AS33">O33/$G$5*10^((K33-$O$42)/10)</f>
        <v/>
      </c>
      <c r="AT33" s="134">
        <f t="array" ref="AT33">IF(AU33=0,0,4.34*(AS33/AU33))</f>
        <v/>
      </c>
      <c r="AU33" s="134">
        <f t="array" ref="AU33">O33/60</f>
        <v/>
      </c>
      <c r="AV33" s="471" t="n"/>
      <c r="AW33" s="723">
        <f t="array" ref="AW33">IF((AZ33^2*(I33^2+$G$3^2+$G$4^2)&gt;0),(AZ33^2*(I33^2+$G$3^2+$G$4^2)),0)</f>
        <v/>
      </c>
      <c r="AX33" s="645">
        <f t="array" ref="AX33">IF(AW33=0,0,(BA33*AY33)^2)</f>
        <v/>
      </c>
      <c r="AY33" s="487">
        <f t="array" ref="AY33">0.5*((S33-T33)/60)</f>
        <v/>
      </c>
      <c r="AZ33" s="663">
        <f t="array" ref="AZ33">R33/$G$5*10^((K33-$R$42)/10)</f>
        <v/>
      </c>
      <c r="BA33" s="219">
        <f t="array" ref="BA33">IF(BB33=0,0,4.34*(AZ33/BB33))</f>
        <v/>
      </c>
      <c r="BB33" s="219">
        <f t="array" ref="BB33">R33/60</f>
        <v/>
      </c>
      <c r="BC33" s="472" t="n"/>
      <c r="BD33" s="723">
        <f t="array" ref="BD33">IF((BG33^2*(I33^2+$G$3^2+$G$4^2)&gt;0),(BG33^2*(I33^2+$G$3^2+$G$4^2)),0)</f>
        <v/>
      </c>
      <c r="BE33" s="645">
        <f t="array" ref="BE33">IF(BD33=0,0,(BH33*BF33)^2)</f>
        <v/>
      </c>
      <c r="BF33" s="487">
        <f t="array" ref="BF33">0.5*((V33-W33)/60)</f>
        <v/>
      </c>
      <c r="BG33" s="663">
        <f t="array" ref="BG33">U33/$G$5*10^((K33-$U$42)/10)</f>
        <v/>
      </c>
      <c r="BH33" s="219">
        <f t="array" ref="BH33">IF(BI33=0,0,4.34*(BG33/BI33))</f>
        <v/>
      </c>
      <c r="BI33" s="219">
        <f t="array" ref="BI33">U33/60</f>
        <v/>
      </c>
      <c r="BJ33" s="472" t="n"/>
      <c r="BK33" s="723">
        <f t="array" ref="BK33">IF((BN33^2*(I33^2+$G$3^2+$G$4^2)&gt;0),(BN33^2*(I33^2+$G$3^2+$G$4^2)),0)</f>
        <v/>
      </c>
      <c r="BL33" s="645">
        <f t="array" ref="BL33">IF(BK33=0,0,(BO33*BM33)^2)</f>
        <v/>
      </c>
      <c r="BM33" s="487">
        <f t="array" ref="BM33">0.5*((Y33-Z33)/60)</f>
        <v/>
      </c>
      <c r="BN33" s="663">
        <f t="array" ref="BN33">(X33/$G$5)*(10^((K33-$X$42)*0.1))</f>
        <v/>
      </c>
      <c r="BO33" s="219">
        <f t="array" ref="BO33">IF(BP33=0,0,(4.34*(BN33/BP33)))</f>
        <v/>
      </c>
      <c r="BP33" s="219">
        <f t="array" ref="BP33">X33/60</f>
        <v/>
      </c>
      <c r="BQ33" s="472" t="n"/>
      <c r="BR33" s="723">
        <f t="array" ref="BR33">IF((BU33^2*(I33^2+$G$3^2+$G$4^2)&gt;0),(BU33^2*(I33^2+$G$3^2+$G$4^2)),0)</f>
        <v/>
      </c>
      <c r="BS33" s="645">
        <f t="array" ref="BS33">IF(BR33=0,0,(BV33*BT33)^2)</f>
        <v/>
      </c>
      <c r="BT33" s="487">
        <f t="array" ref="BT33">0.5*((AB33-AC33)/60)</f>
        <v/>
      </c>
      <c r="BU33" s="663">
        <f t="array" ref="BU33">AA33/$G$5*10^((K33-$AA$42)/10)</f>
        <v/>
      </c>
      <c r="BV33" s="219">
        <f t="array" ref="BV33">IF(BW33=0,0,4.34*(BU33/BW33))</f>
        <v/>
      </c>
      <c r="BW33" s="219">
        <f t="array" ref="BW33">AA33/60</f>
        <v/>
      </c>
      <c r="BX33" s="471" t="n"/>
      <c r="BY33" s="723">
        <f t="array" ref="BY33">IF((CB33^2*(I33^2+$G$3^2+$G$4^2)&gt;0),(CB33^2*(I33^2+$G$3^2+$G$4^2)),0)</f>
        <v/>
      </c>
      <c r="BZ33" s="645">
        <f t="array" ref="BZ33">IF(BY33=0,0,(CC33*CA33)^2)</f>
        <v/>
      </c>
      <c r="CA33" s="487">
        <f t="array" ref="CA33">0.5*((AE33-AF33)/60)</f>
        <v/>
      </c>
      <c r="CB33" s="663">
        <f t="array" ref="CB33">AD33/$G$5*10^((K33-$AD$42)/10)</f>
        <v/>
      </c>
      <c r="CC33" s="219">
        <f t="array" ref="CC33">IF(CD33=0,0,4.34*(CB33/CD33))</f>
        <v/>
      </c>
      <c r="CD33" s="219">
        <f t="array" ref="CD33">AD33/60</f>
        <v/>
      </c>
      <c r="CE33" s="471" t="n"/>
      <c r="CF33" s="723">
        <f t="array" ref="CF33">IF((CI33^2*(I33^2+$G$3^2+$G$4^2)&gt;0),(CI33^2*(I33^2+$G$3^2+$G$4^2)),0)</f>
        <v/>
      </c>
      <c r="CG33" s="645">
        <f t="array" ref="CG33">IF(CF33=0,0,(CJ33*CH33)^2)</f>
        <v/>
      </c>
      <c r="CH33" s="487">
        <f t="array" ref="CH33">0.5*((AH33-AI33)/60)</f>
        <v/>
      </c>
      <c r="CI33" s="663">
        <f t="array" ref="CI33">AG33/$G$5*10^((K33-$AG$42)/10)</f>
        <v/>
      </c>
      <c r="CJ33" s="219">
        <f t="array" ref="CJ33">IF(CK33=0,0,4.34*(CI33/CK33))</f>
        <v/>
      </c>
      <c r="CK33" s="219">
        <f t="array" ref="CK33">AG33/60</f>
        <v/>
      </c>
      <c r="CL33" s="154" t="n"/>
      <c r="CM33" s="146" t="n"/>
      <c r="CN33" s="134">
        <f t="array" ref="CN33">O33/$G$5*10^(K33/10)</f>
        <v/>
      </c>
      <c r="CO33" s="134">
        <f t="array" ref="CO33">R33/$G$5*10^(K33/10)</f>
        <v/>
      </c>
      <c r="CP33" s="134">
        <f t="array" ref="CP33">U33/$G$5*10^(K33/10)</f>
        <v/>
      </c>
      <c r="CQ33" s="134">
        <f t="array" ref="CQ33">X33/$G$5*10^(K33/10)</f>
        <v/>
      </c>
      <c r="CR33" s="134">
        <f t="array" ref="CR33">AA33/$G$5*10^(K33/10)</f>
        <v/>
      </c>
      <c r="CS33" s="134">
        <f t="array" ref="CS33">AD33/$G$5*10^(K33/10)</f>
        <v/>
      </c>
      <c r="CT33" s="134">
        <f t="array" ref="CT33">AG33/$G$5*10^(K33/10)</f>
        <v/>
      </c>
      <c r="CU33" s="134">
        <f t="array" ref="CU33">O33/$G$5*10^(AM33/10)</f>
        <v/>
      </c>
      <c r="CV33" s="134">
        <f t="array" ref="CV33">R33/$G$5*10^(AM33/10)</f>
        <v/>
      </c>
      <c r="CW33" s="134">
        <f t="array" ref="CW33">U33/$G$5*10^(AM33/10)</f>
        <v/>
      </c>
      <c r="CX33" s="134">
        <f t="array" ref="CX33">X33/$G$5*10^(AM33/10)</f>
        <v/>
      </c>
      <c r="CY33" s="134">
        <f t="array" ref="CY33">AA33/$G$5*10^(AM33/10)</f>
        <v/>
      </c>
      <c r="CZ33" s="134">
        <f t="array" ref="CZ33">AD33/$G$5*10^(AM33/10)</f>
        <v/>
      </c>
      <c r="DA33" s="134">
        <f t="array" ref="DA33">AG33/$G$5*10^(AM33/10)</f>
        <v/>
      </c>
      <c r="DB33" s="220">
        <f t="array" ref="DB33">IF(K33&gt;80,O33,"")</f>
        <v/>
      </c>
      <c r="DC33" s="220">
        <f t="array" ref="DC33">IF(K33&gt;80,O33/$DB$10*10^(L33/10),"")</f>
        <v/>
      </c>
      <c r="DD33" s="220">
        <f t="array" ref="DD33">IF(K33&gt;80,O33/$DB$10*10^(K33/10),"")</f>
        <v/>
      </c>
      <c r="DE33" s="154" t="n"/>
      <c r="DF33" s="145" t="n"/>
      <c r="DG33" s="145" t="n"/>
      <c r="DH33" s="156" t="n"/>
    </row>
    <row r="34" hidden="1" ht="27" customHeight="1" s="621">
      <c r="A34" s="144" t="n"/>
      <c r="B34" s="146" t="n"/>
      <c r="C34" s="209">
        <f t="array" ref="C34">IF(AK34="0","T",IF((K34-AK34)&lt;65,"I",IF((K34-AK34)&lt;70,"K",IF((K34-AK34)&lt;75,"J",IF((K34-AK34)&lt;80,"K","L")))))</f>
        <v/>
      </c>
      <c r="D34" s="209">
        <f t="array" ref="D34">IF(J34&lt;135,"T",IF((J34-$J$69)&lt;135,"J","L"))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IF(AND($O$47&gt;87,K34&gt;80),AK34,0)</f>
        <v/>
      </c>
      <c r="N34" s="724">
        <f t="array" ref="N34">IF(M34=0,"",K34-M34)</f>
        <v/>
      </c>
      <c r="O34" s="137" t="n"/>
      <c r="P34" s="137" t="n"/>
      <c r="Q34" s="137" t="n"/>
      <c r="R34" s="137" t="n"/>
      <c r="S34" s="137" t="n"/>
      <c r="T34" s="137" t="n"/>
      <c r="U34" s="137" t="n"/>
      <c r="V34" s="137" t="n"/>
      <c r="W34" s="137" t="n"/>
      <c r="X34" s="137" t="n"/>
      <c r="Y34" s="137" t="n"/>
      <c r="Z34" s="137" t="n"/>
      <c r="AA34" s="137" t="n"/>
      <c r="AB34" s="137" t="n"/>
      <c r="AC34" s="137" t="n"/>
      <c r="AD34" s="137" t="n"/>
      <c r="AE34" s="137" t="n"/>
      <c r="AF34" s="137" t="n"/>
      <c r="AG34" s="137" t="n"/>
      <c r="AH34" s="137" t="n"/>
      <c r="AI34" s="137" t="n"/>
      <c r="AJ34" s="483" t="n"/>
      <c r="AK34" s="137">
        <f t="array" ref="AK34">IF(K34&lt;80,"0",IF((L34-K34)&lt;=2,($L$66-(($K$66-$L$66)/4)*(L34-K34-2)),($L$66-(($L$66-$M$66)/8)*(L34-K34-2))))</f>
        <v/>
      </c>
      <c r="AL34" s="137">
        <f t="array" ref="AL34">IF(J34&lt;135,"",J34-$J$69)</f>
        <v/>
      </c>
      <c r="AM34" s="644">
        <f t="array" ref="AM34">K34-AK34</f>
        <v/>
      </c>
      <c r="AN34" s="644">
        <f t="array" ref="AN34">O34/$G$5*10^(AM34/10)</f>
        <v/>
      </c>
      <c r="AO34" s="485" t="n"/>
      <c r="AP34" s="723">
        <f t="array" ref="AP34">IF((AS34^2*(I34^2+$G$3^2+$G$4^2)&gt;0),(AS34^2*(I34^2+$G$3^2+$G$4^2)),0)</f>
        <v/>
      </c>
      <c r="AQ34" s="645">
        <f t="array" ref="AQ34">IF(AP34=0,0,(AT34*AR34)^2)</f>
        <v/>
      </c>
      <c r="AR34" s="487">
        <f t="array" ref="AR34">0.5*((P34-Q34)/60)</f>
        <v/>
      </c>
      <c r="AS34" s="646">
        <f t="array" ref="AS34">O34/$G$5*10^((K34-$O$42)/10)</f>
        <v/>
      </c>
      <c r="AT34" s="134">
        <f t="array" ref="AT34">IF(AU34=0,0,4.34*(AS34/AU34))</f>
        <v/>
      </c>
      <c r="AU34" s="134">
        <f t="array" ref="AU34">O34/60</f>
        <v/>
      </c>
      <c r="AV34" s="471" t="n"/>
      <c r="AW34" s="723">
        <f t="array" ref="AW34">IF((AZ34^2*(I34^2+$G$3^2+$G$4^2)&gt;0),(AZ34^2*(I34^2+$G$3^2+$G$4^2)),0)</f>
        <v/>
      </c>
      <c r="AX34" s="645">
        <f t="array" ref="AX34">IF(AW34=0,0,(BA34*AY34)^2)</f>
        <v/>
      </c>
      <c r="AY34" s="487">
        <f t="array" ref="AY34">0.5*((S34-T34)/60)</f>
        <v/>
      </c>
      <c r="AZ34" s="663">
        <f t="array" ref="AZ34">R34/$G$5*10^((K34-$R$42)/10)</f>
        <v/>
      </c>
      <c r="BA34" s="219">
        <f t="array" ref="BA34">IF(BB34=0,0,4.34*(AZ34/BB34))</f>
        <v/>
      </c>
      <c r="BB34" s="219">
        <f t="array" ref="BB34">R34/60</f>
        <v/>
      </c>
      <c r="BC34" s="472" t="n"/>
      <c r="BD34" s="723">
        <f t="array" ref="BD34">IF((BG34^2*(I34^2+$G$3^2+$G$4^2)&gt;0),(BG34^2*(I34^2+$G$3^2+$G$4^2)),0)</f>
        <v/>
      </c>
      <c r="BE34" s="645">
        <f t="array" ref="BE34">IF(BD34=0,0,(BH34*BF34)^2)</f>
        <v/>
      </c>
      <c r="BF34" s="487">
        <f t="array" ref="BF34">0.5*((V34-W34)/60)</f>
        <v/>
      </c>
      <c r="BG34" s="663">
        <f t="array" ref="BG34">U34/$G$5*10^((K34-$U$42)/10)</f>
        <v/>
      </c>
      <c r="BH34" s="219">
        <f t="array" ref="BH34">IF(BI34=0,0,4.34*(BG34/BI34))</f>
        <v/>
      </c>
      <c r="BI34" s="219">
        <f t="array" ref="BI34">U34/60</f>
        <v/>
      </c>
      <c r="BJ34" s="472" t="n"/>
      <c r="BK34" s="723">
        <f t="array" ref="BK34">IF((BN34^2*(I34^2+$G$3^2+$G$4^2)&gt;0),(BN34^2*(I34^2+$G$3^2+$G$4^2)),0)</f>
        <v/>
      </c>
      <c r="BL34" s="645">
        <f t="array" ref="BL34">IF(BK34=0,0,(BO34*BM34)^2)</f>
        <v/>
      </c>
      <c r="BM34" s="487">
        <f t="array" ref="BM34">0.5*((Y34-Z34)/60)</f>
        <v/>
      </c>
      <c r="BN34" s="663">
        <f t="array" ref="BN34">(X34/$G$5)*(10^((K34-$X$42)*0.1))</f>
        <v/>
      </c>
      <c r="BO34" s="219">
        <f t="array" ref="BO34">IF(BP34=0,0,(4.34*(BN34/BP34)))</f>
        <v/>
      </c>
      <c r="BP34" s="219">
        <f t="array" ref="BP34">X34/60</f>
        <v/>
      </c>
      <c r="BQ34" s="472" t="n"/>
      <c r="BR34" s="723">
        <f t="array" ref="BR34">IF((BU34^2*(I34^2+$G$3^2+$G$4^2)&gt;0),(BU34^2*(I34^2+$G$3^2+$G$4^2)),0)</f>
        <v/>
      </c>
      <c r="BS34" s="645">
        <f t="array" ref="BS34">IF(BR34=0,0,(BV34*BT34)^2)</f>
        <v/>
      </c>
      <c r="BT34" s="487">
        <f t="array" ref="BT34">0.5*((AB34-AC34)/60)</f>
        <v/>
      </c>
      <c r="BU34" s="663">
        <f t="array" ref="BU34">AA34/$G$5*10^((K34-$AA$42)/10)</f>
        <v/>
      </c>
      <c r="BV34" s="219">
        <f t="array" ref="BV34">IF(BW34=0,0,4.34*(BU34/BW34))</f>
        <v/>
      </c>
      <c r="BW34" s="219">
        <f t="array" ref="BW34">AA34/60</f>
        <v/>
      </c>
      <c r="BX34" s="471" t="n"/>
      <c r="BY34" s="723">
        <f t="array" ref="BY34">IF((CB34^2*(I34^2+$G$3^2+$G$4^2)&gt;0),(CB34^2*(I34^2+$G$3^2+$G$4^2)),0)</f>
        <v/>
      </c>
      <c r="BZ34" s="645">
        <f t="array" ref="BZ34">IF(BY34=0,0,(CC34*CA34)^2)</f>
        <v/>
      </c>
      <c r="CA34" s="487">
        <f t="array" ref="CA34">0.5*((AE34-AF34)/60)</f>
        <v/>
      </c>
      <c r="CB34" s="663">
        <f t="array" ref="CB34">AD34/$G$5*10^((K34-$AD$42)/10)</f>
        <v/>
      </c>
      <c r="CC34" s="219">
        <f t="array" ref="CC34">IF(CD34=0,0,4.34*(CB34/CD34))</f>
        <v/>
      </c>
      <c r="CD34" s="219">
        <f t="array" ref="CD34">AD34/60</f>
        <v/>
      </c>
      <c r="CE34" s="471" t="n"/>
      <c r="CF34" s="723">
        <f t="array" ref="CF34">IF((CI34^2*(I34^2+$G$3^2+$G$4^2)&gt;0),(CI34^2*(I34^2+$G$3^2+$G$4^2)),0)</f>
        <v/>
      </c>
      <c r="CG34" s="645">
        <f t="array" ref="CG34">IF(CF34=0,0,(CJ34*CH34)^2)</f>
        <v/>
      </c>
      <c r="CH34" s="487">
        <f t="array" ref="CH34">0.5*((AH34-AI34)/60)</f>
        <v/>
      </c>
      <c r="CI34" s="663">
        <f t="array" ref="CI34">AG34/$G$5*10^((K34-$AG$42)/10)</f>
        <v/>
      </c>
      <c r="CJ34" s="219">
        <f t="array" ref="CJ34">IF(CK34=0,0,4.34*(CI34/CK34))</f>
        <v/>
      </c>
      <c r="CK34" s="219">
        <f t="array" ref="CK34">AG34/60</f>
        <v/>
      </c>
      <c r="CL34" s="154" t="n"/>
      <c r="CM34" s="146" t="n"/>
      <c r="CN34" s="134">
        <f t="array" ref="CN34">O34/$G$5*10^(K34/10)</f>
        <v/>
      </c>
      <c r="CO34" s="134">
        <f t="array" ref="CO34">R34/$G$5*10^(K34/10)</f>
        <v/>
      </c>
      <c r="CP34" s="134">
        <f t="array" ref="CP34">U34/$G$5*10^(K34/10)</f>
        <v/>
      </c>
      <c r="CQ34" s="134">
        <f t="array" ref="CQ34">X34/$G$5*10^(K34/10)</f>
        <v/>
      </c>
      <c r="CR34" s="134">
        <f t="array" ref="CR34">AA34/$G$5*10^(K34/10)</f>
        <v/>
      </c>
      <c r="CS34" s="134">
        <f t="array" ref="CS34">AD34/$G$5*10^(K34/10)</f>
        <v/>
      </c>
      <c r="CT34" s="134">
        <f t="array" ref="CT34">AG34/$G$5*10^(K34/10)</f>
        <v/>
      </c>
      <c r="CU34" s="134">
        <f t="array" ref="CU34">O34/$G$5*10^(AM34/10)</f>
        <v/>
      </c>
      <c r="CV34" s="134">
        <f t="array" ref="CV34">R34/$G$5*10^(AM34/10)</f>
        <v/>
      </c>
      <c r="CW34" s="134">
        <f t="array" ref="CW34">U34/$G$5*10^(AM34/10)</f>
        <v/>
      </c>
      <c r="CX34" s="134">
        <f t="array" ref="CX34">X34/$G$5*10^(AM34/10)</f>
        <v/>
      </c>
      <c r="CY34" s="134">
        <f t="array" ref="CY34">AA34/$G$5*10^(AM34/10)</f>
        <v/>
      </c>
      <c r="CZ34" s="134">
        <f t="array" ref="CZ34">AD34/$G$5*10^(AM34/10)</f>
        <v/>
      </c>
      <c r="DA34" s="134">
        <f t="array" ref="DA34">AG34/$G$5*10^(AM34/10)</f>
        <v/>
      </c>
      <c r="DB34" s="220">
        <f t="array" ref="DB34">IF(K34&gt;80,O34,"")</f>
        <v/>
      </c>
      <c r="DC34" s="220">
        <f t="array" ref="DC34">IF(K34&gt;80,O34/$DB$10*10^(L34/10),"")</f>
        <v/>
      </c>
      <c r="DD34" s="220">
        <f t="array" ref="DD34">IF(K34&gt;80,O34/$DB$10*10^(K34/10),"")</f>
        <v/>
      </c>
      <c r="DE34" s="154" t="n"/>
      <c r="DF34" s="145" t="n"/>
      <c r="DG34" s="145" t="n"/>
      <c r="DH34" s="156" t="n"/>
    </row>
    <row r="35" hidden="1" ht="27" customHeight="1" s="621">
      <c r="A35" s="144" t="n"/>
      <c r="B35" s="146" t="n"/>
      <c r="C35" s="209">
        <f t="array" ref="C35">IF(AK35="0","T",IF((K35-AK35)&lt;65,"I",IF((K35-AK35)&lt;70,"K",IF((K35-AK35)&lt;75,"J",IF((K35-AK35)&lt;80,"K","L")))))</f>
        <v/>
      </c>
      <c r="D35" s="209">
        <f t="array" ref="D35">IF(J35&lt;135,"T",IF((J35-$J$69)&lt;135,"J","L"))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IF(AND($O$47&gt;87,K35&gt;80),AK35,0)</f>
        <v/>
      </c>
      <c r="N35" s="724">
        <f t="array" ref="N35">IF(M35=0,"",K35-M35)</f>
        <v/>
      </c>
      <c r="O35" s="137" t="n"/>
      <c r="P35" s="137" t="n"/>
      <c r="Q35" s="137" t="n"/>
      <c r="R35" s="137" t="n"/>
      <c r="S35" s="137" t="n"/>
      <c r="T35" s="137" t="n"/>
      <c r="U35" s="137" t="n"/>
      <c r="V35" s="137" t="n"/>
      <c r="W35" s="137" t="n"/>
      <c r="X35" s="137" t="n"/>
      <c r="Y35" s="137" t="n"/>
      <c r="Z35" s="137" t="n"/>
      <c r="AA35" s="137" t="n"/>
      <c r="AB35" s="137" t="n"/>
      <c r="AC35" s="137" t="n"/>
      <c r="AD35" s="137" t="n"/>
      <c r="AE35" s="137" t="n"/>
      <c r="AF35" s="137" t="n"/>
      <c r="AG35" s="137" t="n"/>
      <c r="AH35" s="137" t="n"/>
      <c r="AI35" s="137" t="n"/>
      <c r="AJ35" s="483" t="n"/>
      <c r="AK35" s="137">
        <f t="array" ref="AK35">IF(K35&lt;80,"0",IF((L35-K35)&lt;=2,($L$66-(($K$66-$L$66)/4)*(L35-K35-2)),($L$66-(($L$66-$M$66)/8)*(L35-K35-2))))</f>
        <v/>
      </c>
      <c r="AL35" s="137">
        <f t="array" ref="AL35">IF(J35&lt;135,"",J35-$J$69)</f>
        <v/>
      </c>
      <c r="AM35" s="644">
        <f t="array" ref="AM35">K35-AK35</f>
        <v/>
      </c>
      <c r="AN35" s="644">
        <f t="array" ref="AN35">O35/$G$5*10^(AM35/10)</f>
        <v/>
      </c>
      <c r="AO35" s="485" t="n"/>
      <c r="AP35" s="723">
        <f t="array" ref="AP35">IF((AS35^2*(I35^2+$G$3^2+$G$4^2)&gt;0),(AS35^2*(I35^2+$G$3^2+$G$4^2)),0)</f>
        <v/>
      </c>
      <c r="AQ35" s="645">
        <f t="array" ref="AQ35">IF(AP35=0,0,(AT35*AR35)^2)</f>
        <v/>
      </c>
      <c r="AR35" s="487">
        <f t="array" ref="AR35">0.5*((P35-Q35)/60)</f>
        <v/>
      </c>
      <c r="AS35" s="646">
        <f t="array" ref="AS35">O35/$G$5*10^((K35-$O$42)/10)</f>
        <v/>
      </c>
      <c r="AT35" s="134">
        <f t="array" ref="AT35">IF(AU35=0,0,4.34*(AS35/AU35))</f>
        <v/>
      </c>
      <c r="AU35" s="134">
        <f t="array" ref="AU35">O35/60</f>
        <v/>
      </c>
      <c r="AV35" s="471" t="n"/>
      <c r="AW35" s="723">
        <f t="array" ref="AW35">IF((AZ35^2*(I35^2+$G$3^2+$G$4^2)&gt;0),(AZ35^2*(I35^2+$G$3^2+$G$4^2)),0)</f>
        <v/>
      </c>
      <c r="AX35" s="645">
        <f t="array" ref="AX35">IF(AW35=0,0,(BA35*AY35)^2)</f>
        <v/>
      </c>
      <c r="AY35" s="487">
        <f t="array" ref="AY35">0.5*((S35-T35)/60)</f>
        <v/>
      </c>
      <c r="AZ35" s="663">
        <f t="array" ref="AZ35">R35/$G$5*10^((K35-$R$42)/10)</f>
        <v/>
      </c>
      <c r="BA35" s="219">
        <f t="array" ref="BA35">IF(BB35=0,0,4.34*(AZ35/BB35))</f>
        <v/>
      </c>
      <c r="BB35" s="219">
        <f t="array" ref="BB35">R35/60</f>
        <v/>
      </c>
      <c r="BC35" s="472" t="n"/>
      <c r="BD35" s="723">
        <f t="array" ref="BD35">IF((BG35^2*(I35^2+$G$3^2+$G$4^2)&gt;0),(BG35^2*(I35^2+$G$3^2+$G$4^2)),0)</f>
        <v/>
      </c>
      <c r="BE35" s="645">
        <f t="array" ref="BE35">IF(BD35=0,0,(BH35*BF35)^2)</f>
        <v/>
      </c>
      <c r="BF35" s="487">
        <f t="array" ref="BF35">0.5*((V35-W35)/60)</f>
        <v/>
      </c>
      <c r="BG35" s="663">
        <f t="array" ref="BG35">U35/$G$5*10^((K35-$U$42)/10)</f>
        <v/>
      </c>
      <c r="BH35" s="219">
        <f t="array" ref="BH35">IF(BI35=0,0,4.34*(BG35/BI35))</f>
        <v/>
      </c>
      <c r="BI35" s="219">
        <f t="array" ref="BI35">U35/60</f>
        <v/>
      </c>
      <c r="BJ35" s="472" t="n"/>
      <c r="BK35" s="723">
        <f t="array" ref="BK35">IF((BN35^2*(I35^2+$G$3^2+$G$4^2)&gt;0),(BN35^2*(I35^2+$G$3^2+$G$4^2)),0)</f>
        <v/>
      </c>
      <c r="BL35" s="645">
        <f t="array" ref="BL35">IF(BK35=0,0,(BO35*BM35)^2)</f>
        <v/>
      </c>
      <c r="BM35" s="487">
        <f t="array" ref="BM35">0.5*((Y35-Z35)/60)</f>
        <v/>
      </c>
      <c r="BN35" s="663">
        <f t="array" ref="BN35">(X35/$G$5)*(10^((K35-$X$42)*0.1))</f>
        <v/>
      </c>
      <c r="BO35" s="219">
        <f t="array" ref="BO35">IF(BP35=0,0,(4.34*(BN35/BP35)))</f>
        <v/>
      </c>
      <c r="BP35" s="219">
        <f t="array" ref="BP35">X35/60</f>
        <v/>
      </c>
      <c r="BQ35" s="472" t="n"/>
      <c r="BR35" s="723">
        <f t="array" ref="BR35">IF((BU35^2*(I35^2+$G$3^2+$G$4^2)&gt;0),(BU35^2*(I35^2+$G$3^2+$G$4^2)),0)</f>
        <v/>
      </c>
      <c r="BS35" s="645">
        <f t="array" ref="BS35">IF(BR35=0,0,(BV35*BT35)^2)</f>
        <v/>
      </c>
      <c r="BT35" s="487">
        <f t="array" ref="BT35">0.5*((AB35-AC35)/60)</f>
        <v/>
      </c>
      <c r="BU35" s="663">
        <f t="array" ref="BU35">AA35/$G$5*10^((K35-$AA$42)/10)</f>
        <v/>
      </c>
      <c r="BV35" s="219">
        <f t="array" ref="BV35">IF(BW35=0,0,4.34*(BU35/BW35))</f>
        <v/>
      </c>
      <c r="BW35" s="219">
        <f t="array" ref="BW35">AA35/60</f>
        <v/>
      </c>
      <c r="BX35" s="471" t="n"/>
      <c r="BY35" s="723">
        <f t="array" ref="BY35">IF((CB35^2*(I35^2+$G$3^2+$G$4^2)&gt;0),(CB35^2*(I35^2+$G$3^2+$G$4^2)),0)</f>
        <v/>
      </c>
      <c r="BZ35" s="645">
        <f t="array" ref="BZ35">IF(BY35=0,0,(CC35*CA35)^2)</f>
        <v/>
      </c>
      <c r="CA35" s="487">
        <f t="array" ref="CA35">0.5*((AE35-AF35)/60)</f>
        <v/>
      </c>
      <c r="CB35" s="663">
        <f t="array" ref="CB35">AD35/$G$5*10^((K35-$AD$42)/10)</f>
        <v/>
      </c>
      <c r="CC35" s="219">
        <f t="array" ref="CC35">IF(CD35=0,0,4.34*(CB35/CD35))</f>
        <v/>
      </c>
      <c r="CD35" s="219">
        <f t="array" ref="CD35">AD35/60</f>
        <v/>
      </c>
      <c r="CE35" s="471" t="n"/>
      <c r="CF35" s="723">
        <f t="array" ref="CF35">IF((CI35^2*(I35^2+$G$3^2+$G$4^2)&gt;0),(CI35^2*(I35^2+$G$3^2+$G$4^2)),0)</f>
        <v/>
      </c>
      <c r="CG35" s="645">
        <f t="array" ref="CG35">IF(CF35=0,0,(CJ35*CH35)^2)</f>
        <v/>
      </c>
      <c r="CH35" s="487">
        <f t="array" ref="CH35">0.5*((AH35-AI35)/60)</f>
        <v/>
      </c>
      <c r="CI35" s="663">
        <f t="array" ref="CI35">AG35/$G$5*10^((K35-$AG$42)/10)</f>
        <v/>
      </c>
      <c r="CJ35" s="219">
        <f t="array" ref="CJ35">IF(CK35=0,0,4.34*(CI35/CK35))</f>
        <v/>
      </c>
      <c r="CK35" s="219">
        <f t="array" ref="CK35">AG35/60</f>
        <v/>
      </c>
      <c r="CL35" s="154" t="n"/>
      <c r="CM35" s="146" t="n"/>
      <c r="CN35" s="134">
        <f t="array" ref="CN35">O35/$G$5*10^(K35/10)</f>
        <v/>
      </c>
      <c r="CO35" s="134">
        <f t="array" ref="CO35">R35/$G$5*10^(K35/10)</f>
        <v/>
      </c>
      <c r="CP35" s="134">
        <f t="array" ref="CP35">U35/$G$5*10^(K35/10)</f>
        <v/>
      </c>
      <c r="CQ35" s="134">
        <f t="array" ref="CQ35">X35/$G$5*10^(K35/10)</f>
        <v/>
      </c>
      <c r="CR35" s="134">
        <f t="array" ref="CR35">AA35/$G$5*10^(K35/10)</f>
        <v/>
      </c>
      <c r="CS35" s="134">
        <f t="array" ref="CS35">AD35/$G$5*10^(K35/10)</f>
        <v/>
      </c>
      <c r="CT35" s="134">
        <f t="array" ref="CT35">AG35/$G$5*10^(K35/10)</f>
        <v/>
      </c>
      <c r="CU35" s="134">
        <f t="array" ref="CU35">O35/$G$5*10^(AM35/10)</f>
        <v/>
      </c>
      <c r="CV35" s="134">
        <f t="array" ref="CV35">R35/$G$5*10^(AM35/10)</f>
        <v/>
      </c>
      <c r="CW35" s="134">
        <f t="array" ref="CW35">U35/$G$5*10^(AM35/10)</f>
        <v/>
      </c>
      <c r="CX35" s="134">
        <f t="array" ref="CX35">X35/$G$5*10^(AM35/10)</f>
        <v/>
      </c>
      <c r="CY35" s="134">
        <f t="array" ref="CY35">AA35/$G$5*10^(AM35/10)</f>
        <v/>
      </c>
      <c r="CZ35" s="134">
        <f t="array" ref="CZ35">AD35/$G$5*10^(AM35/10)</f>
        <v/>
      </c>
      <c r="DA35" s="134">
        <f t="array" ref="DA35">AG35/$G$5*10^(AM35/10)</f>
        <v/>
      </c>
      <c r="DB35" s="220">
        <f t="array" ref="DB35">IF(K35&gt;80,O35,"")</f>
        <v/>
      </c>
      <c r="DC35" s="220">
        <f t="array" ref="DC35">IF(K35&gt;80,O35/$DB$10*10^(L35/10),"")</f>
        <v/>
      </c>
      <c r="DD35" s="220">
        <f t="array" ref="DD35">IF(K35&gt;80,O35/$DB$10*10^(K35/10),"")</f>
        <v/>
      </c>
      <c r="DE35" s="154" t="n"/>
      <c r="DF35" s="145" t="n"/>
      <c r="DG35" s="145" t="n"/>
      <c r="DH35" s="156" t="n"/>
    </row>
    <row r="36" hidden="1" ht="27" customHeight="1" s="621">
      <c r="A36" s="144" t="n"/>
      <c r="B36" s="146" t="n"/>
      <c r="C36" s="209">
        <f t="array" ref="C36">IF(AK36="0","T",IF((K36-AK36)&lt;65,"I",IF((K36-AK36)&lt;70,"K",IF((K36-AK36)&lt;75,"J",IF((K36-AK36)&lt;80,"K","L")))))</f>
        <v/>
      </c>
      <c r="D36" s="209">
        <f t="array" ref="D36">IF(J36&lt;135,"T",IF((J36-$J$69)&lt;135,"J","L"))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IF(AND($O$47&gt;87,K36&gt;80),AK36,0)</f>
        <v/>
      </c>
      <c r="N36" s="724">
        <f t="array" ref="N36">IF(M36=0,"",K36-M36)</f>
        <v/>
      </c>
      <c r="O36" s="137" t="n"/>
      <c r="P36" s="137" t="n"/>
      <c r="Q36" s="137" t="n"/>
      <c r="R36" s="137" t="n"/>
      <c r="S36" s="137" t="n"/>
      <c r="T36" s="137" t="n"/>
      <c r="U36" s="137" t="n"/>
      <c r="V36" s="137" t="n"/>
      <c r="W36" s="137" t="n"/>
      <c r="X36" s="137" t="n"/>
      <c r="Y36" s="137" t="n"/>
      <c r="Z36" s="137" t="n"/>
      <c r="AA36" s="137" t="n"/>
      <c r="AB36" s="137" t="n"/>
      <c r="AC36" s="137" t="n"/>
      <c r="AD36" s="137" t="n"/>
      <c r="AE36" s="137" t="n"/>
      <c r="AF36" s="137" t="n"/>
      <c r="AG36" s="137" t="n"/>
      <c r="AH36" s="137" t="n"/>
      <c r="AI36" s="137" t="n"/>
      <c r="AJ36" s="483" t="n"/>
      <c r="AK36" s="137">
        <f t="array" ref="AK36">IF(K36&lt;80,"0",IF((L36-K36)&lt;=2,($L$66-(($K$66-$L$66)/4)*(L36-K36-2)),($L$66-(($L$66-$M$66)/8)*(L36-K36-2))))</f>
        <v/>
      </c>
      <c r="AL36" s="137">
        <f t="array" ref="AL36">IF(J36&lt;135,"",J36-$J$69)</f>
        <v/>
      </c>
      <c r="AM36" s="644">
        <f t="array" ref="AM36">K36-AK36</f>
        <v/>
      </c>
      <c r="AN36" s="644">
        <f t="array" ref="AN36">O36/$G$5*10^(AM36/10)</f>
        <v/>
      </c>
      <c r="AO36" s="485" t="n"/>
      <c r="AP36" s="723">
        <f t="array" ref="AP36">IF((AS36^2*(I36^2+$G$3^2+$G$4^2)&gt;0),(AS36^2*(I36^2+$G$3^2+$G$4^2)),0)</f>
        <v/>
      </c>
      <c r="AQ36" s="645">
        <f t="array" ref="AQ36">IF(AP36=0,0,(AT36*AR36)^2)</f>
        <v/>
      </c>
      <c r="AR36" s="487">
        <f t="array" ref="AR36">0.5*((P36-Q36)/60)</f>
        <v/>
      </c>
      <c r="AS36" s="646">
        <f t="array" ref="AS36">O36/$G$5*10^((K36-$O$42)/10)</f>
        <v/>
      </c>
      <c r="AT36" s="134">
        <f t="array" ref="AT36">IF(AU36=0,0,4.34*(AS36/AU36))</f>
        <v/>
      </c>
      <c r="AU36" s="134">
        <f t="array" ref="AU36">O36/60</f>
        <v/>
      </c>
      <c r="AV36" s="471" t="n"/>
      <c r="AW36" s="723">
        <f t="array" ref="AW36">IF((AZ36^2*(I36^2+$G$3^2+$G$4^2)&gt;0),(AZ36^2*(I36^2+$G$3^2+$G$4^2)),0)</f>
        <v/>
      </c>
      <c r="AX36" s="645">
        <f t="array" ref="AX36">IF(AW36=0,0,(BA36*AY36)^2)</f>
        <v/>
      </c>
      <c r="AY36" s="487">
        <f t="array" ref="AY36">0.5*((S36-T36)/60)</f>
        <v/>
      </c>
      <c r="AZ36" s="663">
        <f t="array" ref="AZ36">R36/$G$5*10^((K36-$R$42)/10)</f>
        <v/>
      </c>
      <c r="BA36" s="219">
        <f t="array" ref="BA36">IF(BB36=0,0,4.34*(AZ36/BB36))</f>
        <v/>
      </c>
      <c r="BB36" s="219">
        <f t="array" ref="BB36">R36/60</f>
        <v/>
      </c>
      <c r="BC36" s="472" t="n"/>
      <c r="BD36" s="723">
        <f t="array" ref="BD36">IF((BG36^2*(I36^2+$G$3^2+$G$4^2)&gt;0),(BG36^2*(I36^2+$G$3^2+$G$4^2)),0)</f>
        <v/>
      </c>
      <c r="BE36" s="645">
        <f t="array" ref="BE36">IF(BD36=0,0,(BH36*BF36)^2)</f>
        <v/>
      </c>
      <c r="BF36" s="487">
        <f t="array" ref="BF36">0.5*((V36-W36)/60)</f>
        <v/>
      </c>
      <c r="BG36" s="663">
        <f t="array" ref="BG36">U36/$G$5*10^((K36-$U$42)/10)</f>
        <v/>
      </c>
      <c r="BH36" s="219">
        <f t="array" ref="BH36">IF(BI36=0,0,4.34*(BG36/BI36))</f>
        <v/>
      </c>
      <c r="BI36" s="219">
        <f t="array" ref="BI36">U36/60</f>
        <v/>
      </c>
      <c r="BJ36" s="472" t="n"/>
      <c r="BK36" s="723">
        <f t="array" ref="BK36">IF((BN36^2*(I36^2+$G$3^2+$G$4^2)&gt;0),(BN36^2*(I36^2+$G$3^2+$G$4^2)),0)</f>
        <v/>
      </c>
      <c r="BL36" s="645">
        <f t="array" ref="BL36">IF(BK36=0,0,(BO36*BM36)^2)</f>
        <v/>
      </c>
      <c r="BM36" s="487">
        <f t="array" ref="BM36">0.5*((Y36-Z36)/60)</f>
        <v/>
      </c>
      <c r="BN36" s="663">
        <f t="array" ref="BN36">(X36/$G$5)*(10^((K36-$X$42)*0.1))</f>
        <v/>
      </c>
      <c r="BO36" s="219">
        <f t="array" ref="BO36">IF(BP36=0,0,(4.34*(BN36/BP36)))</f>
        <v/>
      </c>
      <c r="BP36" s="219">
        <f t="array" ref="BP36">X36/60</f>
        <v/>
      </c>
      <c r="BQ36" s="472" t="n"/>
      <c r="BR36" s="723">
        <f t="array" ref="BR36">IF((BU36^2*(I36^2+$G$3^2+$G$4^2)&gt;0),(BU36^2*(I36^2+$G$3^2+$G$4^2)),0)</f>
        <v/>
      </c>
      <c r="BS36" s="645">
        <f t="array" ref="BS36">IF(BR36=0,0,(BV36*BT36)^2)</f>
        <v/>
      </c>
      <c r="BT36" s="487">
        <f t="array" ref="BT36">0.5*((AB36-AC36)/60)</f>
        <v/>
      </c>
      <c r="BU36" s="663">
        <f t="array" ref="BU36">AA36/$G$5*10^((K36-$AA$42)/10)</f>
        <v/>
      </c>
      <c r="BV36" s="219">
        <f t="array" ref="BV36">IF(BW36=0,0,4.34*(BU36/BW36))</f>
        <v/>
      </c>
      <c r="BW36" s="219">
        <f t="array" ref="BW36">AA36/60</f>
        <v/>
      </c>
      <c r="BX36" s="471" t="n"/>
      <c r="BY36" s="723">
        <f t="array" ref="BY36">IF((CB36^2*(I36^2+$G$3^2+$G$4^2)&gt;0),(CB36^2*(I36^2+$G$3^2+$G$4^2)),0)</f>
        <v/>
      </c>
      <c r="BZ36" s="645">
        <f t="array" ref="BZ36">IF(BY36=0,0,(CC36*CA36)^2)</f>
        <v/>
      </c>
      <c r="CA36" s="487">
        <f t="array" ref="CA36">0.5*((AE36-AF36)/60)</f>
        <v/>
      </c>
      <c r="CB36" s="663">
        <f t="array" ref="CB36">AD36/$G$5*10^((K36-$AD$42)/10)</f>
        <v/>
      </c>
      <c r="CC36" s="219">
        <f t="array" ref="CC36">IF(CD36=0,0,4.34*(CB36/CD36))</f>
        <v/>
      </c>
      <c r="CD36" s="219">
        <f t="array" ref="CD36">AD36/60</f>
        <v/>
      </c>
      <c r="CE36" s="471" t="n"/>
      <c r="CF36" s="723">
        <f t="array" ref="CF36">IF((CI36^2*(I36^2+$G$3^2+$G$4^2)&gt;0),(CI36^2*(I36^2+$G$3^2+$G$4^2)),0)</f>
        <v/>
      </c>
      <c r="CG36" s="645">
        <f t="array" ref="CG36">IF(CF36=0,0,(CJ36*CH36)^2)</f>
        <v/>
      </c>
      <c r="CH36" s="487">
        <f t="array" ref="CH36">0.5*((AH36-AI36)/60)</f>
        <v/>
      </c>
      <c r="CI36" s="663">
        <f t="array" ref="CI36">AG36/$G$5*10^((K36-$AG$42)/10)</f>
        <v/>
      </c>
      <c r="CJ36" s="219">
        <f t="array" ref="CJ36">IF(CK36=0,0,4.34*(CI36/CK36))</f>
        <v/>
      </c>
      <c r="CK36" s="219">
        <f t="array" ref="CK36">AG36/60</f>
        <v/>
      </c>
      <c r="CL36" s="154" t="n"/>
      <c r="CM36" s="146" t="n"/>
      <c r="CN36" s="134">
        <f t="array" ref="CN36">O36/$G$5*10^(K36/10)</f>
        <v/>
      </c>
      <c r="CO36" s="134">
        <f t="array" ref="CO36">R36/$G$5*10^(K36/10)</f>
        <v/>
      </c>
      <c r="CP36" s="134">
        <f t="array" ref="CP36">U36/$G$5*10^(K36/10)</f>
        <v/>
      </c>
      <c r="CQ36" s="134">
        <f t="array" ref="CQ36">X36/$G$5*10^(K36/10)</f>
        <v/>
      </c>
      <c r="CR36" s="134">
        <f t="array" ref="CR36">AA36/$G$5*10^(K36/10)</f>
        <v/>
      </c>
      <c r="CS36" s="134">
        <f t="array" ref="CS36">AD36/$G$5*10^(K36/10)</f>
        <v/>
      </c>
      <c r="CT36" s="134">
        <f t="array" ref="CT36">AG36/$G$5*10^(K36/10)</f>
        <v/>
      </c>
      <c r="CU36" s="134">
        <f t="array" ref="CU36">O36/$G$5*10^(AM36/10)</f>
        <v/>
      </c>
      <c r="CV36" s="134">
        <f t="array" ref="CV36">R36/$G$5*10^(AM36/10)</f>
        <v/>
      </c>
      <c r="CW36" s="134">
        <f t="array" ref="CW36">U36/$G$5*10^(AM36/10)</f>
        <v/>
      </c>
      <c r="CX36" s="134">
        <f t="array" ref="CX36">X36/$G$5*10^(AM36/10)</f>
        <v/>
      </c>
      <c r="CY36" s="134">
        <f t="array" ref="CY36">AA36/$G$5*10^(AM36/10)</f>
        <v/>
      </c>
      <c r="CZ36" s="134">
        <f t="array" ref="CZ36">AD36/$G$5*10^(AM36/10)</f>
        <v/>
      </c>
      <c r="DA36" s="134">
        <f t="array" ref="DA36">AG36/$G$5*10^(AM36/10)</f>
        <v/>
      </c>
      <c r="DB36" s="220">
        <f t="array" ref="DB36">IF(K36&gt;80,O36,"")</f>
        <v/>
      </c>
      <c r="DC36" s="220">
        <f t="array" ref="DC36">IF(K36&gt;80,O36/$DB$10*10^(L36/10),"")</f>
        <v/>
      </c>
      <c r="DD36" s="220">
        <f t="array" ref="DD36">IF(K36&gt;80,O36/$DB$10*10^(K36/10),"")</f>
        <v/>
      </c>
      <c r="DE36" s="154" t="n"/>
      <c r="DF36" s="145" t="n"/>
      <c r="DG36" s="145" t="n"/>
      <c r="DH36" s="156" t="n"/>
    </row>
    <row r="37" hidden="1" ht="27" customHeight="1" s="621">
      <c r="A37" s="144" t="n"/>
      <c r="B37" s="146" t="n"/>
      <c r="C37" s="209">
        <f t="array" ref="C37">IF(AK37="0","T",IF((K37-AK37)&lt;65,"I",IF((K37-AK37)&lt;70,"K",IF((K37-AK37)&lt;75,"J",IF((K37-AK37)&lt;80,"K","L")))))</f>
        <v/>
      </c>
      <c r="D37" s="209">
        <f t="array" ref="D37">IF(J37&lt;135,"T",IF((J37-$J$69)&lt;135,"J","L"))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IF(AND($O$47&gt;87,K37&gt;80),AK37,0)</f>
        <v/>
      </c>
      <c r="N37" s="724">
        <f t="array" ref="N37">IF(M37=0,"",K37-M37)</f>
        <v/>
      </c>
      <c r="O37" s="137" t="n"/>
      <c r="P37" s="137" t="n"/>
      <c r="Q37" s="137" t="n"/>
      <c r="R37" s="137" t="n"/>
      <c r="S37" s="137" t="n"/>
      <c r="T37" s="137" t="n"/>
      <c r="U37" s="137" t="n"/>
      <c r="V37" s="137" t="n"/>
      <c r="W37" s="137" t="n"/>
      <c r="X37" s="137" t="n"/>
      <c r="Y37" s="137" t="n"/>
      <c r="Z37" s="137" t="n"/>
      <c r="AA37" s="137" t="n"/>
      <c r="AB37" s="137" t="n"/>
      <c r="AC37" s="137" t="n"/>
      <c r="AD37" s="137" t="n"/>
      <c r="AE37" s="137" t="n"/>
      <c r="AF37" s="137" t="n"/>
      <c r="AG37" s="137" t="n"/>
      <c r="AH37" s="137" t="n"/>
      <c r="AI37" s="137" t="n"/>
      <c r="AJ37" s="483" t="n"/>
      <c r="AK37" s="137">
        <f t="array" ref="AK37">IF(K37&lt;80,"0",IF((L37-K37)&lt;=2,($L$66-(($K$66-$L$66)/4)*(L37-K37-2)),($L$66-(($L$66-$M$66)/8)*(L37-K37-2))))</f>
        <v/>
      </c>
      <c r="AL37" s="137">
        <f t="array" ref="AL37">IF(J37&lt;135,"",J37-$J$69)</f>
        <v/>
      </c>
      <c r="AM37" s="644">
        <f t="array" ref="AM37">K37-AK37</f>
        <v/>
      </c>
      <c r="AN37" s="644">
        <f t="array" ref="AN37">O37/$G$5*10^(AM37/10)</f>
        <v/>
      </c>
      <c r="AO37" s="485" t="n"/>
      <c r="AP37" s="723">
        <f t="array" ref="AP37">IF((AS37^2*(I37^2+$G$3^2+$G$4^2)&gt;0),(AS37^2*(I37^2+$G$3^2+$G$4^2)),0)</f>
        <v/>
      </c>
      <c r="AQ37" s="645">
        <f t="array" ref="AQ37">IF(AP37=0,0,(AT37*AR37)^2)</f>
        <v/>
      </c>
      <c r="AR37" s="487">
        <f t="array" ref="AR37">0.5*((P37-Q37)/60)</f>
        <v/>
      </c>
      <c r="AS37" s="646">
        <f t="array" ref="AS37">O37/$G$5*10^((K37-$O$42)/10)</f>
        <v/>
      </c>
      <c r="AT37" s="134">
        <f t="array" ref="AT37">IF(AU37=0,0,4.34*(AS37/AU37))</f>
        <v/>
      </c>
      <c r="AU37" s="134">
        <f t="array" ref="AU37">O37/60</f>
        <v/>
      </c>
      <c r="AV37" s="471" t="n"/>
      <c r="AW37" s="723">
        <f t="array" ref="AW37">IF((AZ37^2*(I37^2+$G$3^2+$G$4^2)&gt;0),(AZ37^2*(I37^2+$G$3^2+$G$4^2)),0)</f>
        <v/>
      </c>
      <c r="AX37" s="645">
        <f t="array" ref="AX37">IF(AW37=0,0,(BA37*AY37)^2)</f>
        <v/>
      </c>
      <c r="AY37" s="487">
        <f t="array" ref="AY37">0.5*((S37-T37)/60)</f>
        <v/>
      </c>
      <c r="AZ37" s="663">
        <f t="array" ref="AZ37">R37/$G$5*10^((K37-$R$42)/10)</f>
        <v/>
      </c>
      <c r="BA37" s="219">
        <f t="array" ref="BA37">IF(BB37=0,0,4.34*(AZ37/BB37))</f>
        <v/>
      </c>
      <c r="BB37" s="219">
        <f t="array" ref="BB37">R37/60</f>
        <v/>
      </c>
      <c r="BC37" s="472" t="n"/>
      <c r="BD37" s="723">
        <f t="array" ref="BD37">IF((BG37^2*(I37^2+$G$3^2+$G$4^2)&gt;0),(BG37^2*(I37^2+$G$3^2+$G$4^2)),0)</f>
        <v/>
      </c>
      <c r="BE37" s="645">
        <f t="array" ref="BE37">IF(BD37=0,0,(BH37*BF37)^2)</f>
        <v/>
      </c>
      <c r="BF37" s="487">
        <f t="array" ref="BF37">0.5*((V37-W37)/60)</f>
        <v/>
      </c>
      <c r="BG37" s="663">
        <f t="array" ref="BG37">U37/$G$5*10^((K37-$U$42)/10)</f>
        <v/>
      </c>
      <c r="BH37" s="219">
        <f t="array" ref="BH37">IF(BI37=0,0,4.34*(BG37/BI37))</f>
        <v/>
      </c>
      <c r="BI37" s="219">
        <f t="array" ref="BI37">U37/60</f>
        <v/>
      </c>
      <c r="BJ37" s="472" t="n"/>
      <c r="BK37" s="723">
        <f t="array" ref="BK37">IF((BN37^2*(I37^2+$G$3^2+$G$4^2)&gt;0),(BN37^2*(I37^2+$G$3^2+$G$4^2)),0)</f>
        <v/>
      </c>
      <c r="BL37" s="645">
        <f t="array" ref="BL37">IF(BK37=0,0,(BO37*BM37)^2)</f>
        <v/>
      </c>
      <c r="BM37" s="487">
        <f t="array" ref="BM37">0.5*((Y37-Z37)/60)</f>
        <v/>
      </c>
      <c r="BN37" s="663">
        <f t="array" ref="BN37">(X37/$G$5)*(10^((K37-$X$42)*0.1))</f>
        <v/>
      </c>
      <c r="BO37" s="219">
        <f t="array" ref="BO37">IF(BP37=0,0,(4.34*(BN37/BP37)))</f>
        <v/>
      </c>
      <c r="BP37" s="219">
        <f t="array" ref="BP37">X37/60</f>
        <v/>
      </c>
      <c r="BQ37" s="472" t="n"/>
      <c r="BR37" s="723">
        <f t="array" ref="BR37">IF((BU37^2*(I37^2+$G$3^2+$G$4^2)&gt;0),(BU37^2*(I37^2+$G$3^2+$G$4^2)),0)</f>
        <v/>
      </c>
      <c r="BS37" s="645">
        <f t="array" ref="BS37">IF(BR37=0,0,(BV37*BT37)^2)</f>
        <v/>
      </c>
      <c r="BT37" s="487">
        <f t="array" ref="BT37">0.5*((AB37-AC37)/60)</f>
        <v/>
      </c>
      <c r="BU37" s="663">
        <f t="array" ref="BU37">AA37/$G$5*10^((K37-$AA$42)/10)</f>
        <v/>
      </c>
      <c r="BV37" s="219">
        <f t="array" ref="BV37">IF(BW37=0,0,4.34*(BU37/BW37))</f>
        <v/>
      </c>
      <c r="BW37" s="219">
        <f t="array" ref="BW37">AA37/60</f>
        <v/>
      </c>
      <c r="BX37" s="471" t="n"/>
      <c r="BY37" s="723">
        <f t="array" ref="BY37">IF((CB37^2*(I37^2+$G$3^2+$G$4^2)&gt;0),(CB37^2*(I37^2+$G$3^2+$G$4^2)),0)</f>
        <v/>
      </c>
      <c r="BZ37" s="645">
        <f t="array" ref="BZ37">IF(BY37=0,0,(CC37*CA37)^2)</f>
        <v/>
      </c>
      <c r="CA37" s="487">
        <f t="array" ref="CA37">0.5*((AE37-AF37)/60)</f>
        <v/>
      </c>
      <c r="CB37" s="663">
        <f t="array" ref="CB37">AD37/$G$5*10^((K37-$AD$42)/10)</f>
        <v/>
      </c>
      <c r="CC37" s="219">
        <f t="array" ref="CC37">IF(CD37=0,0,4.34*(CB37/CD37))</f>
        <v/>
      </c>
      <c r="CD37" s="219">
        <f t="array" ref="CD37">AD37/60</f>
        <v/>
      </c>
      <c r="CE37" s="471" t="n"/>
      <c r="CF37" s="723">
        <f t="array" ref="CF37">IF((CI37^2*(I37^2+$G$3^2+$G$4^2)&gt;0),(CI37^2*(I37^2+$G$3^2+$G$4^2)),0)</f>
        <v/>
      </c>
      <c r="CG37" s="645">
        <f t="array" ref="CG37">IF(CF37=0,0,(CJ37*CH37)^2)</f>
        <v/>
      </c>
      <c r="CH37" s="487">
        <f t="array" ref="CH37">0.5*((AH37-AI37)/60)</f>
        <v/>
      </c>
      <c r="CI37" s="663">
        <f t="array" ref="CI37">AG37/$G$5*10^((K37-$AG$42)/10)</f>
        <v/>
      </c>
      <c r="CJ37" s="219">
        <f t="array" ref="CJ37">IF(CK37=0,0,4.34*(CI37/CK37))</f>
        <v/>
      </c>
      <c r="CK37" s="219">
        <f t="array" ref="CK37">AG37/60</f>
        <v/>
      </c>
      <c r="CL37" s="154" t="n"/>
      <c r="CM37" s="146" t="n"/>
      <c r="CN37" s="134">
        <f t="array" ref="CN37">O37/$G$5*10^(K37/10)</f>
        <v/>
      </c>
      <c r="CO37" s="134">
        <f t="array" ref="CO37">R37/$G$5*10^(K37/10)</f>
        <v/>
      </c>
      <c r="CP37" s="134">
        <f t="array" ref="CP37">U37/$G$5*10^(K37/10)</f>
        <v/>
      </c>
      <c r="CQ37" s="134">
        <f t="array" ref="CQ37">X37/$G$5*10^(K37/10)</f>
        <v/>
      </c>
      <c r="CR37" s="134">
        <f t="array" ref="CR37">AA37/$G$5*10^(K37/10)</f>
        <v/>
      </c>
      <c r="CS37" s="134">
        <f t="array" ref="CS37">AD37/$G$5*10^(K37/10)</f>
        <v/>
      </c>
      <c r="CT37" s="134">
        <f t="array" ref="CT37">AG37/$G$5*10^(K37/10)</f>
        <v/>
      </c>
      <c r="CU37" s="134">
        <f t="array" ref="CU37">O37/$G$5*10^(AM37/10)</f>
        <v/>
      </c>
      <c r="CV37" s="134">
        <f t="array" ref="CV37">R37/$G$5*10^(AM37/10)</f>
        <v/>
      </c>
      <c r="CW37" s="134">
        <f t="array" ref="CW37">U37/$G$5*10^(AM37/10)</f>
        <v/>
      </c>
      <c r="CX37" s="134">
        <f t="array" ref="CX37">X37/$G$5*10^(AM37/10)</f>
        <v/>
      </c>
      <c r="CY37" s="134">
        <f t="array" ref="CY37">AA37/$G$5*10^(AM37/10)</f>
        <v/>
      </c>
      <c r="CZ37" s="134">
        <f t="array" ref="CZ37">AD37/$G$5*10^(AM37/10)</f>
        <v/>
      </c>
      <c r="DA37" s="134">
        <f t="array" ref="DA37">AG37/$G$5*10^(AM37/10)</f>
        <v/>
      </c>
      <c r="DB37" s="220">
        <f t="array" ref="DB37">IF(K37&gt;80,O37,"")</f>
        <v/>
      </c>
      <c r="DC37" s="220">
        <f t="array" ref="DC37">IF(K37&gt;80,O37/$DB$10*10^(L37/10),"")</f>
        <v/>
      </c>
      <c r="DD37" s="220">
        <f t="array" ref="DD37">IF(K37&gt;80,O37/$DB$10*10^(K37/10),"")</f>
        <v/>
      </c>
      <c r="DE37" s="154" t="n"/>
      <c r="DF37" s="145" t="n"/>
      <c r="DG37" s="145" t="n"/>
      <c r="DH37" s="156" t="n"/>
    </row>
    <row r="38" hidden="1" ht="27" customHeight="1" s="621">
      <c r="A38" s="144" t="n"/>
      <c r="B38" s="146" t="n"/>
      <c r="C38" s="209">
        <f t="array" ref="C38">IF(AK38="0","T",IF((K38-AK38)&lt;65,"I",IF((K38-AK38)&lt;70,"K",IF((K38-AK38)&lt;75,"J",IF((K38-AK38)&lt;80,"K","L")))))</f>
        <v/>
      </c>
      <c r="D38" s="209">
        <f t="array" ref="D38">IF(J38&lt;135,"T",IF((J38-$J$69)&lt;135,"J","L"))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IF(AND($O$47&gt;87,K38&gt;80),AK38,0)</f>
        <v/>
      </c>
      <c r="N38" s="724">
        <f t="array" ref="N38">IF(M38=0,"",K38-M38)</f>
        <v/>
      </c>
      <c r="O38" s="137" t="n"/>
      <c r="P38" s="137" t="n"/>
      <c r="Q38" s="137" t="n"/>
      <c r="R38" s="137" t="n"/>
      <c r="S38" s="137" t="n"/>
      <c r="T38" s="137" t="n"/>
      <c r="U38" s="137" t="n"/>
      <c r="V38" s="137" t="n"/>
      <c r="W38" s="137" t="n"/>
      <c r="X38" s="137" t="n"/>
      <c r="Y38" s="137" t="n"/>
      <c r="Z38" s="137" t="n"/>
      <c r="AA38" s="137" t="n"/>
      <c r="AB38" s="137" t="n"/>
      <c r="AC38" s="137" t="n"/>
      <c r="AD38" s="137" t="n"/>
      <c r="AE38" s="137" t="n"/>
      <c r="AF38" s="137" t="n"/>
      <c r="AG38" s="137" t="n"/>
      <c r="AH38" s="137" t="n"/>
      <c r="AI38" s="137" t="n"/>
      <c r="AJ38" s="483" t="n"/>
      <c r="AK38" s="137">
        <f t="array" ref="AK38">IF(K38&lt;80,"0",IF((L38-K38)&lt;=2,($L$66-(($K$66-$L$66)/4)*(L38-K38-2)),($L$66-(($L$66-$M$66)/8)*(L38-K38-2))))</f>
        <v/>
      </c>
      <c r="AL38" s="137">
        <f t="array" ref="AL38">IF(J38&lt;135,"",J38-$J$69)</f>
        <v/>
      </c>
      <c r="AM38" s="644">
        <f t="array" ref="AM38">K38-AK38</f>
        <v/>
      </c>
      <c r="AN38" s="644">
        <f t="array" ref="AN38">O38/$G$5*10^(AM38/10)</f>
        <v/>
      </c>
      <c r="AO38" s="485" t="n"/>
      <c r="AP38" s="723">
        <f t="array" ref="AP38">IF((AS38^2*(I38^2+$G$3^2+$G$4^2)&gt;0),(AS38^2*(I38^2+$G$3^2+$G$4^2)),0)</f>
        <v/>
      </c>
      <c r="AQ38" s="645">
        <f t="array" ref="AQ38">IF(AP38=0,0,(AT38*AR38)^2)</f>
        <v/>
      </c>
      <c r="AR38" s="487">
        <f t="array" ref="AR38">0.5*((P38-Q38)/60)</f>
        <v/>
      </c>
      <c r="AS38" s="646">
        <f t="array" ref="AS38">O38/$G$5*10^((K38-$O$42)/10)</f>
        <v/>
      </c>
      <c r="AT38" s="134">
        <f t="array" ref="AT38">IF(AU38=0,0,4.34*(AS38/AU38))</f>
        <v/>
      </c>
      <c r="AU38" s="134">
        <f t="array" ref="AU38">O38/60</f>
        <v/>
      </c>
      <c r="AV38" s="471" t="n"/>
      <c r="AW38" s="723">
        <f t="array" ref="AW38">IF((AZ38^2*(I38^2+$G$3^2+$G$4^2)&gt;0),(AZ38^2*(I38^2+$G$3^2+$G$4^2)),0)</f>
        <v/>
      </c>
      <c r="AX38" s="645">
        <f t="array" ref="AX38">IF(AW38=0,0,(BA38*AY38)^2)</f>
        <v/>
      </c>
      <c r="AY38" s="487">
        <f t="array" ref="AY38">0.5*((S38-T38)/60)</f>
        <v/>
      </c>
      <c r="AZ38" s="663">
        <f t="array" ref="AZ38">R38/$G$5*10^((K38-$R$42)/10)</f>
        <v/>
      </c>
      <c r="BA38" s="219">
        <f t="array" ref="BA38">IF(BB38=0,0,4.34*(AZ38/BB38))</f>
        <v/>
      </c>
      <c r="BB38" s="219">
        <f t="array" ref="BB38">R38/60</f>
        <v/>
      </c>
      <c r="BC38" s="472" t="n"/>
      <c r="BD38" s="723">
        <f t="array" ref="BD38">IF((BG38^2*(I38^2+$G$3^2+$G$4^2)&gt;0),(BG38^2*(I38^2+$G$3^2+$G$4^2)),0)</f>
        <v/>
      </c>
      <c r="BE38" s="645">
        <f t="array" ref="BE38">IF(BD38=0,0,(BH38*BF38)^2)</f>
        <v/>
      </c>
      <c r="BF38" s="487">
        <f t="array" ref="BF38">0.5*((V38-W38)/60)</f>
        <v/>
      </c>
      <c r="BG38" s="663">
        <f t="array" ref="BG38">U38/$G$5*10^((K38-$U$42)/10)</f>
        <v/>
      </c>
      <c r="BH38" s="219">
        <f t="array" ref="BH38">IF(BI38=0,0,4.34*(BG38/BI38))</f>
        <v/>
      </c>
      <c r="BI38" s="219">
        <f t="array" ref="BI38">U38/60</f>
        <v/>
      </c>
      <c r="BJ38" s="472" t="n"/>
      <c r="BK38" s="723">
        <f t="array" ref="BK38">IF((BN38^2*(I38^2+$G$3^2+$G$4^2)&gt;0),(BN38^2*(I38^2+$G$3^2+$G$4^2)),0)</f>
        <v/>
      </c>
      <c r="BL38" s="645">
        <f t="array" ref="BL38">IF(BK38=0,0,(BO38*BM38)^2)</f>
        <v/>
      </c>
      <c r="BM38" s="487">
        <f t="array" ref="BM38">0.5*((Y38-Z38)/60)</f>
        <v/>
      </c>
      <c r="BN38" s="663">
        <f t="array" ref="BN38">(X38/$G$5)*(10^((K38-$X$42)*0.1))</f>
        <v/>
      </c>
      <c r="BO38" s="219">
        <f t="array" ref="BO38">IF(BP38=0,0,(4.34*(BN38/BP38)))</f>
        <v/>
      </c>
      <c r="BP38" s="219">
        <f t="array" ref="BP38">X38/60</f>
        <v/>
      </c>
      <c r="BQ38" s="472" t="n"/>
      <c r="BR38" s="723">
        <f t="array" ref="BR38">IF((BU38^2*(I38^2+$G$3^2+$G$4^2)&gt;0),(BU38^2*(I38^2+$G$3^2+$G$4^2)),0)</f>
        <v/>
      </c>
      <c r="BS38" s="645">
        <f t="array" ref="BS38">IF(BR38=0,0,(BV38*BT38)^2)</f>
        <v/>
      </c>
      <c r="BT38" s="487">
        <f t="array" ref="BT38">0.5*((AB38-AC38)/60)</f>
        <v/>
      </c>
      <c r="BU38" s="663">
        <f t="array" ref="BU38">AA38/$G$5*10^((K38-$AA$42)/10)</f>
        <v/>
      </c>
      <c r="BV38" s="219">
        <f t="array" ref="BV38">IF(BW38=0,0,4.34*(BU38/BW38))</f>
        <v/>
      </c>
      <c r="BW38" s="219">
        <f t="array" ref="BW38">AA38/60</f>
        <v/>
      </c>
      <c r="BX38" s="471" t="n"/>
      <c r="BY38" s="723">
        <f t="array" ref="BY38">IF((CB38^2*(I38^2+$G$3^2+$G$4^2)&gt;0),(CB38^2*(I38^2+$G$3^2+$G$4^2)),0)</f>
        <v/>
      </c>
      <c r="BZ38" s="645">
        <f t="array" ref="BZ38">IF(BY38=0,0,(CC38*CA38)^2)</f>
        <v/>
      </c>
      <c r="CA38" s="487">
        <f t="array" ref="CA38">0.5*((AE38-AF38)/60)</f>
        <v/>
      </c>
      <c r="CB38" s="663">
        <f t="array" ref="CB38">AD38/$G$5*10^((K38-$AD$42)/10)</f>
        <v/>
      </c>
      <c r="CC38" s="219">
        <f t="array" ref="CC38">IF(CD38=0,0,4.34*(CB38/CD38))</f>
        <v/>
      </c>
      <c r="CD38" s="219">
        <f t="array" ref="CD38">AD38/60</f>
        <v/>
      </c>
      <c r="CE38" s="471" t="n"/>
      <c r="CF38" s="723">
        <f t="array" ref="CF38">IF((CI38^2*(I38^2+$G$3^2+$G$4^2)&gt;0),(CI38^2*(I38^2+$G$3^2+$G$4^2)),0)</f>
        <v/>
      </c>
      <c r="CG38" s="645">
        <f t="array" ref="CG38">IF(CF38=0,0,(CJ38*CH38)^2)</f>
        <v/>
      </c>
      <c r="CH38" s="487">
        <f t="array" ref="CH38">0.5*((AH38-AI38)/60)</f>
        <v/>
      </c>
      <c r="CI38" s="663">
        <f t="array" ref="CI38">AG38/$G$5*10^((K38-$AG$42)/10)</f>
        <v/>
      </c>
      <c r="CJ38" s="219">
        <f t="array" ref="CJ38">IF(CK38=0,0,4.34*(CI38/CK38))</f>
        <v/>
      </c>
      <c r="CK38" s="219">
        <f t="array" ref="CK38">AG38/60</f>
        <v/>
      </c>
      <c r="CL38" s="154" t="n"/>
      <c r="CM38" s="146" t="n"/>
      <c r="CN38" s="134">
        <f t="array" ref="CN38">O38/$G$5*10^(K38/10)</f>
        <v/>
      </c>
      <c r="CO38" s="134">
        <f t="array" ref="CO38">R38/$G$5*10^(K38/10)</f>
        <v/>
      </c>
      <c r="CP38" s="134">
        <f t="array" ref="CP38">U38/$G$5*10^(K38/10)</f>
        <v/>
      </c>
      <c r="CQ38" s="134">
        <f t="array" ref="CQ38">X38/$G$5*10^(K38/10)</f>
        <v/>
      </c>
      <c r="CR38" s="134">
        <f t="array" ref="CR38">AA38/$G$5*10^(K38/10)</f>
        <v/>
      </c>
      <c r="CS38" s="134">
        <f t="array" ref="CS38">AD38/$G$5*10^(K38/10)</f>
        <v/>
      </c>
      <c r="CT38" s="134">
        <f t="array" ref="CT38">AG38/$G$5*10^(K38/10)</f>
        <v/>
      </c>
      <c r="CU38" s="134">
        <f t="array" ref="CU38">O38/$G$5*10^(AM38/10)</f>
        <v/>
      </c>
      <c r="CV38" s="134">
        <f t="array" ref="CV38">R38/$G$5*10^(AM38/10)</f>
        <v/>
      </c>
      <c r="CW38" s="134">
        <f t="array" ref="CW38">U38/$G$5*10^(AM38/10)</f>
        <v/>
      </c>
      <c r="CX38" s="134">
        <f t="array" ref="CX38">X38/$G$5*10^(AM38/10)</f>
        <v/>
      </c>
      <c r="CY38" s="134">
        <f t="array" ref="CY38">AA38/$G$5*10^(AM38/10)</f>
        <v/>
      </c>
      <c r="CZ38" s="134">
        <f t="array" ref="CZ38">AD38/$G$5*10^(AM38/10)</f>
        <v/>
      </c>
      <c r="DA38" s="134">
        <f t="array" ref="DA38">AG38/$G$5*10^(AM38/10)</f>
        <v/>
      </c>
      <c r="DB38" s="220">
        <f t="array" ref="DB38">IF(K38&gt;80,O38,"")</f>
        <v/>
      </c>
      <c r="DC38" s="220">
        <f t="array" ref="DC38">IF(K38&gt;80,O38/$DB$10*10^(L38/10),"")</f>
        <v/>
      </c>
      <c r="DD38" s="220">
        <f t="array" ref="DD38">IF(K38&gt;80,O38/$DB$10*10^(K38/10),"")</f>
        <v/>
      </c>
      <c r="DE38" s="154" t="n"/>
      <c r="DF38" s="145" t="n"/>
      <c r="DG38" s="145" t="n"/>
      <c r="DH38" s="156" t="n"/>
    </row>
    <row r="39" hidden="1" ht="27" customHeight="1" s="621">
      <c r="A39" s="144" t="n"/>
      <c r="B39" s="146" t="n"/>
      <c r="C39" s="209">
        <f t="array" ref="C39">IF(AK39="0","T",IF((K39-AK39)&lt;65,"I",IF((K39-AK39)&lt;70,"K",IF((K39-AK39)&lt;75,"J",IF((K39-AK39)&lt;80,"K","L")))))</f>
        <v/>
      </c>
      <c r="D39" s="209">
        <f t="array" ref="D39">IF(J39&lt;135,"T",IF((J39-$J$69)&lt;135,"J","L"))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IF(AND($O$47&gt;87,K39&gt;80),AK39,0)</f>
        <v/>
      </c>
      <c r="N39" s="724">
        <f t="array" ref="N39">IF(M39=0,"",K39-M39)</f>
        <v/>
      </c>
      <c r="O39" s="137" t="n"/>
      <c r="P39" s="137" t="n"/>
      <c r="Q39" s="137" t="n"/>
      <c r="R39" s="137" t="n"/>
      <c r="S39" s="137" t="n"/>
      <c r="T39" s="137" t="n"/>
      <c r="U39" s="137" t="n"/>
      <c r="V39" s="137" t="n"/>
      <c r="W39" s="137" t="n"/>
      <c r="X39" s="137" t="n"/>
      <c r="Y39" s="137" t="n"/>
      <c r="Z39" s="137" t="n"/>
      <c r="AA39" s="137" t="n"/>
      <c r="AB39" s="137" t="n"/>
      <c r="AC39" s="137" t="n"/>
      <c r="AD39" s="137" t="n"/>
      <c r="AE39" s="137" t="n"/>
      <c r="AF39" s="137" t="n"/>
      <c r="AG39" s="137" t="n"/>
      <c r="AH39" s="137" t="n"/>
      <c r="AI39" s="137" t="n"/>
      <c r="AJ39" s="483" t="n"/>
      <c r="AK39" s="137">
        <f t="array" ref="AK39">IF(K39&lt;80,"0",IF((L39-K39)&lt;=2,($L$66-(($K$66-$L$66)/4)*(L39-K39-2)),($L$66-(($L$66-$M$66)/8)*(L39-K39-2))))</f>
        <v/>
      </c>
      <c r="AL39" s="137">
        <f t="array" ref="AL39">IF(J39&lt;135,"",J39-$J$69)</f>
        <v/>
      </c>
      <c r="AM39" s="644">
        <f t="array" ref="AM39">K39-AK39</f>
        <v/>
      </c>
      <c r="AN39" s="644">
        <f t="array" ref="AN39">O39/$G$5*10^(AM39/10)</f>
        <v/>
      </c>
      <c r="AO39" s="485" t="n"/>
      <c r="AP39" s="723">
        <f t="array" ref="AP39">IF((AS39^2*(I39^2+$G$3^2+$G$4^2)&gt;0),(AS39^2*(I39^2+$G$3^2+$G$4^2)),0)</f>
        <v/>
      </c>
      <c r="AQ39" s="645">
        <f t="array" ref="AQ39">IF(AP39=0,0,(AT39*AR39)^2)</f>
        <v/>
      </c>
      <c r="AR39" s="487">
        <f t="array" ref="AR39">0.5*((P39-Q39)/60)</f>
        <v/>
      </c>
      <c r="AS39" s="646">
        <f t="array" ref="AS39">O39/$G$5*10^((K39-$O$42)/10)</f>
        <v/>
      </c>
      <c r="AT39" s="134">
        <f t="array" ref="AT39">IF(AU39=0,0,4.34*(AS39/AU39))</f>
        <v/>
      </c>
      <c r="AU39" s="134">
        <f t="array" ref="AU39">O39/60</f>
        <v/>
      </c>
      <c r="AV39" s="471" t="n"/>
      <c r="AW39" s="723">
        <f t="array" ref="AW39">IF((AZ39^2*(I39^2+$G$3^2+$G$4^2)&gt;0),(AZ39^2*(I39^2+$G$3^2+$G$4^2)),0)</f>
        <v/>
      </c>
      <c r="AX39" s="645">
        <f t="array" ref="AX39">IF(AW39=0,0,(BA39*AY39)^2)</f>
        <v/>
      </c>
      <c r="AY39" s="487">
        <f t="array" ref="AY39">0.5*((S39-T39)/60)</f>
        <v/>
      </c>
      <c r="AZ39" s="663">
        <f t="array" ref="AZ39">R39/$G$5*10^((K39-$R$42)/10)</f>
        <v/>
      </c>
      <c r="BA39" s="219">
        <f t="array" ref="BA39">IF(BB39=0,0,4.34*(AZ39/BB39))</f>
        <v/>
      </c>
      <c r="BB39" s="219">
        <f t="array" ref="BB39">R39/60</f>
        <v/>
      </c>
      <c r="BC39" s="472" t="n"/>
      <c r="BD39" s="723">
        <f t="array" ref="BD39">IF((BG39^2*(I39^2+$G$3^2+$G$4^2)&gt;0),(BG39^2*(I39^2+$G$3^2+$G$4^2)),0)</f>
        <v/>
      </c>
      <c r="BE39" s="645">
        <f t="array" ref="BE39">IF(BD39=0,0,(BH39*BF39)^2)</f>
        <v/>
      </c>
      <c r="BF39" s="487">
        <f t="array" ref="BF39">0.5*((V39-W39)/60)</f>
        <v/>
      </c>
      <c r="BG39" s="663">
        <f t="array" ref="BG39">U39/$G$5*10^((K39-$U$42)/10)</f>
        <v/>
      </c>
      <c r="BH39" s="219">
        <f t="array" ref="BH39">IF(BI39=0,0,4.34*(BG39/BI39))</f>
        <v/>
      </c>
      <c r="BI39" s="219">
        <f t="array" ref="BI39">U39/60</f>
        <v/>
      </c>
      <c r="BJ39" s="472" t="n"/>
      <c r="BK39" s="723">
        <f t="array" ref="BK39">IF((BN39^2*(I39^2+$G$3^2+$G$4^2)&gt;0),(BN39^2*(I39^2+$G$3^2+$G$4^2)),0)</f>
        <v/>
      </c>
      <c r="BL39" s="645">
        <f t="array" ref="BL39">IF(BK39=0,0,(BO39*BM39)^2)</f>
        <v/>
      </c>
      <c r="BM39" s="487">
        <f t="array" ref="BM39">0.5*((Y39-Z39)/60)</f>
        <v/>
      </c>
      <c r="BN39" s="663">
        <f t="array" ref="BN39">(X39/$G$5)*(10^((K39-$X$42)*0.1))</f>
        <v/>
      </c>
      <c r="BO39" s="219">
        <f t="array" ref="BO39">IF(BP39=0,0,(4.34*(BN39/BP39)))</f>
        <v/>
      </c>
      <c r="BP39" s="219">
        <f t="array" ref="BP39">X39/60</f>
        <v/>
      </c>
      <c r="BQ39" s="472" t="n"/>
      <c r="BR39" s="723">
        <f t="array" ref="BR39">IF((BU39^2*(I39^2+$G$3^2+$G$4^2)&gt;0),(BU39^2*(I39^2+$G$3^2+$G$4^2)),0)</f>
        <v/>
      </c>
      <c r="BS39" s="645">
        <f t="array" ref="BS39">IF(BR39=0,0,(BV39*BT39)^2)</f>
        <v/>
      </c>
      <c r="BT39" s="487">
        <f t="array" ref="BT39">0.5*((AB39-AC39)/60)</f>
        <v/>
      </c>
      <c r="BU39" s="663">
        <f t="array" ref="BU39">AA39/$G$5*10^((K39-$AA$42)/10)</f>
        <v/>
      </c>
      <c r="BV39" s="219">
        <f t="array" ref="BV39">IF(BW39=0,0,4.34*(BU39/BW39))</f>
        <v/>
      </c>
      <c r="BW39" s="219">
        <f t="array" ref="BW39">AA39/60</f>
        <v/>
      </c>
      <c r="BX39" s="471" t="n"/>
      <c r="BY39" s="723">
        <f t="array" ref="BY39">IF((CB39^2*(I39^2+$G$3^2+$G$4^2)&gt;0),(CB39^2*(I39^2+$G$3^2+$G$4^2)),0)</f>
        <v/>
      </c>
      <c r="BZ39" s="645">
        <f t="array" ref="BZ39">IF(BY39=0,0,(CC39*CA39)^2)</f>
        <v/>
      </c>
      <c r="CA39" s="487">
        <f t="array" ref="CA39">0.5*((AE39-AF39)/60)</f>
        <v/>
      </c>
      <c r="CB39" s="663">
        <f t="array" ref="CB39">AD39/$G$5*10^((K39-$AD$42)/10)</f>
        <v/>
      </c>
      <c r="CC39" s="219">
        <f t="array" ref="CC39">IF(CD39=0,0,4.34*(CB39/CD39))</f>
        <v/>
      </c>
      <c r="CD39" s="219">
        <f t="array" ref="CD39">AD39/60</f>
        <v/>
      </c>
      <c r="CE39" s="471" t="n"/>
      <c r="CF39" s="723">
        <f t="array" ref="CF39">IF((CI39^2*(I39^2+$G$3^2+$G$4^2)&gt;0),(CI39^2*(I39^2+$G$3^2+$G$4^2)),0)</f>
        <v/>
      </c>
      <c r="CG39" s="645">
        <f t="array" ref="CG39">IF(CF39=0,0,(CJ39*CH39)^2)</f>
        <v/>
      </c>
      <c r="CH39" s="487">
        <f t="array" ref="CH39">0.5*((AH39-AI39)/60)</f>
        <v/>
      </c>
      <c r="CI39" s="663">
        <f t="array" ref="CI39">AG39/$G$5*10^((K39-$AG$42)/10)</f>
        <v/>
      </c>
      <c r="CJ39" s="219">
        <f t="array" ref="CJ39">IF(CK39=0,0,4.34*(CI39/CK39))</f>
        <v/>
      </c>
      <c r="CK39" s="219">
        <f t="array" ref="CK39">AG39/60</f>
        <v/>
      </c>
      <c r="CL39" s="154" t="n"/>
      <c r="CM39" s="146" t="n"/>
      <c r="CN39" s="134">
        <f t="array" ref="CN39">O39/$G$5*10^(K39/10)</f>
        <v/>
      </c>
      <c r="CO39" s="134">
        <f t="array" ref="CO39">R39/$G$5*10^(K39/10)</f>
        <v/>
      </c>
      <c r="CP39" s="134">
        <f t="array" ref="CP39">U39/$G$5*10^(K39/10)</f>
        <v/>
      </c>
      <c r="CQ39" s="134">
        <f t="array" ref="CQ39">X39/$G$5*10^(K39/10)</f>
        <v/>
      </c>
      <c r="CR39" s="134">
        <f t="array" ref="CR39">AA39/$G$5*10^(K39/10)</f>
        <v/>
      </c>
      <c r="CS39" s="134">
        <f t="array" ref="CS39">AD39/$G$5*10^(K39/10)</f>
        <v/>
      </c>
      <c r="CT39" s="134">
        <f t="array" ref="CT39">AG39/$G$5*10^(K39/10)</f>
        <v/>
      </c>
      <c r="CU39" s="134">
        <f t="array" ref="CU39">O39/$G$5*10^(AM39/10)</f>
        <v/>
      </c>
      <c r="CV39" s="134">
        <f t="array" ref="CV39">R39/$G$5*10^(AM39/10)</f>
        <v/>
      </c>
      <c r="CW39" s="134">
        <f t="array" ref="CW39">U39/$G$5*10^(AM39/10)</f>
        <v/>
      </c>
      <c r="CX39" s="134">
        <f t="array" ref="CX39">X39/$G$5*10^(AM39/10)</f>
        <v/>
      </c>
      <c r="CY39" s="134">
        <f t="array" ref="CY39">AA39/$G$5*10^(AM39/10)</f>
        <v/>
      </c>
      <c r="CZ39" s="134">
        <f t="array" ref="CZ39">AD39/$G$5*10^(AM39/10)</f>
        <v/>
      </c>
      <c r="DA39" s="134">
        <f t="array" ref="DA39">AG39/$G$5*10^(AM39/10)</f>
        <v/>
      </c>
      <c r="DB39" s="220">
        <f t="array" ref="DB39">IF(K39&gt;80,O39,"")</f>
        <v/>
      </c>
      <c r="DC39" s="220">
        <f t="array" ref="DC39">IF(K39&gt;80,O39/$DB$10*10^(L39/10),"")</f>
        <v/>
      </c>
      <c r="DD39" s="220">
        <f t="array" ref="DD39">IF(K39&gt;80,O39/$DB$10*10^(K39/10),"")</f>
        <v/>
      </c>
      <c r="DE39" s="154" t="n"/>
      <c r="DF39" s="145" t="n"/>
      <c r="DG39" s="145" t="n"/>
      <c r="DH39" s="156" t="n"/>
    </row>
    <row r="40" hidden="1" ht="27" customHeight="1" s="621">
      <c r="A40" s="144" t="n"/>
      <c r="B40" s="146" t="n"/>
      <c r="C40" s="209">
        <f t="array" ref="C40">IF(AK40="0","T",IF((K40-AK40)&lt;65,"I",IF((K40-AK40)&lt;70,"K",IF((K40-AK40)&lt;75,"J",IF((K40-AK40)&lt;80,"K","L")))))</f>
        <v/>
      </c>
      <c r="D40" s="209">
        <f t="array" ref="D40">IF(J40&lt;135,"T",IF((J40-$J$69)&lt;135,"J","L"))</f>
        <v/>
      </c>
      <c r="E40" s="187" t="inlineStr">
        <is>
          <t>(*)</t>
        </is>
      </c>
      <c r="F40" s="226" t="n"/>
      <c r="G40" s="226" t="n"/>
      <c r="H40" s="226" t="n"/>
      <c r="I40" s="657" t="n"/>
      <c r="J40" s="657" t="n"/>
      <c r="K40" s="658" t="n"/>
      <c r="L40" s="638" t="n"/>
      <c r="M40" s="659">
        <f t="array" ref="M40">IF(AND($O$47&gt;87,K40&gt;80),AK40,0)</f>
        <v/>
      </c>
      <c r="N40" s="724">
        <f t="array" ref="N40">IF(M40=0,"",K40-M40)</f>
        <v/>
      </c>
      <c r="O40" s="137" t="n"/>
      <c r="P40" s="137" t="n"/>
      <c r="Q40" s="137" t="n"/>
      <c r="R40" s="137" t="n"/>
      <c r="S40" s="137" t="n"/>
      <c r="T40" s="137" t="n"/>
      <c r="U40" s="137" t="n"/>
      <c r="V40" s="137" t="n"/>
      <c r="W40" s="137" t="n"/>
      <c r="X40" s="137" t="n"/>
      <c r="Y40" s="137" t="n"/>
      <c r="Z40" s="137" t="n"/>
      <c r="AA40" s="137" t="n"/>
      <c r="AB40" s="137" t="n"/>
      <c r="AC40" s="137" t="n"/>
      <c r="AD40" s="137" t="n"/>
      <c r="AE40" s="137" t="n"/>
      <c r="AF40" s="137" t="n"/>
      <c r="AG40" s="137" t="n"/>
      <c r="AH40" s="137" t="n"/>
      <c r="AI40" s="137" t="n"/>
      <c r="AJ40" s="483" t="n"/>
      <c r="AK40" s="137">
        <f t="array" ref="AK40">IF(K40&lt;80,"0",IF((L40-K40)&lt;=2,($L$66-(($K$66-$L$66)/4)*(L40-K40-2)),($L$66-(($L$66-$M$66)/8)*(L40-K40-2))))</f>
        <v/>
      </c>
      <c r="AL40" s="137">
        <f t="array" ref="AL40">IF(J40&lt;135,"",J40-$J$69)</f>
        <v/>
      </c>
      <c r="AM40" s="644">
        <f t="array" ref="AM40">K40-AK40</f>
        <v/>
      </c>
      <c r="AN40" s="644">
        <f t="array" ref="AN40">O40/$G$5*10^(AM40/10)</f>
        <v/>
      </c>
      <c r="AO40" s="485" t="n"/>
      <c r="AP40" s="723">
        <f t="array" ref="AP40">IF((AS40^2*(I40^2+$G$3^2+$G$4^2)&gt;0),(AS40^2*(I40^2+$G$3^2+$G$4^2)),0)</f>
        <v/>
      </c>
      <c r="AQ40" s="645">
        <f t="array" ref="AQ40">IF(AP40=0,0,(AT40*AR40)^2)</f>
        <v/>
      </c>
      <c r="AR40" s="487">
        <f t="array" ref="AR40">0.5*((P40-Q40)/60)</f>
        <v/>
      </c>
      <c r="AS40" s="646">
        <f t="array" ref="AS40">O40/$G$5*10^((K40-$O$42)/10)</f>
        <v/>
      </c>
      <c r="AT40" s="134">
        <f t="array" ref="AT40">IF(AU40=0,0,4.34*(AS40/AU40))</f>
        <v/>
      </c>
      <c r="AU40" s="134">
        <f t="array" ref="AU40">O40/60</f>
        <v/>
      </c>
      <c r="AV40" s="471" t="n"/>
      <c r="AW40" s="723">
        <f t="array" ref="AW40">IF((AZ40^2*(I40^2+$G$3^2+$G$4^2)&gt;0),(AZ40^2*(I40^2+$G$3^2+$G$4^2)),0)</f>
        <v/>
      </c>
      <c r="AX40" s="645">
        <f t="array" ref="AX40">IF(AW40=0,0,(BA40*AY40)^2)</f>
        <v/>
      </c>
      <c r="AY40" s="487">
        <f t="array" ref="AY40">0.5*((S40-T40)/60)</f>
        <v/>
      </c>
      <c r="AZ40" s="663">
        <f t="array" ref="AZ40">R40/$G$5*10^((K40-$R$42)/10)</f>
        <v/>
      </c>
      <c r="BA40" s="219">
        <f t="array" ref="BA40">IF(BB40=0,0,4.34*(AZ40/BB40))</f>
        <v/>
      </c>
      <c r="BB40" s="219">
        <f t="array" ref="BB40">R40/60</f>
        <v/>
      </c>
      <c r="BC40" s="472" t="n"/>
      <c r="BD40" s="723">
        <f t="array" ref="BD40">IF((BG40^2*(I40^2+$G$3^2+$G$4^2)&gt;0),(BG40^2*(I40^2+$G$3^2+$G$4^2)),0)</f>
        <v/>
      </c>
      <c r="BE40" s="645">
        <f t="array" ref="BE40">IF(BD40=0,0,(BH40*BF40)^2)</f>
        <v/>
      </c>
      <c r="BF40" s="487">
        <f t="array" ref="BF40">0.5*((V40-W40)/60)</f>
        <v/>
      </c>
      <c r="BG40" s="663">
        <f t="array" ref="BG40">U40/$G$5*10^((K40-$U$42)/10)</f>
        <v/>
      </c>
      <c r="BH40" s="219">
        <f t="array" ref="BH40">IF(BI40=0,0,4.34*(BG40/BI40))</f>
        <v/>
      </c>
      <c r="BI40" s="219">
        <f t="array" ref="BI40">U40/60</f>
        <v/>
      </c>
      <c r="BJ40" s="472" t="n"/>
      <c r="BK40" s="723">
        <f t="array" ref="BK40">IF((BN40^2*(I40^2+$G$3^2+$G$4^2)&gt;0),(BN40^2*(I40^2+$G$3^2+$G$4^2)),0)</f>
        <v/>
      </c>
      <c r="BL40" s="645">
        <f t="array" ref="BL40">IF(BK40=0,0,(BO40*BM40)^2)</f>
        <v/>
      </c>
      <c r="BM40" s="487">
        <f t="array" ref="BM40">0.5*((Y40-Z40)/60)</f>
        <v/>
      </c>
      <c r="BN40" s="663">
        <f t="array" ref="BN40">(X40/$G$5)*(10^((K40-$X$42)*0.1))</f>
        <v/>
      </c>
      <c r="BO40" s="219">
        <f t="array" ref="BO40">IF(BP40=0,0,(4.34*(BN40/BP40)))</f>
        <v/>
      </c>
      <c r="BP40" s="219">
        <f t="array" ref="BP40">X40/60</f>
        <v/>
      </c>
      <c r="BQ40" s="472" t="n"/>
      <c r="BR40" s="723">
        <f t="array" ref="BR40">IF((BU40^2*(I40^2+$G$3^2+$G$4^2)&gt;0),(BU40^2*(I40^2+$G$3^2+$G$4^2)),0)</f>
        <v/>
      </c>
      <c r="BS40" s="645">
        <f t="array" ref="BS40">IF(BR40=0,0,(BV40*BT40)^2)</f>
        <v/>
      </c>
      <c r="BT40" s="487">
        <f t="array" ref="BT40">0.5*((AB40-AC40)/60)</f>
        <v/>
      </c>
      <c r="BU40" s="663">
        <f t="array" ref="BU40">AA40/$G$5*10^((K40-$AA$42)/10)</f>
        <v/>
      </c>
      <c r="BV40" s="219">
        <f t="array" ref="BV40">IF(BW40=0,0,4.34*(BU40/BW40))</f>
        <v/>
      </c>
      <c r="BW40" s="219">
        <f t="array" ref="BW40">AA40/60</f>
        <v/>
      </c>
      <c r="BX40" s="471" t="n"/>
      <c r="BY40" s="723">
        <f t="array" ref="BY40">IF((CB40^2*(I40^2+$G$3^2+$G$4^2)&gt;0),(CB40^2*(I40^2+$G$3^2+$G$4^2)),0)</f>
        <v/>
      </c>
      <c r="BZ40" s="645">
        <f t="array" ref="BZ40">IF(BY40=0,0,(CC40*CA40)^2)</f>
        <v/>
      </c>
      <c r="CA40" s="487">
        <f t="array" ref="CA40">0.5*((AE40-AF40)/60)</f>
        <v/>
      </c>
      <c r="CB40" s="663">
        <f t="array" ref="CB40">AD40/$G$5*10^((K40-$AD$42)/10)</f>
        <v/>
      </c>
      <c r="CC40" s="219">
        <f t="array" ref="CC40">IF(CD40=0,0,4.34*(CB40/CD40))</f>
        <v/>
      </c>
      <c r="CD40" s="219">
        <f t="array" ref="CD40">AD40/60</f>
        <v/>
      </c>
      <c r="CE40" s="471" t="n"/>
      <c r="CF40" s="723">
        <f t="array" ref="CF40">IF((CI40^2*(I40^2+$G$3^2+$G$4^2)&gt;0),(CI40^2*(I40^2+$G$3^2+$G$4^2)),0)</f>
        <v/>
      </c>
      <c r="CG40" s="645">
        <f t="array" ref="CG40">IF(CF40=0,0,(CJ40*CH40)^2)</f>
        <v/>
      </c>
      <c r="CH40" s="487">
        <f t="array" ref="CH40">0.5*((AH40-AI40)/60)</f>
        <v/>
      </c>
      <c r="CI40" s="663">
        <f t="array" ref="CI40">AG40/$G$5*10^((K40-$AG$42)/10)</f>
        <v/>
      </c>
      <c r="CJ40" s="219">
        <f t="array" ref="CJ40">IF(CK40=0,0,4.34*(CI40/CK40))</f>
        <v/>
      </c>
      <c r="CK40" s="219">
        <f t="array" ref="CK40">AG40/60</f>
        <v/>
      </c>
      <c r="CL40" s="154" t="n"/>
      <c r="CM40" s="146" t="n"/>
      <c r="CN40" s="134">
        <f t="array" ref="CN40">O40/$G$5*10^(K40/10)</f>
        <v/>
      </c>
      <c r="CO40" s="134">
        <f t="array" ref="CO40">R40/$G$5*10^(K40/10)</f>
        <v/>
      </c>
      <c r="CP40" s="134">
        <f t="array" ref="CP40">U40/$G$5*10^(K40/10)</f>
        <v/>
      </c>
      <c r="CQ40" s="134">
        <f t="array" ref="CQ40">X40/$G$5*10^(K40/10)</f>
        <v/>
      </c>
      <c r="CR40" s="134">
        <f t="array" ref="CR40">AA40/$G$5*10^(K40/10)</f>
        <v/>
      </c>
      <c r="CS40" s="134">
        <f t="array" ref="CS40">AD40/$G$5*10^(K40/10)</f>
        <v/>
      </c>
      <c r="CT40" s="134">
        <f t="array" ref="CT40">AG40/$G$5*10^(K40/10)</f>
        <v/>
      </c>
      <c r="CU40" s="134">
        <f t="array" ref="CU40">O40/$G$5*10^(AM40/10)</f>
        <v/>
      </c>
      <c r="CV40" s="134">
        <f t="array" ref="CV40">R40/$G$5*10^(AM40/10)</f>
        <v/>
      </c>
      <c r="CW40" s="134">
        <f t="array" ref="CW40">U40/$G$5*10^(AM40/10)</f>
        <v/>
      </c>
      <c r="CX40" s="134">
        <f t="array" ref="CX40">X40/$G$5*10^(AM40/10)</f>
        <v/>
      </c>
      <c r="CY40" s="134">
        <f t="array" ref="CY40">AA40/$G$5*10^(AM40/10)</f>
        <v/>
      </c>
      <c r="CZ40" s="134">
        <f t="array" ref="CZ40">AD40/$G$5*10^(AM40/10)</f>
        <v/>
      </c>
      <c r="DA40" s="134">
        <f t="array" ref="DA40">AG40/$G$5*10^(AM40/10)</f>
        <v/>
      </c>
      <c r="DB40" s="220">
        <f t="array" ref="DB40">IF(K40&gt;80,O40,"")</f>
        <v/>
      </c>
      <c r="DC40" s="220">
        <f t="array" ref="DC40">IF(K40&gt;80,O40/$DB$10*10^(L40/10),"")</f>
        <v/>
      </c>
      <c r="DD40" s="220">
        <f t="array" ref="DD40">IF(K40&gt;80,O40/$DB$10*10^(K40/10),"")</f>
        <v/>
      </c>
      <c r="DE40" s="154" t="n"/>
      <c r="DF40" s="145" t="n"/>
      <c r="DG40" s="145" t="n"/>
      <c r="DH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491" t="n"/>
      <c r="Q41" s="492" t="n"/>
      <c r="R41" s="666">
        <f t="array" ref="R41">SUM(R11:R40)</f>
        <v/>
      </c>
      <c r="S41" s="161" t="n"/>
      <c r="T41" s="493" t="n"/>
      <c r="U41" s="666">
        <f t="array" ref="U41">SUM(U11:U40)</f>
        <v/>
      </c>
      <c r="V41" s="161" t="n"/>
      <c r="W41" s="493" t="n"/>
      <c r="X41" s="666">
        <f t="array" ref="X41">SUM(X11:X40)</f>
        <v/>
      </c>
      <c r="Y41" s="161" t="n"/>
      <c r="Z41" s="493" t="n"/>
      <c r="AA41" s="666">
        <f t="array" ref="AA41">SUM(AA11:AA40)</f>
        <v/>
      </c>
      <c r="AB41" s="161" t="n"/>
      <c r="AC41" s="493" t="n"/>
      <c r="AD41" s="666">
        <f t="array" ref="AD41">SUM(AD11:AD40)</f>
        <v/>
      </c>
      <c r="AE41" s="161" t="n"/>
      <c r="AF41" s="493" t="n"/>
      <c r="AG41" s="666">
        <f t="array" ref="AG41">SUM(AG11:AG40)</f>
        <v/>
      </c>
      <c r="AH41" s="161" t="n"/>
      <c r="AI41" s="235" t="n"/>
      <c r="AJ41" s="494" t="n"/>
      <c r="AK41" s="667">
        <f t="array" ref="AK41">SUM(AK11:AK40)</f>
        <v/>
      </c>
      <c r="AL41" s="668">
        <f t="array" ref="AL41">MAXA(AL11:AL40)</f>
        <v/>
      </c>
      <c r="AM41" s="239" t="inlineStr">
        <is>
          <t>LAeq - PNR</t>
        </is>
      </c>
      <c r="AN41" s="669">
        <f t="array" ref="AN41">10*LOG10(SUM(AN11:AN40))</f>
        <v/>
      </c>
      <c r="AO41" s="495" t="n"/>
      <c r="AP41" s="235" t="n"/>
      <c r="AQ41" s="235" t="n"/>
      <c r="AR41" s="235" t="n"/>
      <c r="AS41" s="235" t="n"/>
      <c r="AT41" s="235" t="n"/>
      <c r="AU41" s="235" t="n"/>
      <c r="AV41" s="425" t="n"/>
      <c r="AW41" s="173" t="n"/>
      <c r="AX41" s="173" t="n"/>
      <c r="AY41" s="173" t="n"/>
      <c r="AZ41" s="242" t="n"/>
      <c r="BA41" s="242" t="n"/>
      <c r="BB41" s="242" t="n"/>
      <c r="BC41" s="426" t="n"/>
      <c r="BD41" s="173" t="n"/>
      <c r="BE41" s="173" t="n"/>
      <c r="BF41" s="173" t="n"/>
      <c r="BG41" s="242" t="n"/>
      <c r="BH41" s="242" t="n"/>
      <c r="BI41" s="242" t="n"/>
      <c r="BJ41" s="426" t="n"/>
      <c r="BK41" s="173" t="n"/>
      <c r="BL41" s="173" t="n"/>
      <c r="BM41" s="173" t="n"/>
      <c r="BN41" s="242" t="n"/>
      <c r="BO41" s="242" t="n"/>
      <c r="BP41" s="242" t="n"/>
      <c r="BQ41" s="426" t="n"/>
      <c r="BR41" s="173" t="n"/>
      <c r="BS41" s="173" t="n"/>
      <c r="BT41" s="173" t="n"/>
      <c r="BU41" s="242" t="n"/>
      <c r="BV41" s="242" t="n"/>
      <c r="BW41" s="242" t="n"/>
      <c r="BX41" s="425" t="n"/>
      <c r="BY41" s="173" t="n"/>
      <c r="BZ41" s="173" t="n"/>
      <c r="CA41" s="173" t="n"/>
      <c r="CB41" s="242" t="n"/>
      <c r="CC41" s="242" t="n"/>
      <c r="CD41" s="242" t="n"/>
      <c r="CE41" s="425" t="n"/>
      <c r="CF41" s="173" t="n"/>
      <c r="CG41" s="173" t="n"/>
      <c r="CH41" s="173" t="n"/>
      <c r="CI41" s="242" t="n"/>
      <c r="CJ41" s="242" t="n"/>
      <c r="CK41" s="242" t="n"/>
      <c r="CL41" s="145" t="n"/>
      <c r="CM41" s="145" t="n"/>
      <c r="CN41" s="725">
        <f t="array" ref="CN41">IF(SUM(CN11:CN40)=0,0,10*LOG(SUM(CN11:CN40)))</f>
        <v/>
      </c>
      <c r="CO41" s="725">
        <f t="array" ref="CO41">IF(SUM(CO11:CO40)=0,0,10*LOG(SUM(CO11:CO40)))</f>
        <v/>
      </c>
      <c r="CP41" s="725">
        <f t="array" ref="CP41">IF(SUM(CP11:CP40)=0,0,10*LOG(SUM(CP11:CP40)))</f>
        <v/>
      </c>
      <c r="CQ41" s="725">
        <f t="array" ref="CQ41">IF(SUM(CQ11:CQ40)=0,0,10*LOG(SUM(CQ11:CQ40)))</f>
        <v/>
      </c>
      <c r="CR41" s="725">
        <f t="array" ref="CR41">IF(SUM(CR11:CR40)=0,0,10*LOG(SUM(CR11:CR40)))</f>
        <v/>
      </c>
      <c r="CS41" s="725">
        <f t="array" ref="CS41">IF(SUM(CS11:CS40)=0,0,10*LOG(SUM(CS11:CS40)))</f>
        <v/>
      </c>
      <c r="CT41" s="725">
        <f t="array" ref="CT41">IF(SUM(CT11:CT40)=0,0,10*LOG(SUM(CT11:CT40)))</f>
        <v/>
      </c>
      <c r="CU41" s="725">
        <f t="array" ref="CU41">IF(SUM(CU11:CU40)=0,0,10*LOG(SUM(CU11:CU40)))</f>
        <v/>
      </c>
      <c r="CV41" s="725">
        <f t="array" ref="CV41">IF(SUM(CV11:CV40)=0,0,10*LOG(SUM(CV11:CV40)))</f>
        <v/>
      </c>
      <c r="CW41" s="725">
        <f t="array" ref="CW41">IF(SUM(CW11:CW40)=0,0,10*LOG(SUM(CW11:CW40)))</f>
        <v/>
      </c>
      <c r="CX41" s="725">
        <f t="array" ref="CX41">IF(SUM(CX11:CX40)=0,0,10*LOG(SUM(CX11:CX40)))</f>
        <v/>
      </c>
      <c r="CY41" s="725">
        <f t="array" ref="CY41">IF(SUM(CY11:CY40)=0,0,10*LOG(SUM(CY11:CY40)))</f>
        <v/>
      </c>
      <c r="CZ41" s="725">
        <f t="array" ref="CZ41">IF(SUM(CZ11:CZ40)=0,0,10*LOG(SUM(CZ11:CZ40)))</f>
        <v/>
      </c>
      <c r="DA41" s="725">
        <f t="array" ref="DA41">IF(SUM(DA11:DA40)=0,0,10*LOG(SUM(DA11:DA40)))</f>
        <v/>
      </c>
      <c r="DB41" s="173" t="n"/>
      <c r="DC41" s="173" t="n"/>
      <c r="DD41" s="243" t="n"/>
      <c r="DE41" s="145" t="n"/>
      <c r="DF41" s="145" t="n"/>
      <c r="DG41" s="244" t="n"/>
      <c r="DH41" s="156" t="n"/>
    </row>
    <row r="42" ht="20.25" customHeight="1" s="621">
      <c r="A42" s="144" t="n"/>
      <c r="B42" s="145" t="n"/>
      <c r="C42" s="145" t="n"/>
      <c r="D42" s="145" t="n"/>
      <c r="E42" s="497" t="n"/>
      <c r="F42" s="498" t="n"/>
      <c r="G42" s="499" t="n"/>
      <c r="H42" s="499" t="n"/>
      <c r="I42" s="499" t="n"/>
      <c r="J42" s="145" t="n"/>
      <c r="K42" s="500" t="n"/>
      <c r="L42" s="500" t="n"/>
      <c r="M42" s="173" t="n"/>
      <c r="N42" s="501" t="inlineStr">
        <is>
          <t>LEX,8h =</t>
        </is>
      </c>
      <c r="O42" s="726">
        <f t="array" ref="O42">CN41</f>
        <v/>
      </c>
      <c r="P42" s="145" t="n"/>
      <c r="Q42" s="145" t="n"/>
      <c r="R42" s="726">
        <f t="array" ref="R42">CO41</f>
        <v/>
      </c>
      <c r="S42" s="503" t="n"/>
      <c r="T42" s="145" t="n"/>
      <c r="U42" s="726">
        <f t="array" ref="U42">CP41</f>
        <v/>
      </c>
      <c r="V42" s="503" t="n"/>
      <c r="W42" s="145" t="n"/>
      <c r="X42" s="726">
        <f t="array" ref="X42">CQ41</f>
        <v/>
      </c>
      <c r="Y42" s="503" t="n"/>
      <c r="Z42" s="145" t="n"/>
      <c r="AA42" s="726">
        <f t="array" ref="AA42">CR41</f>
        <v/>
      </c>
      <c r="AB42" s="503" t="n"/>
      <c r="AC42" s="145" t="n"/>
      <c r="AD42" s="726">
        <f t="array" ref="AD42">CS41</f>
        <v/>
      </c>
      <c r="AE42" s="503" t="n"/>
      <c r="AF42" s="145" t="n"/>
      <c r="AG42" s="726">
        <f t="array" ref="AG42">CT41</f>
        <v/>
      </c>
      <c r="AH42" s="503" t="n"/>
      <c r="AI42" s="145" t="n"/>
      <c r="AJ42" s="494" t="n"/>
      <c r="AK42" s="249" t="n"/>
      <c r="AL42" s="249" t="n"/>
      <c r="AM42" s="235" t="n"/>
      <c r="AN42" s="235" t="n"/>
      <c r="AO42" s="249" t="n"/>
      <c r="AP42" s="249" t="n"/>
      <c r="AQ42" s="249" t="n"/>
      <c r="AR42" s="249" t="n"/>
      <c r="AS42" s="249" t="n"/>
      <c r="AT42" s="249" t="n"/>
      <c r="AU42" s="249" t="n"/>
      <c r="AV42" s="727" t="n"/>
      <c r="AW42" s="728" t="n"/>
      <c r="AX42" s="728" t="n"/>
      <c r="AY42" s="728" t="n"/>
      <c r="AZ42" s="155" t="n"/>
      <c r="BA42" s="155" t="n"/>
      <c r="BB42" s="155" t="n"/>
      <c r="BC42" s="426" t="n"/>
      <c r="BD42" s="728" t="n"/>
      <c r="BE42" s="728" t="n"/>
      <c r="BF42" s="728" t="n"/>
      <c r="BG42" s="155" t="n"/>
      <c r="BH42" s="155" t="n"/>
      <c r="BI42" s="155" t="n"/>
      <c r="BJ42" s="426" t="n"/>
      <c r="BK42" s="728" t="n"/>
      <c r="BL42" s="728" t="n"/>
      <c r="BM42" s="728" t="n"/>
      <c r="BN42" s="155" t="n"/>
      <c r="BO42" s="155" t="n"/>
      <c r="BP42" s="155" t="n"/>
      <c r="BQ42" s="426" t="n"/>
      <c r="BR42" s="728" t="n"/>
      <c r="BS42" s="728" t="n"/>
      <c r="BT42" s="728" t="n"/>
      <c r="BU42" s="155" t="n"/>
      <c r="BV42" s="155" t="n"/>
      <c r="BW42" s="155" t="n"/>
      <c r="BX42" s="425" t="n"/>
      <c r="BY42" s="728" t="n"/>
      <c r="BZ42" s="728" t="n"/>
      <c r="CA42" s="728" t="n"/>
      <c r="CB42" s="155" t="n"/>
      <c r="CC42" s="155" t="n"/>
      <c r="CD42" s="155" t="n"/>
      <c r="CE42" s="425" t="n"/>
      <c r="CF42" s="728" t="n"/>
      <c r="CG42" s="728" t="n"/>
      <c r="CH42" s="728" t="n"/>
      <c r="CI42" s="155" t="n"/>
      <c r="CJ42" s="155" t="n"/>
      <c r="CK42" s="155" t="n"/>
      <c r="CL42" s="145" t="n"/>
      <c r="CM42" s="506" t="inlineStr">
        <is>
          <t>DOWN</t>
        </is>
      </c>
      <c r="CN42" s="145">
        <f t="array" ref="CN42">IF(SUM(CN11:CN40)=0,0,10^(CN41*0.1))</f>
        <v/>
      </c>
      <c r="CO42" s="145">
        <f t="array" ref="CO42">IF(SUM(CO11:CO40)=0,0,10^(CO41*0.1))</f>
        <v/>
      </c>
      <c r="CP42" s="145">
        <f t="array" ref="CP42">IF(SUM(CP11:CP40)=0,0,10^(CP41*0.1))</f>
        <v/>
      </c>
      <c r="CQ42" s="145">
        <f t="array" ref="CQ42">IF(SUM(CQ11:CQ40)=0,0,10^(CQ41*0.1))</f>
        <v/>
      </c>
      <c r="CR42" s="145">
        <f t="array" ref="CR42">IF(SUM(CR11:CR40)=0,0,10^(CR41*0.1))</f>
        <v/>
      </c>
      <c r="CS42" s="145">
        <f t="array" ref="CS42">IF(SUM(CS11:CS40)=0,0,10^(CS41*0.1))</f>
        <v/>
      </c>
      <c r="CT42" s="145">
        <f t="array" ref="CT42">IF(SUM(CT11:CT40)=0,0,10^(CT41*0.1))</f>
        <v/>
      </c>
      <c r="CU42" s="145">
        <f t="array" ref="CU42">IF(SUM(CU11:CU40)=0,0,10^(CU41*0.1))</f>
        <v/>
      </c>
      <c r="CV42" s="145">
        <f t="array" ref="CV42">IF(SUM(CV11:CV40)=0,0,10^(CV41*0.1))</f>
        <v/>
      </c>
      <c r="CW42" s="145">
        <f t="array" ref="CW42">IF(SUM(CW11:CW40)=0,0,10^(CW41*0.1))</f>
        <v/>
      </c>
      <c r="CX42" s="145">
        <f t="array" ref="CX42">IF(SUM(CX11:CX40)=0,0,10^(CX41*0.1))</f>
        <v/>
      </c>
      <c r="CY42" s="145">
        <f t="array" ref="CY42">IF(SUM(CY11:CY40)=0,0,10^(CY41*0.1))</f>
        <v/>
      </c>
      <c r="CZ42" s="145">
        <f t="array" ref="CZ42">IF(SUM(CZ11:CZ40)=0,0,10^(CZ41*0.1))</f>
        <v/>
      </c>
      <c r="DA42" s="145">
        <f t="array" ref="DA42">IF(SUM(DA11:DA40)=0,0,10^(DA41*0.1))</f>
        <v/>
      </c>
      <c r="DB42" s="145" t="n"/>
      <c r="DC42" s="145" t="n"/>
      <c r="DD42" s="250" t="n"/>
      <c r="DE42" s="145" t="n"/>
      <c r="DF42" s="145" t="n"/>
      <c r="DG42" s="244" t="n"/>
      <c r="DH42" s="156" t="n"/>
    </row>
    <row r="43" ht="21.75" customHeight="1" s="621">
      <c r="A43" s="144" t="n"/>
      <c r="B43" s="145" t="n"/>
      <c r="C43" s="145" t="n"/>
      <c r="D43" s="145" t="n"/>
      <c r="E43" s="245" t="n"/>
      <c r="F43" s="245" t="n"/>
      <c r="G43" s="145" t="n"/>
      <c r="H43" s="145" t="n"/>
      <c r="I43" s="145" t="n"/>
      <c r="J43" s="145" t="n"/>
      <c r="K43" s="507" t="n"/>
      <c r="L43" s="145" t="n"/>
      <c r="M43" s="145" t="n"/>
      <c r="N43" s="268" t="inlineStr">
        <is>
          <t>Incert. comb. standard ua2(LEX,8h)=</t>
        </is>
      </c>
      <c r="O43" s="508">
        <f t="array" ref="O43">IF(O41=0,0,SUM(AP11:AQ40))</f>
        <v/>
      </c>
      <c r="P43" s="145" t="n"/>
      <c r="Q43" s="145" t="n"/>
      <c r="R43" s="508">
        <f t="array" ref="R43">IF(R41=0,0,SUM(AW11:AX40))</f>
        <v/>
      </c>
      <c r="S43" s="503" t="n"/>
      <c r="T43" s="145" t="n"/>
      <c r="U43" s="508">
        <f t="array" ref="U43">IF(U41=0,0,SUM(BD11:BE40))</f>
        <v/>
      </c>
      <c r="V43" s="503" t="n"/>
      <c r="W43" s="145" t="n"/>
      <c r="X43" s="508">
        <f t="array" ref="X43">IF(X41=0,0,SUM(BK11:BL40))</f>
        <v/>
      </c>
      <c r="Y43" s="503" t="n"/>
      <c r="Z43" s="145" t="n"/>
      <c r="AA43" s="508">
        <f t="array" ref="AA43">IF(AA41=0,0,SUM(BY11:BZ40))</f>
        <v/>
      </c>
      <c r="AB43" s="503" t="n"/>
      <c r="AC43" s="145" t="n"/>
      <c r="AD43" s="508">
        <f t="array" ref="AD43">IF(AD41=0,0,SUM(BY11:BZ40))</f>
        <v/>
      </c>
      <c r="AE43" s="503" t="n"/>
      <c r="AF43" s="145" t="n"/>
      <c r="AG43" s="508">
        <f t="array" ref="AG43">IF(AG41=0,0,SUM(CF11:CG40))</f>
        <v/>
      </c>
      <c r="AH43" s="503" t="n"/>
      <c r="AI43" s="145" t="n"/>
      <c r="AJ43" s="428" t="n"/>
      <c r="AK43" s="145" t="n"/>
      <c r="AL43" s="145" t="n"/>
      <c r="AM43" s="145" t="n"/>
      <c r="AN43" s="145" t="n"/>
      <c r="AO43" s="145" t="n"/>
      <c r="AP43" s="145" t="n"/>
      <c r="AQ43" s="145" t="n"/>
      <c r="AR43" s="145" t="n"/>
      <c r="AS43" s="145" t="n"/>
      <c r="AT43" s="145" t="n"/>
      <c r="AU43" s="145" t="n"/>
      <c r="AV43" s="425" t="n"/>
      <c r="AW43" s="249" t="n"/>
      <c r="AX43" s="249" t="n"/>
      <c r="AY43" s="145" t="n"/>
      <c r="AZ43" s="155" t="n"/>
      <c r="BA43" s="155" t="n"/>
      <c r="BB43" s="155" t="n"/>
      <c r="BC43" s="426" t="n"/>
      <c r="BD43" s="249" t="n"/>
      <c r="BE43" s="249" t="n"/>
      <c r="BF43" s="145" t="n"/>
      <c r="BG43" s="155" t="n"/>
      <c r="BH43" s="155" t="n"/>
      <c r="BI43" s="155" t="n"/>
      <c r="BJ43" s="426" t="n"/>
      <c r="BK43" s="249" t="n"/>
      <c r="BL43" s="249" t="n"/>
      <c r="BM43" s="145" t="n"/>
      <c r="BN43" s="155" t="n"/>
      <c r="BO43" s="155" t="n"/>
      <c r="BP43" s="155" t="n"/>
      <c r="BQ43" s="426" t="n"/>
      <c r="BR43" s="249" t="n"/>
      <c r="BS43" s="249" t="n"/>
      <c r="BT43" s="145" t="n"/>
      <c r="BU43" s="155" t="n"/>
      <c r="BV43" s="155" t="n"/>
      <c r="BW43" s="155" t="n"/>
      <c r="BX43" s="425" t="n"/>
      <c r="BY43" s="249" t="n"/>
      <c r="BZ43" s="249" t="n"/>
      <c r="CA43" s="145" t="n"/>
      <c r="CB43" s="155" t="n"/>
      <c r="CC43" s="155" t="n"/>
      <c r="CD43" s="155" t="n"/>
      <c r="CE43" s="425" t="n"/>
      <c r="CF43" s="249" t="n"/>
      <c r="CG43" s="249" t="n"/>
      <c r="CH43" s="145" t="n"/>
      <c r="CI43" s="155" t="n"/>
      <c r="CJ43" s="155" t="n"/>
      <c r="CK43" s="155" t="n"/>
      <c r="CL43" s="145" t="n"/>
      <c r="CM43" s="506" t="inlineStr">
        <is>
          <t>UP'</t>
        </is>
      </c>
      <c r="CN43" s="145">
        <f t="array" ref="CN43">IF(SUM(CN11:CN40)=0,0,10^(CN41*0.2))</f>
        <v/>
      </c>
      <c r="CO43" s="145">
        <f t="array" ref="CO43">IF(SUM(CO11:CO40)=0,0,10^(CO41*0.2))</f>
        <v/>
      </c>
      <c r="CP43" s="145">
        <f t="array" ref="CP43">IF(SUM(CP11:CP40)=0,0,10^(CP41*0.2))</f>
        <v/>
      </c>
      <c r="CQ43" s="145">
        <f t="array" ref="CQ43">IF(SUM(CQ11:CQ40)=0,0,10^(CQ41*0.2))</f>
        <v/>
      </c>
      <c r="CR43" s="145">
        <f t="array" ref="CR43">IF(SUM(CR11:CR40)=0,0,10^(CR41*0.2))</f>
        <v/>
      </c>
      <c r="CS43" s="145">
        <f t="array" ref="CS43">IF(SUM(CS11:CS40)=0,0,10^(CS41*0.2))</f>
        <v/>
      </c>
      <c r="CT43" s="145">
        <f t="array" ref="CT43">IF(SUM(CT11:CT40)=0,0,10^(CT41*0.2))</f>
        <v/>
      </c>
      <c r="CU43" s="145" t="n"/>
      <c r="CV43" s="145" t="n"/>
      <c r="CW43" s="506" t="inlineStr">
        <is>
          <t>LEX,W -PNR</t>
        </is>
      </c>
      <c r="CX43" s="145">
        <f t="array" ref="CX43">10*LOG10(SUM(CU42:DA42)/G45)</f>
        <v/>
      </c>
      <c r="CY43" s="145" t="n"/>
      <c r="CZ43" s="145" t="n"/>
      <c r="DA43" s="145" t="n"/>
      <c r="DB43" s="145" t="n"/>
      <c r="DC43" s="145" t="n"/>
      <c r="DD43" s="250" t="n"/>
      <c r="DE43" s="145" t="n"/>
      <c r="DF43" s="145" t="n"/>
      <c r="DG43" s="244" t="n"/>
      <c r="DH43" s="156" t="n"/>
    </row>
    <row r="44" ht="20.1" customHeight="1" s="621">
      <c r="A44" s="144" t="n"/>
      <c r="B44" s="145" t="n"/>
      <c r="C44" s="145" t="n"/>
      <c r="D44" s="145" t="n"/>
      <c r="E44" s="245" t="n"/>
      <c r="F44" s="245" t="n"/>
      <c r="G44" s="145" t="n"/>
      <c r="H44" s="145" t="n"/>
      <c r="I44" s="145" t="n"/>
      <c r="J44" s="145" t="n"/>
      <c r="K44" s="507" t="n"/>
      <c r="L44" s="145" t="n"/>
      <c r="M44" s="145" t="n"/>
      <c r="N44" s="145" t="n"/>
      <c r="O44" s="145" t="n"/>
      <c r="P44" s="509" t="n"/>
      <c r="Q44" s="508" t="n"/>
      <c r="R44" s="508" t="n"/>
      <c r="S44" s="508" t="n"/>
      <c r="T44" s="508" t="n"/>
      <c r="U44" s="508" t="n"/>
      <c r="V44" s="508" t="n"/>
      <c r="W44" s="508" t="n"/>
      <c r="X44" s="508" t="n"/>
      <c r="Y44" s="508" t="n"/>
      <c r="Z44" s="508" t="n"/>
      <c r="AA44" s="508" t="n"/>
      <c r="AB44" s="508" t="n"/>
      <c r="AC44" s="508" t="n"/>
      <c r="AD44" s="508" t="n"/>
      <c r="AE44" s="508" t="n"/>
      <c r="AF44" s="508" t="n"/>
      <c r="AG44" s="508" t="n"/>
      <c r="AH44" s="508" t="n"/>
      <c r="AI44" s="508" t="n"/>
      <c r="AJ44" s="428" t="n"/>
      <c r="AK44" s="145" t="n"/>
      <c r="AL44" s="145" t="n"/>
      <c r="AM44" s="145" t="n"/>
      <c r="AN44" s="145" t="n"/>
      <c r="AO44" s="145" t="n"/>
      <c r="AP44" s="145" t="n"/>
      <c r="AQ44" s="145" t="n"/>
      <c r="AR44" s="145" t="n"/>
      <c r="AS44" s="145" t="n"/>
      <c r="AT44" s="145" t="n"/>
      <c r="AU44" s="145" t="n"/>
      <c r="AV44" s="425" t="n"/>
      <c r="AW44" s="249" t="n"/>
      <c r="AX44" s="249" t="n"/>
      <c r="AY44" s="145" t="n"/>
      <c r="AZ44" s="155" t="n"/>
      <c r="BA44" s="155" t="n"/>
      <c r="BB44" s="155" t="n"/>
      <c r="BC44" s="426" t="n"/>
      <c r="BD44" s="249" t="n"/>
      <c r="BE44" s="249" t="n"/>
      <c r="BF44" s="145" t="n"/>
      <c r="BG44" s="155" t="n"/>
      <c r="BH44" s="155" t="n"/>
      <c r="BI44" s="155" t="n"/>
      <c r="BJ44" s="426" t="n"/>
      <c r="BK44" s="249" t="n"/>
      <c r="BL44" s="249" t="n"/>
      <c r="BM44" s="145" t="n"/>
      <c r="BN44" s="155" t="n"/>
      <c r="BO44" s="155" t="n"/>
      <c r="BP44" s="155" t="n"/>
      <c r="BQ44" s="426" t="n"/>
      <c r="BR44" s="249" t="n"/>
      <c r="BS44" s="249" t="n"/>
      <c r="BT44" s="145" t="n"/>
      <c r="BU44" s="155" t="n"/>
      <c r="BV44" s="155" t="n"/>
      <c r="BW44" s="155" t="n"/>
      <c r="BX44" s="425" t="n"/>
      <c r="BY44" s="249" t="n"/>
      <c r="BZ44" s="249" t="n"/>
      <c r="CA44" s="145" t="n"/>
      <c r="CB44" s="155" t="n"/>
      <c r="CC44" s="155" t="n"/>
      <c r="CD44" s="155" t="n"/>
      <c r="CE44" s="425" t="n"/>
      <c r="CF44" s="249" t="n"/>
      <c r="CG44" s="249" t="n"/>
      <c r="CH44" s="145" t="n"/>
      <c r="CI44" s="155" t="n"/>
      <c r="CJ44" s="155" t="n"/>
      <c r="CK44" s="155" t="n"/>
      <c r="CL44" s="145" t="n"/>
      <c r="CM44" s="506" t="inlineStr">
        <is>
          <t>Ua lex</t>
        </is>
      </c>
      <c r="CN44" s="510">
        <f t="array" ref="CN44">O43</f>
        <v/>
      </c>
      <c r="CO44" s="510">
        <f t="array" ref="CO44">U43</f>
        <v/>
      </c>
      <c r="CP44" s="510">
        <f t="array" ref="CP44">X43</f>
        <v/>
      </c>
      <c r="CQ44" s="510">
        <f t="array" ref="CQ44">X43</f>
        <v/>
      </c>
      <c r="CR44" s="510">
        <f t="array" ref="CR44">AA43</f>
        <v/>
      </c>
      <c r="CS44" s="510">
        <f t="array" ref="CS44">AD43</f>
        <v/>
      </c>
      <c r="CT44" s="510">
        <f t="array" ref="CT44">AG43</f>
        <v/>
      </c>
      <c r="CU44" s="145" t="n"/>
      <c r="CV44" s="145" t="n"/>
      <c r="CW44" s="145" t="n"/>
      <c r="CX44" s="145" t="n"/>
      <c r="CY44" s="145" t="n"/>
      <c r="CZ44" s="145" t="n"/>
      <c r="DA44" s="145" t="n"/>
      <c r="DB44" s="145" t="n"/>
      <c r="DC44" s="145" t="n"/>
      <c r="DD44" s="250" t="n"/>
      <c r="DE44" s="145" t="n"/>
      <c r="DF44" s="145" t="n"/>
      <c r="DG44" s="244" t="n"/>
      <c r="DH44" s="156" t="n"/>
    </row>
    <row r="45" ht="20.1" customHeight="1" s="621">
      <c r="A45" s="144" t="n"/>
      <c r="B45" s="145" t="n"/>
      <c r="C45" s="145" t="n"/>
      <c r="D45" s="145" t="n"/>
      <c r="E45" s="245" t="n"/>
      <c r="F45" s="251" t="inlineStr">
        <is>
          <t>Giornate di riferimento:</t>
        </is>
      </c>
      <c r="G45" s="511" t="n">
        <v>5</v>
      </c>
      <c r="H45" s="246" t="n"/>
      <c r="I45" s="246" t="n"/>
      <c r="J45" s="246" t="n"/>
      <c r="K45" s="512" t="n"/>
      <c r="L45" s="246" t="n"/>
      <c r="M45" s="246" t="n"/>
      <c r="N45" s="246" t="n"/>
      <c r="O45" s="513" t="n"/>
      <c r="P45" s="145" t="n"/>
      <c r="Q45" s="145" t="n"/>
      <c r="R45" s="145" t="n"/>
      <c r="S45" s="145" t="n"/>
      <c r="T45" s="145" t="n"/>
      <c r="U45" s="145" t="n"/>
      <c r="V45" s="145" t="n"/>
      <c r="W45" s="145" t="n"/>
      <c r="X45" s="145" t="n"/>
      <c r="Y45" s="145" t="n"/>
      <c r="Z45" s="145" t="n"/>
      <c r="AA45" s="145" t="n"/>
      <c r="AB45" s="145" t="n"/>
      <c r="AC45" s="145" t="n"/>
      <c r="AD45" s="145" t="n"/>
      <c r="AE45" s="145" t="n"/>
      <c r="AF45" s="145" t="n"/>
      <c r="AG45" s="145" t="n"/>
      <c r="AH45" s="145" t="n"/>
      <c r="AI45" s="145" t="n"/>
      <c r="AJ45" s="428" t="n"/>
      <c r="AK45" s="145" t="n"/>
      <c r="AL45" s="145" t="n"/>
      <c r="AM45" s="145" t="n"/>
      <c r="AN45" s="145" t="n"/>
      <c r="AO45" s="145" t="n"/>
      <c r="AP45" s="145" t="n"/>
      <c r="AQ45" s="145" t="n"/>
      <c r="AR45" s="145" t="n"/>
      <c r="AS45" s="145" t="n"/>
      <c r="AT45" s="145" t="n"/>
      <c r="AU45" s="145" t="n"/>
      <c r="AV45" s="425" t="n"/>
      <c r="AW45" s="249" t="n"/>
      <c r="AX45" s="249" t="n"/>
      <c r="AY45" s="145" t="n"/>
      <c r="AZ45" s="155" t="n"/>
      <c r="BA45" s="155" t="n"/>
      <c r="BB45" s="155" t="n"/>
      <c r="BC45" s="426" t="n"/>
      <c r="BD45" s="249" t="n"/>
      <c r="BE45" s="249" t="n"/>
      <c r="BF45" s="145" t="n"/>
      <c r="BG45" s="155" t="n"/>
      <c r="BH45" s="155" t="n"/>
      <c r="BI45" s="155" t="n"/>
      <c r="BJ45" s="426" t="n"/>
      <c r="BK45" s="249" t="n"/>
      <c r="BL45" s="249" t="n"/>
      <c r="BM45" s="145" t="n"/>
      <c r="BN45" s="155" t="n"/>
      <c r="BO45" s="155" t="n"/>
      <c r="BP45" s="155" t="n"/>
      <c r="BQ45" s="426" t="n"/>
      <c r="BR45" s="249" t="n"/>
      <c r="BS45" s="249" t="n"/>
      <c r="BT45" s="145" t="n"/>
      <c r="BU45" s="155" t="n"/>
      <c r="BV45" s="155" t="n"/>
      <c r="BW45" s="155" t="n"/>
      <c r="BX45" s="425" t="n"/>
      <c r="BY45" s="249" t="n"/>
      <c r="BZ45" s="249" t="n"/>
      <c r="CA45" s="145" t="n"/>
      <c r="CB45" s="155" t="n"/>
      <c r="CC45" s="155" t="n"/>
      <c r="CD45" s="155" t="n"/>
      <c r="CE45" s="425" t="n"/>
      <c r="CF45" s="249" t="n"/>
      <c r="CG45" s="249" t="n"/>
      <c r="CH45" s="145" t="n"/>
      <c r="CI45" s="155" t="n"/>
      <c r="CJ45" s="155" t="n"/>
      <c r="CK45" s="155" t="n"/>
      <c r="CL45" s="145" t="n"/>
      <c r="CM45" s="506" t="inlineStr">
        <is>
          <t>UP' x Ualex</t>
        </is>
      </c>
      <c r="CN45" s="145">
        <f t="array" ref="CN45">CN43*CN44^2</f>
        <v/>
      </c>
      <c r="CO45" s="145">
        <f t="array" ref="CO45">CO43*CO44^2</f>
        <v/>
      </c>
      <c r="CP45" s="145">
        <f t="array" ref="CP45">CP43*CP44^2</f>
        <v/>
      </c>
      <c r="CQ45" s="145">
        <f t="array" ref="CQ45">CQ43*CQ44^2</f>
        <v/>
      </c>
      <c r="CR45" s="145">
        <f t="array" ref="CR45">CR43*CR44^2</f>
        <v/>
      </c>
      <c r="CS45" s="145">
        <f t="array" ref="CS45">CS43*CS44^2</f>
        <v/>
      </c>
      <c r="CT45" s="145">
        <f t="array" ref="CT45">CT43*CT44^2</f>
        <v/>
      </c>
      <c r="CU45" s="145" t="n"/>
      <c r="CV45" s="145" t="n"/>
      <c r="CW45" s="145" t="n"/>
      <c r="CX45" s="145" t="n"/>
      <c r="CY45" s="145" t="n"/>
      <c r="CZ45" s="145" t="n"/>
      <c r="DA45" s="145" t="n"/>
      <c r="DB45" s="145" t="n"/>
      <c r="DC45" s="145" t="n"/>
      <c r="DD45" s="250" t="n"/>
      <c r="DE45" s="145" t="n"/>
      <c r="DF45" s="145" t="n"/>
      <c r="DG45" s="244" t="n"/>
      <c r="DH45" s="156" t="n"/>
    </row>
    <row r="46" ht="20.25" customHeight="1" s="621">
      <c r="A46" s="144" t="n"/>
      <c r="B46" s="145" t="n"/>
      <c r="C46" s="145" t="n"/>
      <c r="D46" s="145" t="n"/>
      <c r="E46" s="145" t="n"/>
      <c r="F46" s="251" t="inlineStr">
        <is>
          <t>Giornate lavorative:</t>
        </is>
      </c>
      <c r="G46" s="252">
        <f t="array" ref="G46">SUM(CN48:CT48)</f>
        <v/>
      </c>
      <c r="H46" s="253">
        <f t="array" ref="H46">IF(G45=480,"VALUTAZIONE SU BASE GIORNALIERA","VALUTAZIONE SU BASE SETTIMANALE")</f>
        <v/>
      </c>
      <c r="I46" s="670" t="n"/>
      <c r="J46" s="670" t="n"/>
      <c r="K46" s="670" t="n"/>
      <c r="L46" s="670" t="n"/>
      <c r="M46" s="670" t="n"/>
      <c r="N46" s="670" t="n"/>
      <c r="O46" s="671" t="n"/>
      <c r="P46" s="257" t="n"/>
      <c r="Q46" s="145" t="n"/>
      <c r="R46" s="145" t="n"/>
      <c r="S46" s="145" t="n"/>
      <c r="T46" s="145" t="n"/>
      <c r="U46" s="145" t="n"/>
      <c r="V46" s="145" t="n"/>
      <c r="W46" s="145" t="n"/>
      <c r="X46" s="145" t="n"/>
      <c r="Y46" s="145" t="n"/>
      <c r="Z46" s="145" t="n"/>
      <c r="AA46" s="145" t="n"/>
      <c r="AB46" s="145" t="n"/>
      <c r="AC46" s="145" t="n"/>
      <c r="AD46" s="145" t="n"/>
      <c r="AE46" s="145" t="n"/>
      <c r="AF46" s="145" t="n"/>
      <c r="AG46" s="145" t="n"/>
      <c r="AH46" s="145" t="n"/>
      <c r="AI46" s="145" t="n"/>
      <c r="AJ46" s="428" t="n"/>
      <c r="AK46" s="145" t="n"/>
      <c r="AL46" s="145" t="n"/>
      <c r="AM46" s="145" t="n"/>
      <c r="AN46" s="145" t="n"/>
      <c r="AO46" s="145" t="n"/>
      <c r="AP46" s="145" t="n"/>
      <c r="AQ46" s="145" t="n"/>
      <c r="AR46" s="145" t="n"/>
      <c r="AS46" s="145" t="n"/>
      <c r="AT46" s="145" t="n"/>
      <c r="AU46" s="145" t="n"/>
      <c r="AV46" s="425" t="n"/>
      <c r="AW46" s="145" t="n"/>
      <c r="AX46" s="145" t="n"/>
      <c r="AY46" s="145" t="n"/>
      <c r="AZ46" s="155" t="n"/>
      <c r="BA46" s="155" t="n"/>
      <c r="BB46" s="155" t="n"/>
      <c r="BC46" s="426" t="n"/>
      <c r="BD46" s="145" t="n"/>
      <c r="BE46" s="145" t="n"/>
      <c r="BF46" s="145" t="n"/>
      <c r="BG46" s="155" t="n"/>
      <c r="BH46" s="155" t="n"/>
      <c r="BI46" s="155" t="n"/>
      <c r="BJ46" s="426" t="n"/>
      <c r="BK46" s="145" t="n"/>
      <c r="BL46" s="145" t="n"/>
      <c r="BM46" s="145" t="n"/>
      <c r="BN46" s="155" t="n"/>
      <c r="BO46" s="155" t="n"/>
      <c r="BP46" s="155" t="n"/>
      <c r="BQ46" s="426" t="n"/>
      <c r="BR46" s="145" t="n"/>
      <c r="BS46" s="145" t="n"/>
      <c r="BT46" s="145" t="n"/>
      <c r="BU46" s="155" t="n"/>
      <c r="BV46" s="155" t="n"/>
      <c r="BW46" s="155" t="n"/>
      <c r="BX46" s="425" t="n"/>
      <c r="BY46" s="145" t="n"/>
      <c r="BZ46" s="145" t="n"/>
      <c r="CA46" s="145" t="n"/>
      <c r="CB46" s="155" t="n"/>
      <c r="CC46" s="155" t="n"/>
      <c r="CD46" s="155" t="n"/>
      <c r="CE46" s="425" t="n"/>
      <c r="CF46" s="145" t="n"/>
      <c r="CG46" s="145" t="n"/>
      <c r="CH46" s="145" t="n"/>
      <c r="CI46" s="155" t="n"/>
      <c r="CJ46" s="155" t="n"/>
      <c r="CK46" s="514" t="inlineStr">
        <is>
          <t>calcoli incertezza settimanale</t>
        </is>
      </c>
      <c r="CL46" s="145" t="n"/>
      <c r="CM46" s="145" t="n"/>
      <c r="CN46" s="145" t="n"/>
      <c r="CO46" s="145" t="n"/>
      <c r="CP46" s="145" t="n"/>
      <c r="CQ46" s="145" t="n"/>
      <c r="CR46" s="145" t="n"/>
      <c r="CS46" s="145" t="n"/>
      <c r="CT46" s="145" t="n"/>
      <c r="CU46" s="145" t="n"/>
      <c r="CV46" s="145" t="n"/>
      <c r="CW46" s="145" t="n"/>
      <c r="CX46" s="145" t="n"/>
      <c r="CY46" s="145" t="n"/>
      <c r="CZ46" s="145" t="n"/>
      <c r="DA46" s="145" t="n"/>
      <c r="DB46" s="145" t="n"/>
      <c r="DC46" s="145" t="n"/>
      <c r="DD46" s="250" t="n"/>
      <c r="DE46" s="145" t="n"/>
      <c r="DF46" s="145" t="n"/>
      <c r="DG46" s="244" t="n"/>
      <c r="DH46" s="156" t="n"/>
    </row>
    <row r="47" ht="23.25" customHeight="1" s="621">
      <c r="A47" s="144" t="n"/>
      <c r="B47" s="145" t="n"/>
      <c r="C47" s="145" t="n"/>
      <c r="D47" s="145" t="n"/>
      <c r="E47" s="145" t="n"/>
      <c r="F47" s="258" t="inlineStr">
        <is>
          <t>LEX, w =</t>
        </is>
      </c>
      <c r="G47" s="672">
        <f t="array" ref="G47">10*LOG10(SUM(CN42:CT42)/G45)</f>
        <v/>
      </c>
      <c r="H47" s="260" t="inlineStr">
        <is>
          <t>LEX,8h</t>
        </is>
      </c>
      <c r="I47" s="729">
        <f t="array" ref="I47">G47</f>
        <v/>
      </c>
      <c r="J47" s="262" t="inlineStr">
        <is>
          <t>±</t>
        </is>
      </c>
      <c r="K47" s="263">
        <f t="array" ref="K47">G49</f>
        <v/>
      </c>
      <c r="L47" s="264" t="inlineStr">
        <is>
          <t>→</t>
        </is>
      </c>
      <c r="M47" s="294" t="n"/>
      <c r="N47" s="266" t="inlineStr">
        <is>
          <t>LEX MAX =</t>
        </is>
      </c>
      <c r="O47" s="674">
        <f t="array" ref="O47">I47+K47</f>
        <v/>
      </c>
      <c r="P47" s="516" t="n"/>
      <c r="Q47" s="145" t="n"/>
      <c r="R47" s="145" t="n"/>
      <c r="S47" s="145" t="n"/>
      <c r="T47" s="145" t="n"/>
      <c r="U47" s="145" t="n"/>
      <c r="V47" s="145" t="n"/>
      <c r="W47" s="145" t="n"/>
      <c r="X47" s="145" t="n"/>
      <c r="Y47" s="145" t="n"/>
      <c r="Z47" s="145" t="n"/>
      <c r="AA47" s="145" t="n"/>
      <c r="AB47" s="145" t="n"/>
      <c r="AC47" s="145" t="n"/>
      <c r="AD47" s="145" t="n"/>
      <c r="AE47" s="145" t="n"/>
      <c r="AF47" s="145" t="n"/>
      <c r="AG47" s="145" t="n"/>
      <c r="AH47" s="145" t="n"/>
      <c r="AI47" s="145" t="n"/>
      <c r="AJ47" s="428" t="n"/>
      <c r="AK47" s="145" t="n"/>
      <c r="AL47" s="145" t="n"/>
      <c r="AM47" s="145" t="n"/>
      <c r="AN47" s="145" t="n"/>
      <c r="AO47" s="145" t="n"/>
      <c r="AP47" s="145" t="n"/>
      <c r="AQ47" s="145" t="n"/>
      <c r="AR47" s="145" t="n"/>
      <c r="AS47" s="145" t="n"/>
      <c r="AT47" s="145" t="n"/>
      <c r="AU47" s="145" t="n"/>
      <c r="AV47" s="425" t="n"/>
      <c r="AW47" s="145" t="n"/>
      <c r="AX47" s="145" t="n"/>
      <c r="AY47" s="145" t="n"/>
      <c r="AZ47" s="155" t="n"/>
      <c r="BA47" s="155" t="n"/>
      <c r="BB47" s="155" t="n"/>
      <c r="BC47" s="426" t="n"/>
      <c r="BD47" s="145" t="n"/>
      <c r="BE47" s="145" t="n"/>
      <c r="BF47" s="145" t="n"/>
      <c r="BG47" s="155" t="n"/>
      <c r="BH47" s="155" t="n"/>
      <c r="BI47" s="155" t="n"/>
      <c r="BJ47" s="426" t="n"/>
      <c r="BK47" s="145" t="n"/>
      <c r="BL47" s="145" t="n"/>
      <c r="BM47" s="145" t="n"/>
      <c r="BN47" s="155" t="n"/>
      <c r="BO47" s="155" t="n"/>
      <c r="BP47" s="155" t="n"/>
      <c r="BQ47" s="426" t="n"/>
      <c r="BR47" s="145" t="n"/>
      <c r="BS47" s="145" t="n"/>
      <c r="BT47" s="145" t="n"/>
      <c r="BU47" s="155" t="n"/>
      <c r="BV47" s="155" t="n"/>
      <c r="BW47" s="155" t="n"/>
      <c r="BX47" s="425" t="n"/>
      <c r="BY47" s="145" t="n"/>
      <c r="BZ47" s="145" t="n"/>
      <c r="CA47" s="145" t="n"/>
      <c r="CB47" s="155" t="n"/>
      <c r="CC47" s="155" t="n"/>
      <c r="CD47" s="155" t="n"/>
      <c r="CE47" s="425" t="n"/>
      <c r="CF47" s="145" t="n"/>
      <c r="CG47" s="145" t="n"/>
      <c r="CH47" s="145" t="n"/>
      <c r="CI47" s="155" t="n"/>
      <c r="CJ47" s="155" t="n"/>
      <c r="CK47" s="155" t="n"/>
      <c r="CL47" s="145" t="n"/>
      <c r="CM47" s="145" t="n"/>
      <c r="CN47" s="181" t="n"/>
      <c r="CO47" s="181" t="n"/>
      <c r="CP47" s="181" t="n"/>
      <c r="CQ47" s="181" t="n"/>
      <c r="CR47" s="181" t="n"/>
      <c r="CS47" s="181" t="n"/>
      <c r="CT47" s="181" t="n"/>
      <c r="CU47" s="145" t="n"/>
      <c r="CV47" s="145" t="n"/>
      <c r="CW47" s="145" t="n"/>
      <c r="CX47" s="145" t="n"/>
      <c r="CY47" s="145" t="n"/>
      <c r="CZ47" s="145" t="n"/>
      <c r="DA47" s="145" t="n"/>
      <c r="DB47" s="145" t="n"/>
      <c r="DC47" s="145" t="n"/>
      <c r="DD47" s="250" t="n"/>
      <c r="DE47" s="145" t="n"/>
      <c r="DF47" s="145" t="n"/>
      <c r="DG47" s="244" t="n"/>
      <c r="DH47" s="156" t="n"/>
    </row>
    <row r="48" ht="24" customHeight="1" s="621">
      <c r="A48" s="144" t="n"/>
      <c r="B48" s="145" t="n"/>
      <c r="C48" s="145" t="n"/>
      <c r="D48" s="145" t="n"/>
      <c r="E48" s="145" t="n"/>
      <c r="F48" s="268" t="inlineStr">
        <is>
          <t>Incert. comb. standard u2(LEX,W)=</t>
        </is>
      </c>
      <c r="G48" s="269">
        <f t="array" ref="G48">(SQRT(SUM(CN45:CT45)))/(SUM(CN42:CT42))</f>
        <v/>
      </c>
      <c r="H48" s="270" t="n"/>
      <c r="I48" s="271" t="n"/>
      <c r="J48" s="271" t="n"/>
      <c r="K48" s="271" t="n"/>
      <c r="L48" s="271" t="n"/>
      <c r="M48" s="271" t="n"/>
      <c r="N48" s="272" t="inlineStr">
        <is>
          <t>Massimo dei Lpicco,C misurati =</t>
        </is>
      </c>
      <c r="O48" s="675">
        <f t="array" ref="O48">MAX(J11:J40)</f>
        <v/>
      </c>
      <c r="P48" s="257" t="n"/>
      <c r="Q48" s="145" t="n"/>
      <c r="R48" s="145" t="n"/>
      <c r="S48" s="145" t="n"/>
      <c r="T48" s="145" t="n"/>
      <c r="U48" s="145" t="n"/>
      <c r="V48" s="145" t="n"/>
      <c r="W48" s="145" t="n"/>
      <c r="X48" s="145" t="n"/>
      <c r="Y48" s="145" t="n"/>
      <c r="Z48" s="145" t="n"/>
      <c r="AA48" s="145" t="n"/>
      <c r="AB48" s="145" t="n"/>
      <c r="AC48" s="145" t="n"/>
      <c r="AD48" s="145" t="n"/>
      <c r="AE48" s="145" t="n"/>
      <c r="AF48" s="145" t="n"/>
      <c r="AG48" s="145" t="n"/>
      <c r="AH48" s="145" t="n"/>
      <c r="AI48" s="145" t="n"/>
      <c r="AJ48" s="428" t="n"/>
      <c r="AK48" s="145" t="n"/>
      <c r="AL48" s="145" t="n"/>
      <c r="AM48" s="145" t="n"/>
      <c r="AN48" s="145" t="n"/>
      <c r="AO48" s="145" t="n"/>
      <c r="AP48" s="145" t="n"/>
      <c r="AQ48" s="145" t="n"/>
      <c r="AR48" s="145" t="n"/>
      <c r="AS48" s="145" t="n"/>
      <c r="AT48" s="145" t="n"/>
      <c r="AU48" s="145" t="n"/>
      <c r="AV48" s="425" t="n"/>
      <c r="AW48" s="145" t="n"/>
      <c r="AX48" s="145" t="n"/>
      <c r="AY48" s="145" t="n"/>
      <c r="AZ48" s="155" t="n"/>
      <c r="BA48" s="155" t="n"/>
      <c r="BB48" s="155" t="n"/>
      <c r="BC48" s="426" t="n"/>
      <c r="BD48" s="145" t="n"/>
      <c r="BE48" s="145" t="n"/>
      <c r="BF48" s="145" t="n"/>
      <c r="BG48" s="155" t="n"/>
      <c r="BH48" s="155" t="n"/>
      <c r="BI48" s="155" t="n"/>
      <c r="BJ48" s="426" t="n"/>
      <c r="BK48" s="145" t="n"/>
      <c r="BL48" s="145" t="n"/>
      <c r="BM48" s="145" t="n"/>
      <c r="BN48" s="155" t="n"/>
      <c r="BO48" s="155" t="n"/>
      <c r="BP48" s="155" t="n"/>
      <c r="BQ48" s="426" t="n"/>
      <c r="BR48" s="145" t="n"/>
      <c r="BS48" s="145" t="n"/>
      <c r="BT48" s="145" t="n"/>
      <c r="BU48" s="155" t="n"/>
      <c r="BV48" s="155" t="n"/>
      <c r="BW48" s="155" t="n"/>
      <c r="BX48" s="425" t="n"/>
      <c r="BY48" s="145" t="n"/>
      <c r="BZ48" s="145" t="n"/>
      <c r="CA48" s="145" t="n"/>
      <c r="CB48" s="155" t="n"/>
      <c r="CC48" s="155" t="n"/>
      <c r="CD48" s="155" t="n"/>
      <c r="CE48" s="425" t="n"/>
      <c r="CF48" s="145" t="n"/>
      <c r="CG48" s="145" t="n"/>
      <c r="CH48" s="145" t="n"/>
      <c r="CI48" s="155" t="n"/>
      <c r="CJ48" s="155" t="n"/>
      <c r="CK48" s="517" t="inlineStr">
        <is>
          <t>Convalida delle giornate lavorative</t>
        </is>
      </c>
      <c r="CL48" s="145" t="n"/>
      <c r="CM48" s="730" t="n"/>
      <c r="CN48" s="519">
        <f t="array" ref="CN48">IF(O41&gt;0,1,"")</f>
        <v/>
      </c>
      <c r="CO48" s="519">
        <f t="array" ref="CO48">IF(R41&gt;0,1,"")</f>
        <v/>
      </c>
      <c r="CP48" s="519">
        <f t="array" ref="CP48">IF(U41&gt;0,1,"")</f>
        <v/>
      </c>
      <c r="CQ48" s="519">
        <f t="array" ref="CQ48">IF(X41&gt;0,1,"")</f>
        <v/>
      </c>
      <c r="CR48" s="519">
        <f t="array" ref="CR48">IF(AA41&gt;0,1,"")</f>
        <v/>
      </c>
      <c r="CS48" s="135">
        <f t="array" ref="CS48">IF(AD41&gt;0,1,"")</f>
        <v/>
      </c>
      <c r="CT48" s="135">
        <f t="array" ref="CT48">IF(AG41&gt;0,1,"")</f>
        <v/>
      </c>
      <c r="CU48" s="154" t="n"/>
      <c r="CV48" s="145" t="n"/>
      <c r="CW48" s="145" t="n"/>
      <c r="CX48" s="145" t="n"/>
      <c r="CY48" s="145" t="n"/>
      <c r="CZ48" s="145" t="n"/>
      <c r="DA48" s="145" t="n"/>
      <c r="DB48" s="145" t="n"/>
      <c r="DC48" s="145" t="n"/>
      <c r="DD48" s="250" t="n"/>
      <c r="DE48" s="145" t="n"/>
      <c r="DF48" s="145" t="n"/>
      <c r="DG48" s="145" t="n"/>
      <c r="DH48" s="156" t="n"/>
    </row>
    <row r="49" ht="23.25" customHeight="1" s="621">
      <c r="A49" s="144" t="n"/>
      <c r="B49" s="145" t="n"/>
      <c r="C49" s="145" t="n"/>
      <c r="D49" s="145" t="n"/>
      <c r="E49" s="145" t="n"/>
      <c r="F49" s="268" t="inlineStr">
        <is>
          <t>Incertezza estesa  U(LEX,w)=</t>
        </is>
      </c>
      <c r="G49" s="269">
        <f t="array" ref="G49">SQRT(G3^2+G48^2)</f>
        <v/>
      </c>
      <c r="H49" s="275">
        <f t="array" ref="H49">IF(AND((O42+K47)&lt;80,O48&lt;135),"NON ESPOSTO",IF(AND((O42+K47)&lt;85,O48&lt;137),"SUPERAMENTO LIVELLO INFERIORE DI AZIONE",IF(AND((O42+K47)&lt;87,O48&lt;140),"SUPERAMENTO LIVELLO SUPERIORE DI AZIONE","SUPERAMENTO LIMITE DI ESPOSIZIONE")))</f>
        <v/>
      </c>
      <c r="I49" s="677" t="n"/>
      <c r="J49" s="677" t="n"/>
      <c r="K49" s="677" t="n"/>
      <c r="L49" s="677" t="n"/>
      <c r="M49" s="677" t="n"/>
      <c r="N49" s="677" t="n"/>
      <c r="O49" s="678" t="n"/>
      <c r="P49" s="257" t="n"/>
      <c r="Q49" s="145" t="n"/>
      <c r="R49" s="145" t="n"/>
      <c r="S49" s="145" t="n"/>
      <c r="T49" s="145" t="n"/>
      <c r="U49" s="145" t="n"/>
      <c r="V49" s="145" t="n"/>
      <c r="W49" s="145" t="n"/>
      <c r="X49" s="145" t="n"/>
      <c r="Y49" s="145" t="n"/>
      <c r="Z49" s="145" t="n"/>
      <c r="AA49" s="145" t="n"/>
      <c r="AB49" s="145" t="n"/>
      <c r="AC49" s="145" t="n"/>
      <c r="AD49" s="145" t="n"/>
      <c r="AE49" s="145" t="n"/>
      <c r="AF49" s="145" t="n"/>
      <c r="AG49" s="145" t="n"/>
      <c r="AH49" s="145" t="n"/>
      <c r="AI49" s="145" t="n"/>
      <c r="AJ49" s="428" t="n"/>
      <c r="AK49" s="145" t="n"/>
      <c r="AL49" s="145" t="n"/>
      <c r="AM49" s="145" t="n"/>
      <c r="AN49" s="145" t="n"/>
      <c r="AO49" s="145" t="n"/>
      <c r="AP49" s="145" t="n"/>
      <c r="AQ49" s="145" t="n"/>
      <c r="AR49" s="145" t="n"/>
      <c r="AS49" s="145" t="n"/>
      <c r="AT49" s="145" t="n"/>
      <c r="AU49" s="145" t="n"/>
      <c r="AV49" s="425" t="n"/>
      <c r="AW49" s="145" t="n"/>
      <c r="AX49" s="145" t="n"/>
      <c r="AY49" s="145" t="n"/>
      <c r="AZ49" s="155" t="n"/>
      <c r="BA49" s="155" t="n"/>
      <c r="BB49" s="155" t="n"/>
      <c r="BC49" s="426" t="n"/>
      <c r="BD49" s="145" t="n"/>
      <c r="BE49" s="145" t="n"/>
      <c r="BF49" s="145" t="n"/>
      <c r="BG49" s="155" t="n"/>
      <c r="BH49" s="155" t="n"/>
      <c r="BI49" s="155" t="n"/>
      <c r="BJ49" s="426" t="n"/>
      <c r="BK49" s="145" t="n"/>
      <c r="BL49" s="145" t="n"/>
      <c r="BM49" s="145" t="n"/>
      <c r="BN49" s="155" t="n"/>
      <c r="BO49" s="155" t="n"/>
      <c r="BP49" s="155" t="n"/>
      <c r="BQ49" s="426" t="n"/>
      <c r="BR49" s="145" t="n"/>
      <c r="BS49" s="145" t="n"/>
      <c r="BT49" s="145" t="n"/>
      <c r="BU49" s="155" t="n"/>
      <c r="BV49" s="155" t="n"/>
      <c r="BW49" s="155" t="n"/>
      <c r="BX49" s="425" t="n"/>
      <c r="BY49" s="145" t="n"/>
      <c r="BZ49" s="145" t="n"/>
      <c r="CA49" s="145" t="n"/>
      <c r="CB49" s="155" t="n"/>
      <c r="CC49" s="155" t="n"/>
      <c r="CD49" s="155" t="n"/>
      <c r="CE49" s="425" t="n"/>
      <c r="CF49" s="145" t="n"/>
      <c r="CG49" s="145" t="n"/>
      <c r="CH49" s="145" t="n"/>
      <c r="CI49" s="155" t="n"/>
      <c r="CJ49" s="155" t="n"/>
      <c r="CK49" s="155" t="n"/>
      <c r="CL49" s="145" t="n"/>
      <c r="CM49" s="145" t="n"/>
      <c r="CN49" s="173" t="n"/>
      <c r="CO49" s="173" t="n"/>
      <c r="CP49" s="173" t="n"/>
      <c r="CQ49" s="173" t="n"/>
      <c r="CR49" s="173" t="n"/>
      <c r="CS49" s="173" t="n"/>
      <c r="CT49" s="173" t="n"/>
      <c r="CU49" s="145" t="n"/>
      <c r="CV49" s="145" t="n"/>
      <c r="CW49" s="145" t="n"/>
      <c r="CX49" s="145" t="n"/>
      <c r="CY49" s="145" t="n"/>
      <c r="CZ49" s="145" t="n"/>
      <c r="DA49" s="145" t="n"/>
      <c r="DB49" s="145" t="n"/>
      <c r="DC49" s="145" t="n"/>
      <c r="DD49" s="250" t="n"/>
      <c r="DE49" s="145" t="n"/>
      <c r="DF49" s="679" t="n"/>
      <c r="DG49" s="679" t="n"/>
      <c r="DH49" s="680" t="n"/>
    </row>
    <row r="50" ht="16.5" customHeight="1" s="621">
      <c r="A50" s="144" t="n"/>
      <c r="B50" s="145" t="n"/>
      <c r="C50" s="145" t="n"/>
      <c r="D50" s="145" t="n"/>
      <c r="E50" s="145" t="n"/>
      <c r="F50" s="145" t="n"/>
      <c r="G50" s="281" t="n"/>
      <c r="H50" s="681" t="n"/>
      <c r="I50" s="682" t="n"/>
      <c r="J50" s="682" t="n"/>
      <c r="K50" s="682" t="n"/>
      <c r="L50" s="682" t="n"/>
      <c r="M50" s="682" t="n"/>
      <c r="N50" s="682" t="n"/>
      <c r="O50" s="683" t="n"/>
      <c r="P50" s="257" t="n"/>
      <c r="Q50" s="145" t="n"/>
      <c r="R50" s="145" t="n"/>
      <c r="S50" s="145" t="n"/>
      <c r="T50" s="145" t="n"/>
      <c r="U50" s="145" t="n"/>
      <c r="V50" s="145" t="n"/>
      <c r="W50" s="145" t="n"/>
      <c r="X50" s="145" t="n"/>
      <c r="Y50" s="145" t="n"/>
      <c r="Z50" s="145" t="n"/>
      <c r="AA50" s="145" t="n"/>
      <c r="AB50" s="145" t="n"/>
      <c r="AC50" s="145" t="n"/>
      <c r="AD50" s="145" t="n"/>
      <c r="AE50" s="145" t="n"/>
      <c r="AF50" s="145" t="n"/>
      <c r="AG50" s="145" t="n"/>
      <c r="AH50" s="145" t="n"/>
      <c r="AI50" s="145" t="n"/>
      <c r="AJ50" s="428" t="n"/>
      <c r="AK50" s="145" t="n"/>
      <c r="AL50" s="145" t="n"/>
      <c r="AM50" s="145" t="n"/>
      <c r="AN50" s="145" t="n"/>
      <c r="AO50" s="145" t="n"/>
      <c r="AP50" s="145" t="n"/>
      <c r="AQ50" s="145" t="n"/>
      <c r="AR50" s="145" t="n"/>
      <c r="AS50" s="145" t="n"/>
      <c r="AT50" s="145" t="n"/>
      <c r="AU50" s="145" t="n"/>
      <c r="AV50" s="425" t="n"/>
      <c r="AW50" s="145" t="n"/>
      <c r="AX50" s="145" t="n"/>
      <c r="AY50" s="145" t="n"/>
      <c r="AZ50" s="155" t="n"/>
      <c r="BA50" s="155" t="n"/>
      <c r="BB50" s="155" t="n"/>
      <c r="BC50" s="426" t="n"/>
      <c r="BD50" s="145" t="n"/>
      <c r="BE50" s="145" t="n"/>
      <c r="BF50" s="145" t="n"/>
      <c r="BG50" s="155" t="n"/>
      <c r="BH50" s="155" t="n"/>
      <c r="BI50" s="155" t="n"/>
      <c r="BJ50" s="426" t="n"/>
      <c r="BK50" s="145" t="n"/>
      <c r="BL50" s="145" t="n"/>
      <c r="BM50" s="145" t="n"/>
      <c r="BN50" s="155" t="n"/>
      <c r="BO50" s="155" t="n"/>
      <c r="BP50" s="155" t="n"/>
      <c r="BQ50" s="426" t="n"/>
      <c r="BR50" s="145" t="n"/>
      <c r="BS50" s="145" t="n"/>
      <c r="BT50" s="145" t="n"/>
      <c r="BU50" s="155" t="n"/>
      <c r="BV50" s="155" t="n"/>
      <c r="BW50" s="155" t="n"/>
      <c r="BX50" s="425" t="n"/>
      <c r="BY50" s="145" t="n"/>
      <c r="BZ50" s="145" t="n"/>
      <c r="CA50" s="145" t="n"/>
      <c r="CB50" s="155" t="n"/>
      <c r="CC50" s="155" t="n"/>
      <c r="CD50" s="155" t="n"/>
      <c r="CE50" s="425" t="n"/>
      <c r="CF50" s="145" t="n"/>
      <c r="CG50" s="145" t="n"/>
      <c r="CH50" s="145" t="n"/>
      <c r="CI50" s="155" t="n"/>
      <c r="CJ50" s="155" t="n"/>
      <c r="CK50" s="155" t="n"/>
      <c r="CL50" s="145" t="n"/>
      <c r="CM50" s="145" t="n"/>
      <c r="CN50" s="145" t="n"/>
      <c r="CO50" s="145" t="n"/>
      <c r="CP50" s="145" t="n"/>
      <c r="CQ50" s="145" t="n"/>
      <c r="CR50" s="145" t="n"/>
      <c r="CS50" s="145" t="n"/>
      <c r="CT50" s="145" t="n"/>
      <c r="CU50" s="145" t="n"/>
      <c r="CV50" s="145" t="n"/>
      <c r="CW50" s="145" t="n"/>
      <c r="CX50" s="145" t="n"/>
      <c r="CY50" s="145" t="n"/>
      <c r="CZ50" s="145" t="n"/>
      <c r="DA50" s="145" t="n"/>
      <c r="DB50" s="145" t="n"/>
      <c r="DC50" s="145" t="n"/>
      <c r="DD50" s="250" t="n"/>
      <c r="DE50" s="145" t="n"/>
      <c r="DF50" s="145" t="n"/>
      <c r="DG50" s="145" t="n"/>
      <c r="DH50" s="284" t="n"/>
    </row>
    <row r="51" ht="20.1" customHeight="1" s="621">
      <c r="A51" s="144" t="n"/>
      <c r="B51" s="145" t="n"/>
      <c r="C51" s="145" t="n"/>
      <c r="D51" s="145" t="n"/>
      <c r="E51" s="246" t="n"/>
      <c r="F51" s="246" t="n"/>
      <c r="G51" s="246" t="n"/>
      <c r="H51" s="285" t="n"/>
      <c r="I51" s="285" t="n"/>
      <c r="J51" s="285" t="n"/>
      <c r="K51" s="285" t="n"/>
      <c r="L51" s="285" t="n"/>
      <c r="M51" s="285" t="n"/>
      <c r="N51" s="285" t="n"/>
      <c r="O51" s="285" t="n"/>
      <c r="P51" s="246" t="n"/>
      <c r="Q51" s="145" t="n"/>
      <c r="R51" s="145" t="n"/>
      <c r="S51" s="145" t="n"/>
      <c r="T51" s="145" t="n"/>
      <c r="U51" s="145" t="n"/>
      <c r="V51" s="145" t="n"/>
      <c r="W51" s="145" t="n"/>
      <c r="X51" s="145" t="n"/>
      <c r="Y51" s="145" t="n"/>
      <c r="Z51" s="145" t="n"/>
      <c r="AA51" s="145" t="n"/>
      <c r="AB51" s="145" t="n"/>
      <c r="AC51" s="145" t="n"/>
      <c r="AD51" s="145" t="n"/>
      <c r="AE51" s="145" t="n"/>
      <c r="AF51" s="145" t="n"/>
      <c r="AG51" s="145" t="n"/>
      <c r="AH51" s="145" t="n"/>
      <c r="AI51" s="145" t="n"/>
      <c r="AJ51" s="428" t="n"/>
      <c r="AK51" s="145" t="n"/>
      <c r="AL51" s="145" t="n"/>
      <c r="AM51" s="145" t="n"/>
      <c r="AN51" s="145" t="n"/>
      <c r="AO51" s="145" t="n"/>
      <c r="AP51" s="145" t="n"/>
      <c r="AQ51" s="145" t="n"/>
      <c r="AR51" s="145" t="n"/>
      <c r="AS51" s="145" t="n"/>
      <c r="AT51" s="145" t="n"/>
      <c r="AU51" s="145" t="n"/>
      <c r="AV51" s="425" t="n"/>
      <c r="AW51" s="145" t="n"/>
      <c r="AX51" s="145" t="n"/>
      <c r="AY51" s="145" t="n"/>
      <c r="AZ51" s="155" t="n"/>
      <c r="BA51" s="155" t="n"/>
      <c r="BB51" s="155" t="n"/>
      <c r="BC51" s="426" t="n"/>
      <c r="BD51" s="145" t="n"/>
      <c r="BE51" s="145" t="n"/>
      <c r="BF51" s="145" t="n"/>
      <c r="BG51" s="155" t="n"/>
      <c r="BH51" s="155" t="n"/>
      <c r="BI51" s="155" t="n"/>
      <c r="BJ51" s="426" t="n"/>
      <c r="BK51" s="145" t="n"/>
      <c r="BL51" s="145" t="n"/>
      <c r="BM51" s="145" t="n"/>
      <c r="BN51" s="155" t="n"/>
      <c r="BO51" s="155" t="n"/>
      <c r="BP51" s="155" t="n"/>
      <c r="BQ51" s="426" t="n"/>
      <c r="BR51" s="145" t="n"/>
      <c r="BS51" s="145" t="n"/>
      <c r="BT51" s="145" t="n"/>
      <c r="BU51" s="155" t="n"/>
      <c r="BV51" s="155" t="n"/>
      <c r="BW51" s="155" t="n"/>
      <c r="BX51" s="425" t="n"/>
      <c r="BY51" s="145" t="n"/>
      <c r="BZ51" s="145" t="n"/>
      <c r="CA51" s="145" t="n"/>
      <c r="CB51" s="155" t="n"/>
      <c r="CC51" s="155" t="n"/>
      <c r="CD51" s="155" t="n"/>
      <c r="CE51" s="425" t="n"/>
      <c r="CF51" s="145" t="n"/>
      <c r="CG51" s="145" t="n"/>
      <c r="CH51" s="145" t="n"/>
      <c r="CI51" s="155" t="n"/>
      <c r="CJ51" s="155" t="n"/>
      <c r="CK51" s="155" t="n"/>
      <c r="CL51" s="145" t="n"/>
      <c r="CM51" s="286" t="n"/>
      <c r="CN51" s="145" t="n"/>
      <c r="CO51" s="145" t="n"/>
      <c r="CP51" s="145" t="n"/>
      <c r="CQ51" s="145" t="n"/>
      <c r="CR51" s="145" t="n"/>
      <c r="CS51" s="145" t="n"/>
      <c r="CT51" s="145" t="n"/>
      <c r="CU51" s="145" t="n"/>
      <c r="CV51" s="145" t="n"/>
      <c r="CW51" s="145" t="n"/>
      <c r="CX51" s="145" t="n"/>
      <c r="CY51" s="145" t="n"/>
      <c r="CZ51" s="145" t="n"/>
      <c r="DA51" s="145" t="n"/>
      <c r="DB51" s="684" t="n"/>
      <c r="DC51" s="145" t="n"/>
      <c r="DD51" s="684" t="n"/>
      <c r="DE51" s="684" t="n"/>
      <c r="DF51" s="145" t="n"/>
      <c r="DG51" s="145" t="n"/>
      <c r="DH51" s="156" t="n"/>
    </row>
    <row r="52" ht="39" customHeight="1" s="621">
      <c r="A52" s="144" t="n"/>
      <c r="B52" s="145" t="n"/>
      <c r="C52" s="145" t="n"/>
      <c r="D52" s="281" t="n"/>
      <c r="E52" s="685">
        <f t="array" ref="E52">IF(AND((I47+K47)&lt;80,O48&lt;135),"",IF(AND((I47+K47)&lt;85,O48&lt;137),"Il datore di lavoro mette a disposizione dei lavoratori i D.P.I.-art. 193 comma 1-a-",IF(AND((I47+K47)&lt;87,O48&lt;140),"Dal calcolo del LEX8h è emerso il superamento del livello superiore d'azione, ai sensi dell'art. 193 comma 1b -il datore di lavoro esige che i lavoratori utilizzino gli otoprotettori-","Dal calcolo del LEX8h è emerso il superamento del limite di esposizione.")))</f>
        <v/>
      </c>
      <c r="F52" s="686" t="n"/>
      <c r="G52" s="686" t="n"/>
      <c r="H52" s="686" t="n"/>
      <c r="I52" s="686" t="n"/>
      <c r="J52" s="686" t="n"/>
      <c r="K52" s="686" t="n"/>
      <c r="L52" s="686" t="n"/>
      <c r="M52" s="686" t="n"/>
      <c r="N52" s="686" t="n"/>
      <c r="O52" s="686" t="n"/>
      <c r="P52" s="687" t="n"/>
      <c r="Q52" s="145" t="n"/>
      <c r="R52" s="145" t="n"/>
      <c r="S52" s="145" t="n"/>
      <c r="T52" s="145" t="n"/>
      <c r="U52" s="145" t="n"/>
      <c r="V52" s="145" t="n"/>
      <c r="W52" s="145" t="n"/>
      <c r="X52" s="145" t="n"/>
      <c r="Y52" s="145" t="n"/>
      <c r="Z52" s="145" t="n"/>
      <c r="AA52" s="145" t="n"/>
      <c r="AB52" s="145" t="n"/>
      <c r="AC52" s="145" t="n"/>
      <c r="AD52" s="145" t="n"/>
      <c r="AE52" s="145" t="n"/>
      <c r="AF52" s="145" t="n"/>
      <c r="AG52" s="145" t="n"/>
      <c r="AH52" s="145" t="n"/>
      <c r="AI52" s="145" t="n"/>
      <c r="AJ52" s="428" t="n"/>
      <c r="AK52" s="145" t="n"/>
      <c r="AL52" s="145" t="n"/>
      <c r="AM52" s="145" t="n"/>
      <c r="AN52" s="145" t="n"/>
      <c r="AO52" s="145" t="n"/>
      <c r="AP52" s="145" t="n"/>
      <c r="AQ52" s="145" t="n"/>
      <c r="AR52" s="145" t="n"/>
      <c r="AS52" s="145" t="n"/>
      <c r="AT52" s="145" t="n"/>
      <c r="AU52" s="145" t="n"/>
      <c r="AV52" s="425" t="n"/>
      <c r="AW52" s="145" t="n"/>
      <c r="AX52" s="145" t="n"/>
      <c r="AY52" s="145" t="n"/>
      <c r="AZ52" s="155" t="n"/>
      <c r="BA52" s="155" t="n"/>
      <c r="BB52" s="155" t="n"/>
      <c r="BC52" s="426" t="n"/>
      <c r="BD52" s="145" t="n"/>
      <c r="BE52" s="145" t="n"/>
      <c r="BF52" s="145" t="n"/>
      <c r="BG52" s="155" t="n"/>
      <c r="BH52" s="155" t="n"/>
      <c r="BI52" s="155" t="n"/>
      <c r="BJ52" s="426" t="n"/>
      <c r="BK52" s="145" t="n"/>
      <c r="BL52" s="145" t="n"/>
      <c r="BM52" s="145" t="n"/>
      <c r="BN52" s="155" t="n"/>
      <c r="BO52" s="155" t="n"/>
      <c r="BP52" s="155" t="n"/>
      <c r="BQ52" s="426" t="n"/>
      <c r="BR52" s="145" t="n"/>
      <c r="BS52" s="145" t="n"/>
      <c r="BT52" s="145" t="n"/>
      <c r="BU52" s="155" t="n"/>
      <c r="BV52" s="155" t="n"/>
      <c r="BW52" s="155" t="n"/>
      <c r="BX52" s="425" t="n"/>
      <c r="BY52" s="145" t="n"/>
      <c r="BZ52" s="145" t="n"/>
      <c r="CA52" s="145" t="n"/>
      <c r="CB52" s="155" t="n"/>
      <c r="CC52" s="155" t="n"/>
      <c r="CD52" s="155" t="n"/>
      <c r="CE52" s="425" t="n"/>
      <c r="CF52" s="145" t="n"/>
      <c r="CG52" s="145" t="n"/>
      <c r="CH52" s="145" t="n"/>
      <c r="CI52" s="155" t="n"/>
      <c r="CJ52" s="155" t="n"/>
      <c r="CK52" s="155" t="n"/>
      <c r="CL52" s="145" t="n"/>
      <c r="CM52" s="145" t="n"/>
      <c r="CN52" s="145" t="n"/>
      <c r="CO52" s="145" t="n"/>
      <c r="CP52" s="145" t="n"/>
      <c r="CQ52" s="145" t="n"/>
      <c r="CR52" s="145" t="n"/>
      <c r="CS52" s="145" t="n"/>
      <c r="CT52" s="145" t="n"/>
      <c r="CU52" s="145" t="n"/>
      <c r="CV52" s="145" t="n"/>
      <c r="CW52" s="145" t="n"/>
      <c r="CX52" s="145" t="n"/>
      <c r="CY52" s="145" t="n"/>
      <c r="CZ52" s="145" t="n"/>
      <c r="DA52" s="145" t="n"/>
      <c r="DB52" s="145" t="n"/>
      <c r="DC52" s="145" t="n"/>
      <c r="DD52" s="145" t="n"/>
      <c r="DE52" s="145" t="n"/>
      <c r="DF52" s="145" t="n"/>
      <c r="DG52" s="145" t="n"/>
      <c r="DH52" s="156" t="n"/>
    </row>
    <row r="53" ht="39" customHeight="1" s="621">
      <c r="A53" s="144" t="n"/>
      <c r="B53" s="145" t="n"/>
      <c r="C53" s="145" t="n"/>
      <c r="D53" s="281" t="n"/>
      <c r="E53" s="291">
        <f t="array" ref="E53">IF(AND((I47+K47)&lt;80,O48&lt;135),"",IF(AND((I47+K47)&lt;87,O48&lt;140),"Si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3" s="682" t="n"/>
      <c r="G53" s="682" t="n"/>
      <c r="H53" s="682" t="n"/>
      <c r="I53" s="682" t="n"/>
      <c r="J53" s="682" t="n"/>
      <c r="K53" s="682" t="n"/>
      <c r="L53" s="682" t="n"/>
      <c r="M53" s="682" t="n"/>
      <c r="N53" s="682" t="n"/>
      <c r="O53" s="682" t="n"/>
      <c r="P53" s="683" t="n"/>
      <c r="Q53" s="145" t="n"/>
      <c r="R53" s="145" t="n"/>
      <c r="S53" s="145" t="n"/>
      <c r="T53" s="145" t="n"/>
      <c r="U53" s="145" t="n"/>
      <c r="V53" s="145" t="n"/>
      <c r="W53" s="145" t="n"/>
      <c r="X53" s="145" t="n"/>
      <c r="Y53" s="145" t="n"/>
      <c r="Z53" s="145" t="n"/>
      <c r="AA53" s="145" t="n"/>
      <c r="AB53" s="145" t="n"/>
      <c r="AC53" s="145" t="n"/>
      <c r="AD53" s="145" t="n"/>
      <c r="AE53" s="145" t="n"/>
      <c r="AF53" s="145" t="n"/>
      <c r="AG53" s="145" t="n"/>
      <c r="AH53" s="145" t="n"/>
      <c r="AI53" s="145" t="n"/>
      <c r="AJ53" s="428" t="n"/>
      <c r="AK53" s="145" t="n"/>
      <c r="AL53" s="145" t="n"/>
      <c r="AM53" s="145" t="n"/>
      <c r="AN53" s="145" t="n"/>
      <c r="AO53" s="145" t="n"/>
      <c r="AP53" s="145" t="n"/>
      <c r="AQ53" s="145" t="n"/>
      <c r="AR53" s="145" t="n"/>
      <c r="AS53" s="145" t="n"/>
      <c r="AT53" s="145" t="n"/>
      <c r="AU53" s="145" t="n"/>
      <c r="AV53" s="425" t="n"/>
      <c r="AW53" s="145" t="n"/>
      <c r="AX53" s="145" t="n"/>
      <c r="AY53" s="145" t="n"/>
      <c r="AZ53" s="155" t="n"/>
      <c r="BA53" s="155" t="n"/>
      <c r="BB53" s="155" t="n"/>
      <c r="BC53" s="426" t="n"/>
      <c r="BD53" s="145" t="n"/>
      <c r="BE53" s="145" t="n"/>
      <c r="BF53" s="145" t="n"/>
      <c r="BG53" s="155" t="n"/>
      <c r="BH53" s="155" t="n"/>
      <c r="BI53" s="155" t="n"/>
      <c r="BJ53" s="426" t="n"/>
      <c r="BK53" s="145" t="n"/>
      <c r="BL53" s="145" t="n"/>
      <c r="BM53" s="145" t="n"/>
      <c r="BN53" s="155" t="n"/>
      <c r="BO53" s="155" t="n"/>
      <c r="BP53" s="155" t="n"/>
      <c r="BQ53" s="426" t="n"/>
      <c r="BR53" s="145" t="n"/>
      <c r="BS53" s="145" t="n"/>
      <c r="BT53" s="145" t="n"/>
      <c r="BU53" s="155" t="n"/>
      <c r="BV53" s="155" t="n"/>
      <c r="BW53" s="155" t="n"/>
      <c r="BX53" s="425" t="n"/>
      <c r="BY53" s="145" t="n"/>
      <c r="BZ53" s="145" t="n"/>
      <c r="CA53" s="145" t="n"/>
      <c r="CB53" s="155" t="n"/>
      <c r="CC53" s="155" t="n"/>
      <c r="CD53" s="155" t="n"/>
      <c r="CE53" s="425" t="n"/>
      <c r="CF53" s="145" t="n"/>
      <c r="CG53" s="145" t="n"/>
      <c r="CH53" s="145" t="n"/>
      <c r="CI53" s="155" t="n"/>
      <c r="CJ53" s="155" t="n"/>
      <c r="CK53" s="155" t="n"/>
      <c r="CL53" s="145" t="n"/>
      <c r="CM53" s="145" t="n"/>
      <c r="CN53" s="145" t="n"/>
      <c r="CO53" s="145" t="n"/>
      <c r="CP53" s="145" t="n"/>
      <c r="CQ53" s="145" t="n"/>
      <c r="CR53" s="145" t="n"/>
      <c r="CS53" s="145" t="n"/>
      <c r="CT53" s="145" t="n"/>
      <c r="CU53" s="145" t="n"/>
      <c r="CV53" s="145" t="n"/>
      <c r="CW53" s="145" t="n"/>
      <c r="CX53" s="145" t="n"/>
      <c r="CY53" s="145" t="n"/>
      <c r="CZ53" s="145" t="n"/>
      <c r="DA53" s="145" t="n"/>
      <c r="DB53" s="145" t="n"/>
      <c r="DC53" s="145" t="n"/>
      <c r="DD53" s="145" t="n"/>
      <c r="DE53" s="145" t="n"/>
      <c r="DF53" s="145" t="n"/>
      <c r="DG53" s="145" t="n"/>
      <c r="DH53" s="156" t="n"/>
    </row>
    <row r="54" ht="20.1" customHeight="1" s="621">
      <c r="A54" s="144" t="n"/>
      <c r="B54" s="145" t="n"/>
      <c r="C54" s="145" t="n"/>
      <c r="D54" s="145" t="n"/>
      <c r="E54" s="294" t="n"/>
      <c r="F54" s="294" t="n"/>
      <c r="G54" s="294" t="n"/>
      <c r="H54" s="294" t="n"/>
      <c r="I54" s="294" t="n"/>
      <c r="J54" s="294" t="n"/>
      <c r="K54" s="294" t="n"/>
      <c r="L54" s="294" t="n"/>
      <c r="M54" s="294" t="n"/>
      <c r="N54" s="294" t="n"/>
      <c r="O54" s="294" t="n"/>
      <c r="P54" s="294" t="n"/>
      <c r="Q54" s="145" t="n"/>
      <c r="R54" s="145" t="n"/>
      <c r="S54" s="145" t="n"/>
      <c r="T54" s="145" t="n"/>
      <c r="U54" s="145" t="n"/>
      <c r="V54" s="145" t="n"/>
      <c r="W54" s="145" t="n"/>
      <c r="X54" s="145" t="n"/>
      <c r="Y54" s="145" t="n"/>
      <c r="Z54" s="145" t="n"/>
      <c r="AA54" s="145" t="n"/>
      <c r="AB54" s="145" t="n"/>
      <c r="AC54" s="145" t="n"/>
      <c r="AD54" s="145" t="n"/>
      <c r="AE54" s="145" t="n"/>
      <c r="AF54" s="145" t="n"/>
      <c r="AG54" s="145" t="n"/>
      <c r="AH54" s="145" t="n"/>
      <c r="AI54" s="145" t="n"/>
      <c r="AJ54" s="428" t="n"/>
      <c r="AK54" s="145" t="n"/>
      <c r="AL54" s="145" t="n"/>
      <c r="AM54" s="145" t="n"/>
      <c r="AN54" s="145" t="n"/>
      <c r="AO54" s="145" t="n"/>
      <c r="AP54" s="145" t="n"/>
      <c r="AQ54" s="145" t="n"/>
      <c r="AR54" s="145" t="n"/>
      <c r="AS54" s="145" t="n"/>
      <c r="AT54" s="145" t="n"/>
      <c r="AU54" s="145" t="n"/>
      <c r="AV54" s="425" t="n"/>
      <c r="AW54" s="145" t="n"/>
      <c r="AX54" s="145" t="n"/>
      <c r="AY54" s="145" t="n"/>
      <c r="AZ54" s="155" t="n"/>
      <c r="BA54" s="155" t="n"/>
      <c r="BB54" s="155" t="n"/>
      <c r="BC54" s="426" t="n"/>
      <c r="BD54" s="145" t="n"/>
      <c r="BE54" s="145" t="n"/>
      <c r="BF54" s="145" t="n"/>
      <c r="BG54" s="155" t="n"/>
      <c r="BH54" s="155" t="n"/>
      <c r="BI54" s="155" t="n"/>
      <c r="BJ54" s="426" t="n"/>
      <c r="BK54" s="145" t="n"/>
      <c r="BL54" s="145" t="n"/>
      <c r="BM54" s="145" t="n"/>
      <c r="BN54" s="155" t="n"/>
      <c r="BO54" s="155" t="n"/>
      <c r="BP54" s="155" t="n"/>
      <c r="BQ54" s="426" t="n"/>
      <c r="BR54" s="145" t="n"/>
      <c r="BS54" s="145" t="n"/>
      <c r="BT54" s="145" t="n"/>
      <c r="BU54" s="155" t="n"/>
      <c r="BV54" s="155" t="n"/>
      <c r="BW54" s="155" t="n"/>
      <c r="BX54" s="425" t="n"/>
      <c r="BY54" s="145" t="n"/>
      <c r="BZ54" s="145" t="n"/>
      <c r="CA54" s="145" t="n"/>
      <c r="CB54" s="155" t="n"/>
      <c r="CC54" s="155" t="n"/>
      <c r="CD54" s="155" t="n"/>
      <c r="CE54" s="425" t="n"/>
      <c r="CF54" s="145" t="n"/>
      <c r="CG54" s="145" t="n"/>
      <c r="CH54" s="145" t="n"/>
      <c r="CI54" s="155" t="n"/>
      <c r="CJ54" s="155" t="n"/>
      <c r="CK54" s="155" t="n"/>
      <c r="CL54" s="145" t="n"/>
      <c r="CM54" s="145" t="n"/>
      <c r="CN54" s="145" t="n"/>
      <c r="CO54" s="145" t="n"/>
      <c r="CP54" s="145" t="n"/>
      <c r="CQ54" s="145" t="n"/>
      <c r="CR54" s="145" t="n"/>
      <c r="CS54" s="145" t="n"/>
      <c r="CT54" s="145" t="n"/>
      <c r="CU54" s="145" t="n"/>
      <c r="CV54" s="145" t="n"/>
      <c r="CW54" s="145" t="n"/>
      <c r="CX54" s="145" t="n"/>
      <c r="CY54" s="145" t="n"/>
      <c r="CZ54" s="145" t="n"/>
      <c r="DA54" s="145" t="n"/>
      <c r="DB54" s="145" t="n"/>
      <c r="DC54" s="145" t="n"/>
      <c r="DD54" s="145" t="n"/>
      <c r="DE54" s="145" t="n"/>
      <c r="DF54" s="145" t="n"/>
      <c r="DG54" s="145" t="n"/>
      <c r="DH54" s="156" t="n"/>
    </row>
    <row r="55" ht="25.5" customHeight="1" s="621">
      <c r="A55" s="144" t="n"/>
      <c r="B55" s="145" t="n"/>
      <c r="C55" s="145" t="n"/>
      <c r="D55" s="145" t="n"/>
      <c r="E55" s="145" t="n"/>
      <c r="F55" s="295" t="inlineStr">
        <is>
          <t xml:space="preserve">Con attenuazione D.P.I. 
(al verificarsi delle condizioni di cui all'art. 193 comma 2) </t>
        </is>
      </c>
      <c r="K55" s="296" t="inlineStr">
        <is>
          <t xml:space="preserve">LEX,8h = </t>
        </is>
      </c>
      <c r="M55" s="708">
        <f t="array" ref="M55">IF(O47&gt;87,CX43,"Non previsto")</f>
        <v/>
      </c>
      <c r="P55" s="145" t="n"/>
      <c r="Q55" s="145" t="n"/>
      <c r="R55" s="145" t="n"/>
      <c r="S55" s="145" t="n"/>
      <c r="T55" s="145" t="n"/>
      <c r="U55" s="145" t="n"/>
      <c r="V55" s="145" t="n"/>
      <c r="W55" s="145" t="n"/>
      <c r="X55" s="145" t="n"/>
      <c r="Y55" s="145" t="n"/>
      <c r="Z55" s="145" t="n"/>
      <c r="AA55" s="145" t="n"/>
      <c r="AB55" s="145" t="n"/>
      <c r="AC55" s="145" t="n"/>
      <c r="AD55" s="145" t="n"/>
      <c r="AE55" s="145" t="n"/>
      <c r="AF55" s="145" t="n"/>
      <c r="AG55" s="145" t="n"/>
      <c r="AH55" s="145" t="n"/>
      <c r="AI55" s="145" t="n"/>
      <c r="AJ55" s="428" t="n"/>
      <c r="AK55" s="145" t="n"/>
      <c r="AL55" s="145" t="n"/>
      <c r="AM55" s="145" t="n"/>
      <c r="AN55" s="145" t="n"/>
      <c r="AO55" s="145" t="n"/>
      <c r="AP55" s="145" t="n"/>
      <c r="AQ55" s="145" t="n"/>
      <c r="AR55" s="145" t="n"/>
      <c r="AS55" s="145" t="n"/>
      <c r="AT55" s="145" t="n"/>
      <c r="AU55" s="145" t="n"/>
      <c r="AV55" s="425" t="n"/>
      <c r="AW55" s="145" t="n"/>
      <c r="AX55" s="145" t="n"/>
      <c r="AY55" s="145" t="n"/>
      <c r="AZ55" s="155" t="n"/>
      <c r="BA55" s="155" t="n"/>
      <c r="BB55" s="155" t="n"/>
      <c r="BC55" s="426" t="n"/>
      <c r="BD55" s="145" t="n"/>
      <c r="BE55" s="145" t="n"/>
      <c r="BF55" s="145" t="n"/>
      <c r="BG55" s="155" t="n"/>
      <c r="BH55" s="155" t="n"/>
      <c r="BI55" s="155" t="n"/>
      <c r="BJ55" s="426" t="n"/>
      <c r="BK55" s="145" t="n"/>
      <c r="BL55" s="145" t="n"/>
      <c r="BM55" s="145" t="n"/>
      <c r="BN55" s="155" t="n"/>
      <c r="BO55" s="155" t="n"/>
      <c r="BP55" s="155" t="n"/>
      <c r="BQ55" s="426" t="n"/>
      <c r="BR55" s="145" t="n"/>
      <c r="BS55" s="145" t="n"/>
      <c r="BT55" s="145" t="n"/>
      <c r="BU55" s="155" t="n"/>
      <c r="BV55" s="155" t="n"/>
      <c r="BW55" s="155" t="n"/>
      <c r="BX55" s="425" t="n"/>
      <c r="BY55" s="145" t="n"/>
      <c r="BZ55" s="145" t="n"/>
      <c r="CA55" s="145" t="n"/>
      <c r="CB55" s="155" t="n"/>
      <c r="CC55" s="155" t="n"/>
      <c r="CD55" s="155" t="n"/>
      <c r="CE55" s="425" t="n"/>
      <c r="CF55" s="145" t="n"/>
      <c r="CG55" s="145" t="n"/>
      <c r="CH55" s="145" t="n"/>
      <c r="CI55" s="155" t="n"/>
      <c r="CJ55" s="155" t="n"/>
      <c r="CK55" s="155" t="n"/>
      <c r="CL55" s="145" t="n"/>
      <c r="CM55" s="145" t="n"/>
      <c r="CN55" s="145" t="n"/>
      <c r="CO55" s="145" t="n"/>
      <c r="CP55" s="145" t="n"/>
      <c r="CQ55" s="145" t="n"/>
      <c r="CR55" s="145" t="n"/>
      <c r="CS55" s="145" t="n"/>
      <c r="CT55" s="145" t="n"/>
      <c r="CU55" s="145" t="n"/>
      <c r="CV55" s="145" t="n"/>
      <c r="CW55" s="145" t="n"/>
      <c r="CX55" s="145" t="n"/>
      <c r="CY55" s="145" t="n"/>
      <c r="CZ55" s="145" t="n"/>
      <c r="DA55" s="145" t="n"/>
      <c r="DB55" s="145" t="n"/>
      <c r="DC55" s="145" t="n"/>
      <c r="DD55" s="145" t="n"/>
      <c r="DE55" s="145" t="n"/>
      <c r="DF55" s="145" t="n"/>
      <c r="DG55" s="145" t="n"/>
      <c r="DH55" s="156" t="n"/>
    </row>
    <row r="56" ht="25.5" customHeight="1" s="621">
      <c r="A56" s="144" t="n"/>
      <c r="B56" s="145" t="n"/>
      <c r="C56" s="145" t="n"/>
      <c r="D56" s="145" t="n"/>
      <c r="E56" s="145" t="n"/>
      <c r="K56" s="296" t="inlineStr">
        <is>
          <t>Ppeak =</t>
        </is>
      </c>
      <c r="M56" s="708">
        <f t="array" ref="M56">IF(O48&gt;140,AL41,"Non previsto")</f>
        <v/>
      </c>
      <c r="P56" s="145" t="n"/>
      <c r="Q56" s="145" t="n"/>
      <c r="R56" s="145" t="n"/>
      <c r="S56" s="145" t="n"/>
      <c r="T56" s="145" t="n"/>
      <c r="U56" s="145" t="n"/>
      <c r="V56" s="145" t="n"/>
      <c r="W56" s="145" t="n"/>
      <c r="X56" s="145" t="n"/>
      <c r="Y56" s="145" t="n"/>
      <c r="Z56" s="145" t="n"/>
      <c r="AA56" s="145" t="n"/>
      <c r="AB56" s="145" t="n"/>
      <c r="AC56" s="145" t="n"/>
      <c r="AD56" s="145" t="n"/>
      <c r="AE56" s="145" t="n"/>
      <c r="AF56" s="145" t="n"/>
      <c r="AG56" s="145" t="n"/>
      <c r="AH56" s="145" t="n"/>
      <c r="AI56" s="145" t="n"/>
      <c r="AJ56" s="428" t="n"/>
      <c r="AK56" s="145" t="n"/>
      <c r="AL56" s="145" t="n"/>
      <c r="AM56" s="145" t="n"/>
      <c r="AN56" s="145" t="n"/>
      <c r="AO56" s="145" t="n"/>
      <c r="AP56" s="145" t="n"/>
      <c r="AQ56" s="145" t="n"/>
      <c r="AR56" s="145" t="n"/>
      <c r="AS56" s="145" t="n"/>
      <c r="AT56" s="145" t="n"/>
      <c r="AU56" s="145" t="n"/>
      <c r="AV56" s="425" t="n"/>
      <c r="AW56" s="145" t="n"/>
      <c r="AX56" s="145" t="n"/>
      <c r="AY56" s="145" t="n"/>
      <c r="AZ56" s="145" t="n"/>
      <c r="BA56" s="155" t="n"/>
      <c r="BB56" s="155" t="n"/>
      <c r="BC56" s="426" t="n"/>
      <c r="BD56" s="145" t="n"/>
      <c r="BE56" s="145" t="n"/>
      <c r="BF56" s="145" t="n"/>
      <c r="BG56" s="145" t="n"/>
      <c r="BH56" s="155" t="n"/>
      <c r="BI56" s="155" t="n"/>
      <c r="BJ56" s="426" t="n"/>
      <c r="BK56" s="145" t="n"/>
      <c r="BL56" s="145" t="n"/>
      <c r="BM56" s="145" t="n"/>
      <c r="BN56" s="145" t="n"/>
      <c r="BO56" s="155" t="n"/>
      <c r="BP56" s="155" t="n"/>
      <c r="BQ56" s="426" t="n"/>
      <c r="BR56" s="145" t="n"/>
      <c r="BS56" s="145" t="n"/>
      <c r="BT56" s="145" t="n"/>
      <c r="BU56" s="145" t="n"/>
      <c r="BV56" s="155" t="n"/>
      <c r="BW56" s="155" t="n"/>
      <c r="BX56" s="425" t="n"/>
      <c r="BY56" s="145" t="n"/>
      <c r="BZ56" s="145" t="n"/>
      <c r="CA56" s="145" t="n"/>
      <c r="CB56" s="145" t="n"/>
      <c r="CC56" s="155" t="n"/>
      <c r="CD56" s="155" t="n"/>
      <c r="CE56" s="425" t="n"/>
      <c r="CF56" s="145" t="n"/>
      <c r="CG56" s="145" t="n"/>
      <c r="CH56" s="145" t="n"/>
      <c r="CI56" s="145" t="n"/>
      <c r="CJ56" s="155" t="n"/>
      <c r="CK56" s="155" t="n"/>
      <c r="CL56" s="145" t="n"/>
      <c r="CM56" s="145" t="n"/>
      <c r="CN56" s="145" t="n"/>
      <c r="CO56" s="145" t="n"/>
      <c r="CP56" s="145" t="n"/>
      <c r="CQ56" s="145" t="n"/>
      <c r="CR56" s="145" t="n"/>
      <c r="CS56" s="145" t="n"/>
      <c r="CT56" s="145" t="n"/>
      <c r="CU56" s="145" t="n"/>
      <c r="CV56" s="145" t="n"/>
      <c r="CW56" s="145" t="n"/>
      <c r="CX56" s="145" t="n"/>
      <c r="CY56" s="145" t="n"/>
      <c r="CZ56" s="145" t="n"/>
      <c r="DA56" s="145" t="n"/>
      <c r="DB56" s="145" t="n"/>
      <c r="DC56" s="145" t="n"/>
      <c r="DD56" s="145" t="n"/>
      <c r="DE56" s="145" t="n"/>
      <c r="DF56" s="145" t="n"/>
      <c r="DG56" s="145" t="n"/>
      <c r="DH56" s="156" t="n"/>
    </row>
    <row r="57" ht="30" customHeight="1" s="621">
      <c r="A57" s="144" t="n"/>
      <c r="B57" s="145" t="n"/>
      <c r="C57" s="145" t="n"/>
      <c r="D57" s="145" t="n"/>
      <c r="E57" s="145" t="n"/>
      <c r="F57" s="145" t="n"/>
      <c r="G57" s="145" t="n"/>
      <c r="H57" s="145" t="n"/>
      <c r="I57" s="145" t="n"/>
      <c r="J57" s="145" t="n"/>
      <c r="K57" s="145" t="n"/>
      <c r="L57" s="145" t="n"/>
      <c r="M57" s="145" t="n"/>
      <c r="N57" s="145" t="n"/>
      <c r="O57" s="145" t="n"/>
      <c r="P57" s="145" t="n"/>
      <c r="Q57" s="145" t="n"/>
      <c r="R57" s="145" t="n"/>
      <c r="S57" s="145" t="n"/>
      <c r="T57" s="145" t="n"/>
      <c r="U57" s="145" t="n"/>
      <c r="V57" s="145" t="n"/>
      <c r="W57" s="145" t="n"/>
      <c r="X57" s="145" t="n"/>
      <c r="Y57" s="145" t="n"/>
      <c r="Z57" s="145" t="n"/>
      <c r="AA57" s="145" t="n"/>
      <c r="AB57" s="145" t="n"/>
      <c r="AC57" s="145" t="n"/>
      <c r="AD57" s="145" t="n"/>
      <c r="AE57" s="145" t="n"/>
      <c r="AF57" s="145" t="n"/>
      <c r="AG57" s="145" t="n"/>
      <c r="AH57" s="145" t="n"/>
      <c r="AI57" s="145" t="n"/>
      <c r="AJ57" s="428" t="n"/>
      <c r="AK57" s="145" t="n"/>
      <c r="AL57" s="145" t="n"/>
      <c r="AM57" s="145" t="n"/>
      <c r="AN57" s="145" t="n"/>
      <c r="AO57" s="145" t="n"/>
      <c r="AP57" s="145" t="n"/>
      <c r="AQ57" s="145" t="n"/>
      <c r="AR57" s="145" t="n"/>
      <c r="AS57" s="145" t="n"/>
      <c r="AT57" s="145" t="n"/>
      <c r="AU57" s="145" t="n"/>
      <c r="AV57" s="425" t="n"/>
      <c r="AW57" s="145" t="n"/>
      <c r="AX57" s="145" t="n"/>
      <c r="AY57" s="145" t="n"/>
      <c r="AZ57" s="145" t="n"/>
      <c r="BA57" s="155" t="n"/>
      <c r="BB57" s="155" t="n"/>
      <c r="BC57" s="426" t="n"/>
      <c r="BD57" s="145" t="n"/>
      <c r="BE57" s="145" t="n"/>
      <c r="BF57" s="145" t="n"/>
      <c r="BG57" s="145" t="n"/>
      <c r="BH57" s="155" t="n"/>
      <c r="BI57" s="155" t="n"/>
      <c r="BJ57" s="426" t="n"/>
      <c r="BK57" s="145" t="n"/>
      <c r="BL57" s="145" t="n"/>
      <c r="BM57" s="145" t="n"/>
      <c r="BN57" s="145" t="n"/>
      <c r="BO57" s="155" t="n"/>
      <c r="BP57" s="155" t="n"/>
      <c r="BQ57" s="426" t="n"/>
      <c r="BR57" s="145" t="n"/>
      <c r="BS57" s="145" t="n"/>
      <c r="BT57" s="145" t="n"/>
      <c r="BU57" s="145" t="n"/>
      <c r="BV57" s="155" t="n"/>
      <c r="BW57" s="155" t="n"/>
      <c r="BX57" s="425" t="n"/>
      <c r="BY57" s="145" t="n"/>
      <c r="BZ57" s="145" t="n"/>
      <c r="CA57" s="145" t="n"/>
      <c r="CB57" s="145" t="n"/>
      <c r="CC57" s="155" t="n"/>
      <c r="CD57" s="155" t="n"/>
      <c r="CE57" s="425" t="n"/>
      <c r="CF57" s="145" t="n"/>
      <c r="CG57" s="145" t="n"/>
      <c r="CH57" s="145" t="n"/>
      <c r="CI57" s="145" t="n"/>
      <c r="CJ57" s="155" t="n"/>
      <c r="CK57" s="155" t="n"/>
      <c r="CL57" s="145" t="n"/>
      <c r="CM57" s="145" t="n"/>
      <c r="CN57" s="145" t="n"/>
      <c r="CO57" s="145" t="n"/>
      <c r="CP57" s="145" t="n"/>
      <c r="CQ57" s="145" t="n"/>
      <c r="CR57" s="145" t="n"/>
      <c r="CS57" s="145" t="n"/>
      <c r="CT57" s="145" t="n"/>
      <c r="CU57" s="145" t="n"/>
      <c r="CV57" s="145" t="n"/>
      <c r="CW57" s="145" t="n"/>
      <c r="CX57" s="145" t="n"/>
      <c r="CY57" s="145" t="n"/>
      <c r="CZ57" s="145" t="n"/>
      <c r="DA57" s="145" t="n"/>
      <c r="DB57" s="145" t="n"/>
      <c r="DC57" s="145" t="n"/>
      <c r="DD57" s="145" t="n"/>
      <c r="DE57" s="145" t="n"/>
      <c r="DF57" s="145" t="n"/>
      <c r="DG57" s="145" t="n"/>
      <c r="DH57" s="156" t="n"/>
    </row>
    <row r="58" ht="30" customHeight="1" s="621">
      <c r="A58" s="144" t="n"/>
      <c r="B58" s="145" t="n"/>
      <c r="C58" s="145" t="n"/>
      <c r="D58" s="145" t="n"/>
      <c r="E58" s="298" t="inlineStr">
        <is>
          <t>VERIFICA E GIUDIZIO IDONEITA' DISPOSITIVI DI PROTEZIONE INDIVIDUALE</t>
        </is>
      </c>
      <c r="Q58" s="145" t="n"/>
      <c r="R58" s="145" t="n"/>
      <c r="S58" s="145" t="n"/>
      <c r="T58" s="145" t="n"/>
      <c r="U58" s="145" t="n"/>
      <c r="V58" s="145" t="n"/>
      <c r="W58" s="145" t="n"/>
      <c r="X58" s="145" t="n"/>
      <c r="Y58" s="145" t="n"/>
      <c r="Z58" s="145" t="n"/>
      <c r="AA58" s="145" t="n"/>
      <c r="AB58" s="145" t="n"/>
      <c r="AC58" s="145" t="n"/>
      <c r="AD58" s="145" t="n"/>
      <c r="AE58" s="145" t="n"/>
      <c r="AF58" s="145" t="n"/>
      <c r="AG58" s="145" t="n"/>
      <c r="AH58" s="145" t="n"/>
      <c r="AI58" s="145" t="n"/>
      <c r="AJ58" s="428" t="n"/>
      <c r="AK58" s="145" t="n"/>
      <c r="AL58" s="145" t="n"/>
      <c r="AM58" s="145" t="n"/>
      <c r="AN58" s="145" t="n"/>
      <c r="AO58" s="145" t="n"/>
      <c r="AP58" s="145" t="n"/>
      <c r="AQ58" s="145" t="n"/>
      <c r="AR58" s="145" t="n"/>
      <c r="AS58" s="145" t="n"/>
      <c r="AT58" s="145" t="n"/>
      <c r="AU58" s="145" t="n"/>
      <c r="AV58" s="522" t="n"/>
      <c r="AW58" s="523" t="n"/>
      <c r="AX58" s="523" t="n"/>
      <c r="AY58" s="145" t="n"/>
      <c r="AZ58" s="145" t="n"/>
      <c r="BA58" s="155" t="n"/>
      <c r="BB58" s="155" t="n"/>
      <c r="BC58" s="426" t="n"/>
      <c r="BD58" s="523" t="n"/>
      <c r="BE58" s="523" t="n"/>
      <c r="BF58" s="145" t="n"/>
      <c r="BG58" s="145" t="n"/>
      <c r="BH58" s="155" t="n"/>
      <c r="BI58" s="155" t="n"/>
      <c r="BJ58" s="426" t="n"/>
      <c r="BK58" s="523" t="n"/>
      <c r="BL58" s="523" t="n"/>
      <c r="BM58" s="145" t="n"/>
      <c r="BN58" s="145" t="n"/>
      <c r="BO58" s="155" t="n"/>
      <c r="BP58" s="155" t="n"/>
      <c r="BQ58" s="426" t="n"/>
      <c r="BR58" s="523" t="n"/>
      <c r="BS58" s="523" t="n"/>
      <c r="BT58" s="145" t="n"/>
      <c r="BU58" s="145" t="n"/>
      <c r="BV58" s="155" t="n"/>
      <c r="BW58" s="155" t="n"/>
      <c r="BX58" s="425" t="n"/>
      <c r="BY58" s="523" t="n"/>
      <c r="BZ58" s="523" t="n"/>
      <c r="CA58" s="145" t="n"/>
      <c r="CB58" s="145" t="n"/>
      <c r="CC58" s="155" t="n"/>
      <c r="CD58" s="155" t="n"/>
      <c r="CE58" s="425" t="n"/>
      <c r="CF58" s="523" t="n"/>
      <c r="CG58" s="523" t="n"/>
      <c r="CH58" s="145" t="n"/>
      <c r="CI58" s="145" t="n"/>
      <c r="CJ58" s="155" t="n"/>
      <c r="CK58" s="155" t="n"/>
      <c r="CL58" s="145" t="n"/>
      <c r="CM58" s="145" t="n"/>
      <c r="CN58" s="145" t="n"/>
      <c r="CO58" s="145" t="n"/>
      <c r="CP58" s="145" t="n"/>
      <c r="CQ58" s="145" t="n"/>
      <c r="CR58" s="145" t="n"/>
      <c r="CS58" s="145" t="n"/>
      <c r="CT58" s="145" t="n"/>
      <c r="CU58" s="145" t="n"/>
      <c r="CV58" s="145" t="n"/>
      <c r="CW58" s="145" t="n"/>
      <c r="CX58" s="145" t="n"/>
      <c r="CY58" s="145" t="n"/>
      <c r="CZ58" s="145" t="n"/>
      <c r="DA58" s="145" t="n"/>
      <c r="DB58" s="145" t="n"/>
      <c r="DC58" s="145" t="n"/>
      <c r="DD58" s="145" t="n"/>
      <c r="DE58" s="145" t="n"/>
      <c r="DF58" s="145" t="n"/>
      <c r="DG58" s="145" t="n"/>
      <c r="DH58" s="156" t="n"/>
    </row>
    <row r="59" ht="30" customHeight="1" s="621">
      <c r="A59" s="144" t="n"/>
      <c r="B59" s="145" t="n"/>
      <c r="C59" s="145" t="n"/>
      <c r="D59" s="145" t="n"/>
      <c r="E59" s="524" t="inlineStr">
        <is>
          <t>Nota:</t>
        </is>
      </c>
      <c r="F59" s="525" t="n"/>
      <c r="G59" s="525" t="n"/>
      <c r="H59" s="525" t="n"/>
      <c r="I59" s="525" t="n"/>
      <c r="J59" s="525" t="n"/>
      <c r="K59" s="525" t="n"/>
      <c r="L59" s="525" t="n"/>
      <c r="M59" s="525" t="n"/>
      <c r="N59" s="525" t="n"/>
      <c r="O59" s="525" t="n"/>
      <c r="P59" s="525" t="n"/>
      <c r="Q59" s="145" t="n"/>
      <c r="R59" s="145" t="n"/>
      <c r="S59" s="145" t="n"/>
      <c r="T59" s="145" t="n"/>
      <c r="U59" s="145" t="n"/>
      <c r="V59" s="145" t="n"/>
      <c r="W59" s="145" t="n"/>
      <c r="X59" s="145" t="n"/>
      <c r="Y59" s="145" t="n"/>
      <c r="Z59" s="145" t="n"/>
      <c r="AA59" s="145" t="n"/>
      <c r="AB59" s="145" t="n"/>
      <c r="AC59" s="145" t="n"/>
      <c r="AD59" s="145" t="n"/>
      <c r="AE59" s="145" t="n"/>
      <c r="AF59" s="145" t="n"/>
      <c r="AG59" s="145" t="n"/>
      <c r="AH59" s="145" t="n"/>
      <c r="AI59" s="145" t="n"/>
      <c r="AJ59" s="428" t="n"/>
      <c r="AK59" s="145" t="n"/>
      <c r="AL59" s="145" t="n"/>
      <c r="AM59" s="145" t="n"/>
      <c r="AN59" s="145" t="n"/>
      <c r="AO59" s="145" t="n"/>
      <c r="AP59" s="145" t="n"/>
      <c r="AQ59" s="145" t="n"/>
      <c r="AR59" s="145" t="n"/>
      <c r="AS59" s="145" t="n"/>
      <c r="AT59" s="145" t="n"/>
      <c r="AU59" s="145" t="n"/>
      <c r="AV59" s="522" t="n"/>
      <c r="AW59" s="523" t="n"/>
      <c r="AX59" s="523" t="n"/>
      <c r="AY59" s="145" t="n"/>
      <c r="AZ59" s="145" t="n"/>
      <c r="BA59" s="302" t="n"/>
      <c r="BB59" s="302" t="n"/>
      <c r="BC59" s="526" t="n"/>
      <c r="BD59" s="523" t="n"/>
      <c r="BE59" s="523" t="n"/>
      <c r="BF59" s="145" t="n"/>
      <c r="BG59" s="145" t="n"/>
      <c r="BH59" s="302" t="n"/>
      <c r="BI59" s="302" t="n"/>
      <c r="BJ59" s="526" t="n"/>
      <c r="BK59" s="523" t="n"/>
      <c r="BL59" s="523" t="n"/>
      <c r="BM59" s="145" t="n"/>
      <c r="BN59" s="145" t="n"/>
      <c r="BO59" s="302" t="n"/>
      <c r="BP59" s="302" t="n"/>
      <c r="BQ59" s="426" t="n"/>
      <c r="BR59" s="523" t="n"/>
      <c r="BS59" s="523" t="n"/>
      <c r="BT59" s="145" t="n"/>
      <c r="BU59" s="145" t="n"/>
      <c r="BV59" s="302" t="n"/>
      <c r="BW59" s="302" t="n"/>
      <c r="BX59" s="425" t="n"/>
      <c r="BY59" s="523" t="n"/>
      <c r="BZ59" s="523" t="n"/>
      <c r="CA59" s="145" t="n"/>
      <c r="CB59" s="145" t="n"/>
      <c r="CC59" s="302" t="n"/>
      <c r="CD59" s="302" t="n"/>
      <c r="CE59" s="425" t="n"/>
      <c r="CF59" s="523" t="n"/>
      <c r="CG59" s="523" t="n"/>
      <c r="CH59" s="145" t="n"/>
      <c r="CI59" s="145" t="n"/>
      <c r="CJ59" s="302" t="n"/>
      <c r="CK59" s="302" t="n"/>
      <c r="CL59" s="145" t="n"/>
      <c r="CM59" s="145" t="n"/>
      <c r="CN59" s="145" t="n"/>
      <c r="CO59" s="145" t="n"/>
      <c r="CP59" s="145" t="n"/>
      <c r="CQ59" s="145" t="n"/>
      <c r="CR59" s="145" t="n"/>
      <c r="CS59" s="145" t="n"/>
      <c r="CT59" s="145" t="n"/>
      <c r="CU59" s="145" t="n"/>
      <c r="CV59" s="145" t="n"/>
      <c r="CW59" s="145" t="n"/>
      <c r="CX59" s="145" t="n"/>
      <c r="CY59" s="145" t="n"/>
      <c r="CZ59" s="145" t="n"/>
      <c r="DA59" s="145" t="n"/>
      <c r="DB59" s="145" t="n"/>
      <c r="DC59" s="145" t="n"/>
      <c r="DD59" s="145" t="n"/>
      <c r="DE59" s="145" t="n"/>
      <c r="DF59" s="145" t="n"/>
      <c r="DG59" s="145" t="n"/>
      <c r="DH59" s="156" t="n"/>
    </row>
    <row r="60" ht="63.75" customHeight="1" s="621">
      <c r="A60" s="144" t="n"/>
      <c r="B60" s="145" t="n"/>
      <c r="C60" s="145" t="n"/>
      <c r="D60" s="145" t="n"/>
      <c r="E60"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60" s="145" t="n"/>
      <c r="R60" s="145" t="n"/>
      <c r="S60" s="145" t="n"/>
      <c r="T60" s="145" t="n"/>
      <c r="U60" s="145" t="n"/>
      <c r="V60" s="145" t="n"/>
      <c r="W60" s="145" t="n"/>
      <c r="X60" s="145" t="n"/>
      <c r="Y60" s="145" t="n"/>
      <c r="Z60" s="145" t="n"/>
      <c r="AA60" s="145" t="n"/>
      <c r="AB60" s="145" t="n"/>
      <c r="AC60" s="145" t="n"/>
      <c r="AD60" s="145" t="n"/>
      <c r="AE60" s="145" t="n"/>
      <c r="AF60" s="145" t="n"/>
      <c r="AG60" s="145" t="n"/>
      <c r="AH60" s="145" t="n"/>
      <c r="AI60" s="145" t="n"/>
      <c r="AJ60" s="428" t="n"/>
      <c r="AK60" s="145" t="n"/>
      <c r="AL60" s="145" t="n"/>
      <c r="AM60" s="145" t="n"/>
      <c r="AN60" s="145" t="n"/>
      <c r="AO60" s="145" t="n"/>
      <c r="AP60" s="145" t="n"/>
      <c r="AQ60" s="145" t="n"/>
      <c r="AR60" s="145" t="n"/>
      <c r="AS60" s="145" t="n"/>
      <c r="AT60" s="145" t="n"/>
      <c r="AU60" s="145" t="n"/>
      <c r="AV60" s="527" t="n"/>
      <c r="AW60" s="523" t="n"/>
      <c r="AX60" s="523" t="n"/>
      <c r="AY60" s="145" t="n"/>
      <c r="AZ60" s="145" t="n"/>
      <c r="BA60" s="302" t="n"/>
      <c r="BB60" s="302" t="n"/>
      <c r="BC60" s="526" t="n"/>
      <c r="BD60" s="523" t="n"/>
      <c r="BE60" s="523" t="n"/>
      <c r="BF60" s="145" t="n"/>
      <c r="BG60" s="145" t="n"/>
      <c r="BH60" s="302" t="n"/>
      <c r="BI60" s="302" t="n"/>
      <c r="BJ60" s="526" t="n"/>
      <c r="BK60" s="523" t="n"/>
      <c r="BL60" s="523" t="n"/>
      <c r="BM60" s="145" t="n"/>
      <c r="BN60" s="145" t="n"/>
      <c r="BO60" s="302" t="n"/>
      <c r="BP60" s="302" t="n"/>
      <c r="BQ60" s="426" t="n"/>
      <c r="BR60" s="523" t="n"/>
      <c r="BS60" s="523" t="n"/>
      <c r="BT60" s="145" t="n"/>
      <c r="BU60" s="145" t="n"/>
      <c r="BV60" s="302" t="n"/>
      <c r="BW60" s="302" t="n"/>
      <c r="BX60" s="425" t="n"/>
      <c r="BY60" s="523" t="n"/>
      <c r="BZ60" s="523" t="n"/>
      <c r="CA60" s="145" t="n"/>
      <c r="CB60" s="145" t="n"/>
      <c r="CC60" s="302" t="n"/>
      <c r="CD60" s="302" t="n"/>
      <c r="CE60" s="425" t="n"/>
      <c r="CF60" s="523" t="n"/>
      <c r="CG60" s="523" t="n"/>
      <c r="CH60" s="145" t="n"/>
      <c r="CI60" s="145" t="n"/>
      <c r="CJ60" s="302" t="n"/>
      <c r="CK60" s="302" t="n"/>
      <c r="CL60" s="145" t="n"/>
      <c r="CM60" s="145" t="n"/>
      <c r="CN60" s="145" t="n"/>
      <c r="CO60" s="145" t="n"/>
      <c r="CP60" s="145" t="n"/>
      <c r="CQ60" s="145" t="n"/>
      <c r="CR60" s="145" t="n"/>
      <c r="CS60" s="145" t="n"/>
      <c r="CT60" s="145" t="n"/>
      <c r="CU60" s="145" t="n"/>
      <c r="CV60" s="145" t="n"/>
      <c r="CW60" s="145" t="n"/>
      <c r="CX60" s="145" t="n"/>
      <c r="CY60" s="145" t="n"/>
      <c r="CZ60" s="145" t="n"/>
      <c r="DA60" s="145" t="n"/>
      <c r="DB60" s="145" t="n"/>
      <c r="DC60" s="145" t="n"/>
      <c r="DD60" s="145" t="n"/>
      <c r="DE60" s="145" t="n"/>
      <c r="DF60" s="145" t="n"/>
      <c r="DG60" s="145" t="n"/>
      <c r="DH60" s="156" t="n"/>
    </row>
    <row r="61" ht="20.1" customHeight="1" s="621">
      <c r="A61" s="144" t="n"/>
      <c r="B61" s="145" t="n"/>
      <c r="C61" s="145" t="n"/>
      <c r="D61" s="145" t="n"/>
      <c r="E61" s="308" t="n"/>
      <c r="Q61" s="145" t="n"/>
      <c r="R61" s="145" t="n"/>
      <c r="S61" s="145" t="n"/>
      <c r="T61" s="145" t="n"/>
      <c r="U61" s="145" t="n"/>
      <c r="V61" s="145" t="n"/>
      <c r="W61" s="145" t="n"/>
      <c r="X61" s="145" t="n"/>
      <c r="Y61" s="145" t="n"/>
      <c r="Z61" s="145" t="n"/>
      <c r="AA61" s="145" t="n"/>
      <c r="AB61" s="145" t="n"/>
      <c r="AC61" s="145" t="n"/>
      <c r="AD61" s="145" t="n"/>
      <c r="AE61" s="145" t="n"/>
      <c r="AF61" s="145" t="n"/>
      <c r="AG61" s="145" t="n"/>
      <c r="AH61" s="145" t="n"/>
      <c r="AI61" s="145" t="n"/>
      <c r="AJ61" s="428" t="n"/>
      <c r="AK61" s="145" t="n"/>
      <c r="AL61" s="145" t="n"/>
      <c r="AM61" s="145" t="n"/>
      <c r="AN61" s="145" t="n"/>
      <c r="AO61" s="145" t="n"/>
      <c r="AP61" s="145" t="n"/>
      <c r="AQ61" s="145" t="n"/>
      <c r="AR61" s="145" t="n"/>
      <c r="AS61" s="145" t="n"/>
      <c r="AT61" s="145" t="n"/>
      <c r="AU61" s="145" t="n"/>
      <c r="AV61" s="527" t="n"/>
      <c r="AW61" s="523" t="n"/>
      <c r="AX61" s="523" t="n"/>
      <c r="AY61" s="528" t="n"/>
      <c r="AZ61" s="310" t="n"/>
      <c r="BA61" s="302" t="n"/>
      <c r="BB61" s="302" t="n"/>
      <c r="BC61" s="526" t="n"/>
      <c r="BD61" s="523" t="n"/>
      <c r="BE61" s="523" t="n"/>
      <c r="BF61" s="528" t="n"/>
      <c r="BG61" s="310" t="n"/>
      <c r="BH61" s="302" t="n"/>
      <c r="BI61" s="302" t="n"/>
      <c r="BJ61" s="526" t="n"/>
      <c r="BK61" s="523" t="n"/>
      <c r="BL61" s="523" t="n"/>
      <c r="BM61" s="528" t="n"/>
      <c r="BN61" s="310" t="n"/>
      <c r="BO61" s="302" t="n"/>
      <c r="BP61" s="302" t="n"/>
      <c r="BQ61" s="426" t="n"/>
      <c r="BR61" s="523" t="n"/>
      <c r="BS61" s="523" t="n"/>
      <c r="BT61" s="528" t="n"/>
      <c r="BU61" s="310" t="n"/>
      <c r="BV61" s="302" t="n"/>
      <c r="BW61" s="302" t="n"/>
      <c r="BX61" s="425" t="n"/>
      <c r="BY61" s="523" t="n"/>
      <c r="BZ61" s="523" t="n"/>
      <c r="CA61" s="528" t="n"/>
      <c r="CB61" s="310" t="n"/>
      <c r="CC61" s="302" t="n"/>
      <c r="CD61" s="302" t="n"/>
      <c r="CE61" s="425" t="n"/>
      <c r="CF61" s="523" t="n"/>
      <c r="CG61" s="523" t="n"/>
      <c r="CH61" s="528" t="n"/>
      <c r="CI61" s="310" t="n"/>
      <c r="CJ61" s="302" t="n"/>
      <c r="CK61" s="302" t="n"/>
      <c r="CL61" s="145" t="n"/>
      <c r="CM61" s="145" t="n"/>
      <c r="CN61" s="145" t="n"/>
      <c r="CO61" s="145" t="n"/>
      <c r="CP61" s="145" t="n"/>
      <c r="CQ61" s="145" t="n"/>
      <c r="CR61" s="145" t="n"/>
      <c r="CS61" s="145" t="n"/>
      <c r="CT61" s="145" t="n"/>
      <c r="CU61" s="145" t="n"/>
      <c r="CV61" s="145" t="n"/>
      <c r="CW61" s="145" t="n"/>
      <c r="CX61" s="145" t="n"/>
      <c r="CY61" s="145" t="n"/>
      <c r="CZ61" s="145" t="n"/>
      <c r="DA61" s="145" t="n"/>
      <c r="DB61" s="145" t="n"/>
      <c r="DC61" s="145" t="n"/>
      <c r="DD61" s="145" t="n"/>
      <c r="DE61" s="145" t="n"/>
      <c r="DF61" s="145" t="n"/>
      <c r="DG61" s="145" t="n"/>
      <c r="DH61" s="156" t="n"/>
    </row>
    <row r="62" ht="9.949999999999999" customHeight="1" s="621">
      <c r="A62" s="144" t="n"/>
      <c r="B62" s="145" t="n"/>
      <c r="C62" s="145" t="n"/>
      <c r="D62" s="145" t="n"/>
      <c r="E62" s="246" t="n"/>
      <c r="F62" s="246" t="n"/>
      <c r="G62" s="246" t="n"/>
      <c r="H62" s="246" t="n"/>
      <c r="I62" s="246" t="n"/>
      <c r="J62" s="246" t="n"/>
      <c r="K62" s="246" t="n"/>
      <c r="L62" s="246" t="n"/>
      <c r="M62" s="246" t="n"/>
      <c r="N62" s="246" t="n"/>
      <c r="O62" s="246" t="n"/>
      <c r="P62" s="246" t="n"/>
      <c r="Q62" s="145" t="n"/>
      <c r="R62" s="145" t="n"/>
      <c r="S62" s="145" t="n"/>
      <c r="T62" s="145" t="n"/>
      <c r="U62" s="145" t="n"/>
      <c r="V62" s="145" t="n"/>
      <c r="W62" s="145" t="n"/>
      <c r="X62" s="145" t="n"/>
      <c r="Y62" s="145" t="n"/>
      <c r="Z62" s="145" t="n"/>
      <c r="AA62" s="145" t="n"/>
      <c r="AB62" s="145" t="n"/>
      <c r="AC62" s="145" t="n"/>
      <c r="AD62" s="145" t="n"/>
      <c r="AE62" s="145" t="n"/>
      <c r="AF62" s="145" t="n"/>
      <c r="AG62" s="145" t="n"/>
      <c r="AH62" s="145" t="n"/>
      <c r="AI62" s="145" t="n"/>
      <c r="AJ62" s="428" t="n"/>
      <c r="AK62" s="145" t="n"/>
      <c r="AL62" s="145" t="n"/>
      <c r="AM62" s="145" t="n"/>
      <c r="AN62" s="145" t="n"/>
      <c r="AO62" s="145" t="n"/>
      <c r="AP62" s="145" t="n"/>
      <c r="AQ62" s="145" t="n"/>
      <c r="AR62" s="145" t="n"/>
      <c r="AS62" s="145" t="n"/>
      <c r="AT62" s="145" t="n"/>
      <c r="AU62" s="145" t="n"/>
      <c r="AV62" s="425" t="n"/>
      <c r="AW62" s="145" t="n"/>
      <c r="AX62" s="145" t="n"/>
      <c r="AY62" s="528" t="n"/>
      <c r="AZ62" s="310" t="n"/>
      <c r="BA62" s="302" t="n"/>
      <c r="BB62" s="302" t="n"/>
      <c r="BC62" s="526" t="n"/>
      <c r="BD62" s="145" t="n"/>
      <c r="BE62" s="145" t="n"/>
      <c r="BF62" s="528" t="n"/>
      <c r="BG62" s="310" t="n"/>
      <c r="BH62" s="302" t="n"/>
      <c r="BI62" s="302" t="n"/>
      <c r="BJ62" s="526" t="n"/>
      <c r="BK62" s="145" t="n"/>
      <c r="BL62" s="145" t="n"/>
      <c r="BM62" s="528" t="n"/>
      <c r="BN62" s="310" t="n"/>
      <c r="BO62" s="302" t="n"/>
      <c r="BP62" s="302" t="n"/>
      <c r="BQ62" s="426" t="n"/>
      <c r="BR62" s="145" t="n"/>
      <c r="BS62" s="145" t="n"/>
      <c r="BT62" s="528" t="n"/>
      <c r="BU62" s="310" t="n"/>
      <c r="BV62" s="302" t="n"/>
      <c r="BW62" s="302" t="n"/>
      <c r="BX62" s="425" t="n"/>
      <c r="BY62" s="145" t="n"/>
      <c r="BZ62" s="145" t="n"/>
      <c r="CA62" s="528" t="n"/>
      <c r="CB62" s="310" t="n"/>
      <c r="CC62" s="302" t="n"/>
      <c r="CD62" s="302" t="n"/>
      <c r="CE62" s="425" t="n"/>
      <c r="CF62" s="145" t="n"/>
      <c r="CG62" s="145" t="n"/>
      <c r="CH62" s="528" t="n"/>
      <c r="CI62" s="310" t="n"/>
      <c r="CJ62" s="302" t="n"/>
      <c r="CK62" s="302" t="n"/>
      <c r="CL62" s="145" t="n"/>
      <c r="CM62" s="145" t="n"/>
      <c r="CN62" s="145" t="n"/>
      <c r="CO62" s="145" t="n"/>
      <c r="CP62" s="145" t="n"/>
      <c r="CQ62" s="145" t="n"/>
      <c r="CR62" s="145" t="n"/>
      <c r="CS62" s="145" t="n"/>
      <c r="CT62" s="145" t="n"/>
      <c r="CU62" s="145" t="n"/>
      <c r="CV62" s="145" t="n"/>
      <c r="CW62" s="145" t="n"/>
      <c r="CX62" s="145" t="n"/>
      <c r="CY62" s="145" t="n"/>
      <c r="CZ62" s="145" t="n"/>
      <c r="DA62" s="145" t="n"/>
      <c r="DB62" s="145" t="n"/>
      <c r="DC62" s="145" t="n"/>
      <c r="DD62" s="145" t="n"/>
      <c r="DE62" s="145" t="n"/>
      <c r="DF62" s="145" t="n"/>
      <c r="DG62" s="145" t="n"/>
      <c r="DH62" s="156" t="n"/>
    </row>
    <row r="63" ht="45.75" customHeight="1" s="621">
      <c r="A63" s="144" t="n"/>
      <c r="B63" s="311" t="n"/>
      <c r="C63" s="311" t="n"/>
      <c r="D63" s="326" t="n"/>
      <c r="E63" s="312" t="inlineStr">
        <is>
          <t>VERIFICA E GIUDIZIO IDONEITA' DEI D.P.I. CON CALCOLO DEL PNR PER OGNI SORGENTE SONORA 
CON LAeq &gt; 80 dB(A) SUL LIVELLO D'ESPOSIZIONE</t>
        </is>
      </c>
      <c r="F63" s="689" t="n"/>
      <c r="G63" s="689" t="n"/>
      <c r="H63" s="689" t="n"/>
      <c r="I63" s="689" t="n"/>
      <c r="J63" s="689" t="n"/>
      <c r="K63" s="689" t="n"/>
      <c r="L63" s="689" t="n"/>
      <c r="M63" s="689" t="n"/>
      <c r="N63" s="689" t="n"/>
      <c r="O63" s="689" t="n"/>
      <c r="P63" s="690" t="n"/>
      <c r="Q63" s="145" t="n"/>
      <c r="R63" s="145" t="n"/>
      <c r="S63" s="145" t="n"/>
      <c r="T63" s="145" t="n"/>
      <c r="U63" s="145" t="n"/>
      <c r="V63" s="145" t="n"/>
      <c r="W63" s="145" t="n"/>
      <c r="X63" s="145" t="n"/>
      <c r="Y63" s="145" t="n"/>
      <c r="Z63" s="145" t="n"/>
      <c r="AA63" s="145" t="n"/>
      <c r="AB63" s="145" t="n"/>
      <c r="AC63" s="145" t="n"/>
      <c r="AD63" s="145" t="n"/>
      <c r="AE63" s="145" t="n"/>
      <c r="AF63" s="145" t="n"/>
      <c r="AG63" s="145" t="n"/>
      <c r="AH63" s="145" t="n"/>
      <c r="AI63" s="145" t="n"/>
      <c r="AJ63" s="428" t="n"/>
      <c r="AK63" s="145" t="n"/>
      <c r="AL63" s="145" t="n"/>
      <c r="AM63" s="145" t="n"/>
      <c r="AN63" s="145" t="n"/>
      <c r="AO63" s="145" t="n"/>
      <c r="AP63" s="145" t="n"/>
      <c r="AQ63" s="145" t="n"/>
      <c r="AR63" s="145" t="n"/>
      <c r="AS63" s="145" t="n"/>
      <c r="AT63" s="145" t="n"/>
      <c r="AU63" s="145" t="n"/>
      <c r="AV63" s="425" t="n"/>
      <c r="AW63" s="145" t="n"/>
      <c r="AX63" s="145" t="n"/>
      <c r="AY63" s="528" t="n"/>
      <c r="AZ63" s="310" t="n"/>
      <c r="BA63" s="302" t="n"/>
      <c r="BB63" s="302" t="n"/>
      <c r="BC63" s="526" t="n"/>
      <c r="BD63" s="145" t="n"/>
      <c r="BE63" s="145" t="n"/>
      <c r="BF63" s="528" t="n"/>
      <c r="BG63" s="310" t="n"/>
      <c r="BH63" s="302" t="n"/>
      <c r="BI63" s="302" t="n"/>
      <c r="BJ63" s="526" t="n"/>
      <c r="BK63" s="145" t="n"/>
      <c r="BL63" s="145" t="n"/>
      <c r="BM63" s="528" t="n"/>
      <c r="BN63" s="310" t="n"/>
      <c r="BO63" s="302" t="n"/>
      <c r="BP63" s="302" t="n"/>
      <c r="BQ63" s="426" t="n"/>
      <c r="BR63" s="145" t="n"/>
      <c r="BS63" s="145" t="n"/>
      <c r="BT63" s="528" t="n"/>
      <c r="BU63" s="310" t="n"/>
      <c r="BV63" s="302" t="n"/>
      <c r="BW63" s="302" t="n"/>
      <c r="BX63" s="425" t="n"/>
      <c r="BY63" s="145" t="n"/>
      <c r="BZ63" s="145" t="n"/>
      <c r="CA63" s="528" t="n"/>
      <c r="CB63" s="310" t="n"/>
      <c r="CC63" s="302" t="n"/>
      <c r="CD63" s="302" t="n"/>
      <c r="CE63" s="425" t="n"/>
      <c r="CF63" s="145" t="n"/>
      <c r="CG63" s="145" t="n"/>
      <c r="CH63" s="528" t="n"/>
      <c r="CI63" s="310" t="n"/>
      <c r="CJ63" s="302" t="n"/>
      <c r="CK63" s="302" t="n"/>
      <c r="CL63" s="145" t="n"/>
      <c r="CM63" s="145" t="n"/>
      <c r="CN63" s="145" t="n"/>
      <c r="CO63" s="145" t="n"/>
      <c r="CP63" s="145" t="n"/>
      <c r="CQ63" s="145" t="n"/>
      <c r="CR63" s="145" t="n"/>
      <c r="CS63" s="145" t="n"/>
      <c r="CT63" s="145" t="n"/>
      <c r="CU63" s="145" t="n"/>
      <c r="CV63" s="145" t="n"/>
      <c r="CW63" s="145" t="n"/>
      <c r="CX63" s="145" t="n"/>
      <c r="CY63" s="145" t="n"/>
      <c r="CZ63" s="145" t="n"/>
      <c r="DA63" s="145" t="n"/>
      <c r="DB63" s="145" t="n"/>
      <c r="DC63" s="145" t="n"/>
      <c r="DD63" s="145" t="n"/>
      <c r="DE63" s="145" t="n"/>
      <c r="DF63" s="145" t="n"/>
      <c r="DG63" s="145" t="n"/>
      <c r="DH63" s="156" t="n"/>
    </row>
    <row r="64" ht="21" customHeight="1" s="621">
      <c r="A64" s="144" t="n"/>
      <c r="B64" s="311" t="n"/>
      <c r="C64" s="311" t="n"/>
      <c r="D64" s="326" t="n"/>
      <c r="E64" s="530" t="inlineStr">
        <is>
          <t>COD.</t>
        </is>
      </c>
      <c r="F64" s="531" t="inlineStr">
        <is>
          <t>Tipologia:</t>
        </is>
      </c>
      <c r="G64" s="531" t="inlineStr">
        <is>
          <t>Marca:</t>
        </is>
      </c>
      <c r="H64" s="531" t="inlineStr">
        <is>
          <t>Modello:</t>
        </is>
      </c>
      <c r="I64" s="632" t="n"/>
      <c r="J64" s="317" t="inlineStr">
        <is>
          <t>SNR</t>
        </is>
      </c>
      <c r="K64" s="318" t="inlineStr">
        <is>
          <t>H</t>
        </is>
      </c>
      <c r="L64" s="318" t="inlineStr">
        <is>
          <t>M</t>
        </is>
      </c>
      <c r="M64" s="318" t="inlineStr">
        <is>
          <t>L</t>
        </is>
      </c>
      <c r="N64" s="531" t="inlineStr">
        <is>
          <t>PNR medio</t>
        </is>
      </c>
      <c r="O64" s="631" t="n"/>
      <c r="P64" s="632" t="n"/>
      <c r="Q64" s="145" t="n"/>
      <c r="R64" s="145" t="n"/>
      <c r="S64" s="145" t="n"/>
      <c r="T64" s="145" t="n"/>
      <c r="U64" s="145" t="n"/>
      <c r="V64" s="145" t="n"/>
      <c r="W64" s="145" t="n"/>
      <c r="X64" s="145" t="n"/>
      <c r="Y64" s="145" t="n"/>
      <c r="Z64" s="145" t="n"/>
      <c r="AA64" s="145" t="n"/>
      <c r="AB64" s="145" t="n"/>
      <c r="AC64" s="145" t="n"/>
      <c r="AD64" s="145" t="n"/>
      <c r="AE64" s="145" t="n"/>
      <c r="AF64" s="145" t="n"/>
      <c r="AG64" s="145" t="n"/>
      <c r="AH64" s="145" t="n"/>
      <c r="AI64" s="145" t="n"/>
      <c r="AJ64" s="428" t="n"/>
      <c r="AK64" s="145" t="n"/>
      <c r="AL64" s="145" t="n"/>
      <c r="AM64" s="145" t="n"/>
      <c r="AN64" s="145" t="n"/>
      <c r="AO64" s="145" t="n"/>
      <c r="AP64" s="145" t="n"/>
      <c r="AQ64" s="145" t="n"/>
      <c r="AR64" s="145" t="n"/>
      <c r="AS64" s="145" t="n"/>
      <c r="AT64" s="145" t="n"/>
      <c r="AU64" s="145" t="n"/>
      <c r="AV64" s="533" t="n"/>
      <c r="AW64" s="145" t="n"/>
      <c r="AX64" s="145" t="n"/>
      <c r="AY64" s="528" t="n"/>
      <c r="AZ64" s="310" t="n"/>
      <c r="BA64" s="302" t="n"/>
      <c r="BB64" s="302" t="n"/>
      <c r="BC64" s="526" t="n"/>
      <c r="BD64" s="145" t="n"/>
      <c r="BE64" s="145" t="n"/>
      <c r="BF64" s="528" t="n"/>
      <c r="BG64" s="310" t="n"/>
      <c r="BH64" s="302" t="n"/>
      <c r="BI64" s="302" t="n"/>
      <c r="BJ64" s="526" t="n"/>
      <c r="BK64" s="145" t="n"/>
      <c r="BL64" s="145" t="n"/>
      <c r="BM64" s="528" t="n"/>
      <c r="BN64" s="310" t="n"/>
      <c r="BO64" s="302" t="n"/>
      <c r="BP64" s="302" t="n"/>
      <c r="BQ64" s="426" t="n"/>
      <c r="BR64" s="145" t="n"/>
      <c r="BS64" s="145" t="n"/>
      <c r="BT64" s="528" t="n"/>
      <c r="BU64" s="310" t="n"/>
      <c r="BV64" s="302" t="n"/>
      <c r="BW64" s="302" t="n"/>
      <c r="BX64" s="425" t="n"/>
      <c r="BY64" s="145" t="n"/>
      <c r="BZ64" s="145" t="n"/>
      <c r="CA64" s="528" t="n"/>
      <c r="CB64" s="310" t="n"/>
      <c r="CC64" s="302" t="n"/>
      <c r="CD64" s="302" t="n"/>
      <c r="CE64" s="425" t="n"/>
      <c r="CF64" s="145" t="n"/>
      <c r="CG64" s="145" t="n"/>
      <c r="CH64" s="528" t="n"/>
      <c r="CI64" s="310" t="n"/>
      <c r="CJ64" s="302" t="n"/>
      <c r="CK64" s="302" t="n"/>
      <c r="CL64" s="145" t="n"/>
      <c r="CM64" s="145" t="n"/>
      <c r="CN64" s="145" t="n"/>
      <c r="CO64" s="145" t="n"/>
      <c r="CP64" s="145" t="n"/>
      <c r="CQ64" s="145" t="n"/>
      <c r="CR64" s="145" t="n"/>
      <c r="CS64" s="145" t="n"/>
      <c r="CT64" s="145" t="n"/>
      <c r="CU64" s="145" t="n"/>
      <c r="CV64" s="145" t="n"/>
      <c r="CW64" s="145" t="n"/>
      <c r="CX64" s="145" t="n"/>
      <c r="CY64" s="145" t="n"/>
      <c r="CZ64" s="145" t="n"/>
      <c r="DA64" s="145" t="n"/>
      <c r="DB64" s="145" t="n"/>
      <c r="DC64" s="145" t="n"/>
      <c r="DD64" s="145" t="n"/>
      <c r="DE64" s="145" t="n"/>
      <c r="DF64" s="145" t="n"/>
      <c r="DG64" s="145" t="n"/>
      <c r="DH64" s="156" t="n"/>
    </row>
    <row r="65" ht="21" customHeight="1" s="621">
      <c r="A65" s="144" t="n"/>
      <c r="B65" s="311" t="n"/>
      <c r="C65" s="311" t="n"/>
      <c r="D65" s="326" t="n"/>
      <c r="E65" s="530" t="inlineStr">
        <is>
          <t>A1</t>
        </is>
      </c>
      <c r="F65" s="535">
        <f t="array" ref="F65">VLOOKUP(E65,$E$115:$L$246,2,FALSE)</f>
        <v/>
      </c>
      <c r="G65" s="535">
        <f t="array" ref="G65">VLOOKUP($E$65,$E$115:$L$246,3,FALSE)</f>
        <v/>
      </c>
      <c r="H65" s="535">
        <f t="array" ref="H65">VLOOKUP($E$65,$E$115:$L$246,4,FALSE)</f>
        <v/>
      </c>
      <c r="I65" s="632" t="n"/>
      <c r="J65" s="536">
        <f t="array" ref="J65">VLOOKUP($E$65,$E$115:$L$246,5,FALSE)</f>
        <v/>
      </c>
      <c r="K65" s="536">
        <f t="array" ref="K65">VLOOKUP($E$65,$E$115:$L$246,6,FALSE)</f>
        <v/>
      </c>
      <c r="L65" s="536">
        <f t="array" ref="L65">VLOOKUP($E$65,$E$115:$L$246,7,FALSE)</f>
        <v/>
      </c>
      <c r="M65" s="536">
        <f t="array" ref="M65">VLOOKUP($E$65,$E$115:$L$246,8,FALSE)</f>
        <v/>
      </c>
      <c r="N65" s="731">
        <f t="array" ref="N65">IF(AK41=0,"Non necessario",AK41/(COUNT(AK11:AK40)))</f>
        <v/>
      </c>
      <c r="O65" s="623" t="n"/>
      <c r="P65" s="625" t="n"/>
      <c r="Q65" s="145" t="n"/>
      <c r="R65" s="145" t="n"/>
      <c r="S65" s="145" t="n"/>
      <c r="T65" s="145" t="n"/>
      <c r="U65" s="145" t="n"/>
      <c r="V65" s="145" t="n"/>
      <c r="W65" s="145" t="n"/>
      <c r="X65" s="145" t="n"/>
      <c r="Y65" s="145" t="n"/>
      <c r="Z65" s="145" t="n"/>
      <c r="AA65" s="145" t="n"/>
      <c r="AB65" s="145" t="n"/>
      <c r="AC65" s="145" t="n"/>
      <c r="AD65" s="145" t="n"/>
      <c r="AE65" s="145" t="n"/>
      <c r="AF65" s="145" t="n"/>
      <c r="AG65" s="145" t="n"/>
      <c r="AH65" s="145" t="n"/>
      <c r="AI65" s="145" t="n"/>
      <c r="AJ65" s="428" t="n"/>
      <c r="AK65" s="145" t="n"/>
      <c r="AL65" s="145" t="n"/>
      <c r="AM65" s="145" t="n"/>
      <c r="AN65" s="145" t="n"/>
      <c r="AO65" s="145" t="n"/>
      <c r="AP65" s="145" t="n"/>
      <c r="AQ65" s="145" t="n"/>
      <c r="AR65" s="145" t="n"/>
      <c r="AS65" s="145" t="n"/>
      <c r="AT65" s="145" t="n"/>
      <c r="AU65" s="145" t="n"/>
      <c r="AV65" s="732" t="n"/>
      <c r="AW65" s="145" t="n"/>
      <c r="AX65" s="145" t="n"/>
      <c r="AY65" s="528" t="n"/>
      <c r="AZ65" s="309" t="n"/>
      <c r="BA65" s="302" t="n"/>
      <c r="BB65" s="302" t="n"/>
      <c r="BC65" s="526" t="n"/>
      <c r="BD65" s="145" t="n"/>
      <c r="BE65" s="145" t="n"/>
      <c r="BF65" s="528" t="n"/>
      <c r="BG65" s="309" t="n"/>
      <c r="BH65" s="302" t="n"/>
      <c r="BI65" s="302" t="n"/>
      <c r="BJ65" s="526" t="n"/>
      <c r="BK65" s="145" t="n"/>
      <c r="BL65" s="145" t="n"/>
      <c r="BM65" s="528" t="n"/>
      <c r="BN65" s="309" t="n"/>
      <c r="BO65" s="302" t="n"/>
      <c r="BP65" s="302" t="n"/>
      <c r="BQ65" s="426" t="n"/>
      <c r="BR65" s="145" t="n"/>
      <c r="BS65" s="145" t="n"/>
      <c r="BT65" s="528" t="n"/>
      <c r="BU65" s="309" t="n"/>
      <c r="BV65" s="302" t="n"/>
      <c r="BW65" s="302" t="n"/>
      <c r="BX65" s="425" t="n"/>
      <c r="BY65" s="145" t="n"/>
      <c r="BZ65" s="145" t="n"/>
      <c r="CA65" s="528" t="n"/>
      <c r="CB65" s="309" t="n"/>
      <c r="CC65" s="302" t="n"/>
      <c r="CD65" s="302" t="n"/>
      <c r="CE65" s="425" t="n"/>
      <c r="CF65" s="145" t="n"/>
      <c r="CG65" s="145" t="n"/>
      <c r="CH65" s="528" t="n"/>
      <c r="CI65" s="309" t="n"/>
      <c r="CJ65" s="302" t="n"/>
      <c r="CK65" s="302" t="n"/>
      <c r="CL65" s="145" t="n"/>
      <c r="CM65" s="145" t="n"/>
      <c r="CN65" s="145" t="n"/>
      <c r="CO65" s="145" t="n"/>
      <c r="CP65" s="145" t="n"/>
      <c r="CQ65" s="145" t="n"/>
      <c r="CR65" s="145" t="n"/>
      <c r="CS65" s="145" t="n"/>
      <c r="CT65" s="145" t="n"/>
      <c r="CU65" s="145" t="n"/>
      <c r="CV65" s="145" t="n"/>
      <c r="CW65" s="145" t="n"/>
      <c r="CX65" s="145" t="n"/>
      <c r="CY65" s="145" t="n"/>
      <c r="CZ65" s="145" t="n"/>
      <c r="DA65" s="145" t="n"/>
      <c r="DB65" s="145" t="n"/>
      <c r="DC65" s="145" t="n"/>
      <c r="DD65" s="145" t="n"/>
      <c r="DE65" s="145" t="n"/>
      <c r="DF65" s="145" t="n"/>
      <c r="DG65" s="145" t="n"/>
      <c r="DH65" s="156" t="n"/>
    </row>
    <row r="66" ht="21" customHeight="1" s="621">
      <c r="A66" s="144" t="n"/>
      <c r="B66" s="311" t="n"/>
      <c r="C66" s="311" t="n"/>
      <c r="D66" s="326" t="n"/>
      <c r="E66" s="540" t="inlineStr">
        <is>
          <t xml:space="preserve">Coeffciente correttivo β = </t>
        </is>
      </c>
      <c r="F66" s="631" t="n"/>
      <c r="G66" s="632" t="n"/>
      <c r="H66" s="328" t="n">
        <v>0.65</v>
      </c>
      <c r="I66" s="632" t="n"/>
      <c r="J66" s="329">
        <f t="array" ref="J66">H66*J65</f>
        <v/>
      </c>
      <c r="K66" s="330">
        <f t="array" ref="K66">K65*$H$66</f>
        <v/>
      </c>
      <c r="L66" s="330">
        <f t="array" ref="L66">L65*$H$66</f>
        <v/>
      </c>
      <c r="M66" s="330">
        <f t="array" ref="M66">M65*$H$66</f>
        <v/>
      </c>
      <c r="N66" s="629" t="n"/>
      <c r="O66" s="627" t="n"/>
      <c r="P66" s="630" t="n"/>
      <c r="Q66" s="145" t="n"/>
      <c r="R66" s="145" t="n"/>
      <c r="S66" s="145" t="n"/>
      <c r="T66" s="145" t="n"/>
      <c r="U66" s="145" t="n"/>
      <c r="V66" s="145" t="n"/>
      <c r="W66" s="145" t="n"/>
      <c r="X66" s="145" t="n"/>
      <c r="Y66" s="145" t="n"/>
      <c r="Z66" s="145" t="n"/>
      <c r="AA66" s="145" t="n"/>
      <c r="AB66" s="145" t="n"/>
      <c r="AC66" s="145" t="n"/>
      <c r="AD66" s="145" t="n"/>
      <c r="AE66" s="145" t="n"/>
      <c r="AF66" s="145" t="n"/>
      <c r="AG66" s="145" t="n"/>
      <c r="AH66" s="145" t="n"/>
      <c r="AI66" s="145" t="n"/>
      <c r="AJ66" s="428" t="n"/>
      <c r="AK66" s="145" t="n"/>
      <c r="AL66" s="145" t="n"/>
      <c r="AM66" s="145" t="n"/>
      <c r="AN66" s="145" t="n"/>
      <c r="AO66" s="145" t="n"/>
      <c r="AP66" s="145" t="n"/>
      <c r="AQ66" s="145" t="n"/>
      <c r="AR66" s="145" t="n"/>
      <c r="AS66" s="145" t="n"/>
      <c r="AT66" s="145" t="n"/>
      <c r="AU66" s="145" t="n"/>
      <c r="AV66" s="426" t="n"/>
      <c r="AW66" s="145" t="n"/>
      <c r="AX66" s="145" t="n"/>
      <c r="AY66" s="528" t="n"/>
      <c r="AZ66" s="309" t="n"/>
      <c r="BA66" s="302" t="n"/>
      <c r="BB66" s="302" t="n"/>
      <c r="BC66" s="526" t="n"/>
      <c r="BD66" s="145" t="n"/>
      <c r="BE66" s="145" t="n"/>
      <c r="BF66" s="528" t="n"/>
      <c r="BG66" s="309" t="n"/>
      <c r="BH66" s="302" t="n"/>
      <c r="BI66" s="302" t="n"/>
      <c r="BJ66" s="526" t="n"/>
      <c r="BK66" s="145" t="n"/>
      <c r="BL66" s="145" t="n"/>
      <c r="BM66" s="528" t="n"/>
      <c r="BN66" s="309" t="n"/>
      <c r="BO66" s="302" t="n"/>
      <c r="BP66" s="302" t="n"/>
      <c r="BQ66" s="426" t="n"/>
      <c r="BR66" s="145" t="n"/>
      <c r="BS66" s="145" t="n"/>
      <c r="BT66" s="528" t="n"/>
      <c r="BU66" s="309" t="n"/>
      <c r="BV66" s="302" t="n"/>
      <c r="BW66" s="302" t="n"/>
      <c r="BX66" s="425" t="n"/>
      <c r="BY66" s="145" t="n"/>
      <c r="BZ66" s="145" t="n"/>
      <c r="CA66" s="528" t="n"/>
      <c r="CB66" s="309" t="n"/>
      <c r="CC66" s="302" t="n"/>
      <c r="CD66" s="302" t="n"/>
      <c r="CE66" s="425" t="n"/>
      <c r="CF66" s="145" t="n"/>
      <c r="CG66" s="145" t="n"/>
      <c r="CH66" s="528" t="n"/>
      <c r="CI66" s="309" t="n"/>
      <c r="CJ66" s="302" t="n"/>
      <c r="CK66" s="302" t="n"/>
      <c r="CL66" s="145" t="n"/>
      <c r="CM66" s="145" t="n"/>
      <c r="CN66" s="145" t="n"/>
      <c r="CO66" s="145" t="n"/>
      <c r="CP66" s="145" t="n"/>
      <c r="CQ66" s="145" t="n"/>
      <c r="CR66" s="145" t="n"/>
      <c r="CS66" s="145" t="n"/>
      <c r="CT66" s="145" t="n"/>
      <c r="CU66" s="145" t="n"/>
      <c r="CV66" s="145" t="n"/>
      <c r="CW66" s="145" t="n"/>
      <c r="CX66" s="145" t="n"/>
      <c r="CY66" s="145" t="n"/>
      <c r="CZ66" s="145" t="n"/>
      <c r="DA66" s="145" t="n"/>
      <c r="DB66" s="145" t="n"/>
      <c r="DC66" s="145" t="n"/>
      <c r="DD66" s="145" t="n"/>
      <c r="DE66" s="145" t="n"/>
      <c r="DF66" s="145" t="n"/>
      <c r="DG66" s="145" t="n"/>
      <c r="DH66" s="156" t="n"/>
    </row>
    <row r="67" ht="9.75" customHeight="1" s="621">
      <c r="A67" s="144" t="n"/>
      <c r="B67" s="311" t="n"/>
      <c r="C67" s="311" t="n"/>
      <c r="D67" s="326" t="n"/>
      <c r="E67" s="333" t="n"/>
      <c r="F67" s="631" t="n"/>
      <c r="G67" s="631" t="n"/>
      <c r="H67" s="631" t="n"/>
      <c r="I67" s="631" t="n"/>
      <c r="J67" s="631" t="n"/>
      <c r="K67" s="631" t="n"/>
      <c r="L67" s="631" t="n"/>
      <c r="M67" s="631" t="n"/>
      <c r="N67" s="631" t="n"/>
      <c r="O67" s="631" t="n"/>
      <c r="P67" s="632" t="n"/>
      <c r="Q67" s="145" t="n"/>
      <c r="R67" s="145" t="n"/>
      <c r="S67" s="145" t="n"/>
      <c r="T67" s="145" t="n"/>
      <c r="U67" s="145" t="n"/>
      <c r="V67" s="145" t="n"/>
      <c r="W67" s="145" t="n"/>
      <c r="X67" s="145" t="n"/>
      <c r="Y67" s="145" t="n"/>
      <c r="Z67" s="145" t="n"/>
      <c r="AA67" s="145" t="n"/>
      <c r="AB67" s="145" t="n"/>
      <c r="AC67" s="145" t="n"/>
      <c r="AD67" s="145" t="n"/>
      <c r="AE67" s="145" t="n"/>
      <c r="AF67" s="145" t="n"/>
      <c r="AG67" s="145" t="n"/>
      <c r="AH67" s="145" t="n"/>
      <c r="AI67" s="145" t="n"/>
      <c r="AJ67" s="428" t="n"/>
      <c r="AK67" s="145" t="n"/>
      <c r="AL67" s="145" t="n"/>
      <c r="AM67" s="145" t="n"/>
      <c r="AN67" s="145" t="n"/>
      <c r="AO67" s="145" t="n"/>
      <c r="AP67" s="145" t="n"/>
      <c r="AQ67" s="145" t="n"/>
      <c r="AR67" s="145" t="n"/>
      <c r="AS67" s="145" t="n"/>
      <c r="AT67" s="145" t="n"/>
      <c r="AU67" s="145" t="n"/>
      <c r="AV67" s="425" t="n"/>
      <c r="AW67" s="145" t="n"/>
      <c r="AX67" s="145" t="n"/>
      <c r="AY67" s="528" t="n"/>
      <c r="AZ67" s="309" t="n"/>
      <c r="BA67" s="302" t="n"/>
      <c r="BB67" s="302" t="n"/>
      <c r="BC67" s="526" t="n"/>
      <c r="BD67" s="145" t="n"/>
      <c r="BE67" s="145" t="n"/>
      <c r="BF67" s="528" t="n"/>
      <c r="BG67" s="309" t="n"/>
      <c r="BH67" s="302" t="n"/>
      <c r="BI67" s="302" t="n"/>
      <c r="BJ67" s="526" t="n"/>
      <c r="BK67" s="145" t="n"/>
      <c r="BL67" s="145" t="n"/>
      <c r="BM67" s="528" t="n"/>
      <c r="BN67" s="309" t="n"/>
      <c r="BO67" s="302" t="n"/>
      <c r="BP67" s="302" t="n"/>
      <c r="BQ67" s="426" t="n"/>
      <c r="BR67" s="145" t="n"/>
      <c r="BS67" s="145" t="n"/>
      <c r="BT67" s="528" t="n"/>
      <c r="BU67" s="309" t="n"/>
      <c r="BV67" s="302" t="n"/>
      <c r="BW67" s="302" t="n"/>
      <c r="BX67" s="425" t="n"/>
      <c r="BY67" s="145" t="n"/>
      <c r="BZ67" s="145" t="n"/>
      <c r="CA67" s="528" t="n"/>
      <c r="CB67" s="309" t="n"/>
      <c r="CC67" s="302" t="n"/>
      <c r="CD67" s="302" t="n"/>
      <c r="CE67" s="425" t="n"/>
      <c r="CF67" s="145" t="n"/>
      <c r="CG67" s="145" t="n"/>
      <c r="CH67" s="528" t="n"/>
      <c r="CI67" s="309" t="n"/>
      <c r="CJ67" s="302" t="n"/>
      <c r="CK67" s="302" t="n"/>
      <c r="CL67" s="145" t="n"/>
      <c r="CM67" s="145" t="n"/>
      <c r="CN67" s="145" t="n"/>
      <c r="CO67" s="145" t="n"/>
      <c r="CP67" s="145" t="n"/>
      <c r="CQ67" s="145" t="n"/>
      <c r="CR67" s="145" t="n"/>
      <c r="CS67" s="145" t="n"/>
      <c r="CT67" s="145" t="n"/>
      <c r="CU67" s="145" t="n"/>
      <c r="CV67" s="145" t="n"/>
      <c r="CW67" s="145" t="n"/>
      <c r="CX67" s="145" t="n"/>
      <c r="CY67" s="145" t="n"/>
      <c r="CZ67" s="145" t="n"/>
      <c r="DA67" s="145" t="n"/>
      <c r="DB67" s="145" t="n"/>
      <c r="DC67" s="145" t="n"/>
      <c r="DD67" s="145" t="n"/>
      <c r="DE67" s="145" t="n"/>
      <c r="DF67" s="145" t="n"/>
      <c r="DG67" s="145" t="n"/>
      <c r="DH67" s="156" t="n"/>
    </row>
    <row r="68" ht="24" customHeight="1" s="621">
      <c r="A68" s="144" t="n"/>
      <c r="B68" s="311" t="n"/>
      <c r="C68" s="311" t="n"/>
      <c r="D68" s="326" t="n"/>
      <c r="E68" s="335" t="inlineStr">
        <is>
          <t>STATO</t>
        </is>
      </c>
      <c r="F68" s="632" t="n"/>
      <c r="G68" s="542" t="inlineStr">
        <is>
          <t>Medoto HML</t>
        </is>
      </c>
      <c r="H68" s="542" t="inlineStr">
        <is>
          <t>LEX</t>
        </is>
      </c>
      <c r="I68" s="543" t="inlineStr">
        <is>
          <t>LEX'</t>
        </is>
      </c>
      <c r="J68" s="694">
        <f t="array" ref="J68">IF(O47&lt;87,CX43,CX43)</f>
        <v/>
      </c>
      <c r="K68" s="543" t="inlineStr">
        <is>
          <t xml:space="preserve">Lact </t>
        </is>
      </c>
      <c r="L68" s="733" t="n">
        <v>80</v>
      </c>
      <c r="M68" s="710">
        <f t="array" ref="M68">IF(J68&lt;65,"IPERPROTEZIONE",IF(J68&lt;70,"ACCETTABILE",IF(J68&lt;75,"BUONA",IF(J68&lt;80,"ACCETTABILE","INSUFFICIENTE"))))</f>
        <v/>
      </c>
      <c r="N68" s="631" t="n"/>
      <c r="O68" s="631" t="n"/>
      <c r="P68" s="632" t="n"/>
      <c r="Q68" s="145" t="n"/>
      <c r="R68" s="145" t="n"/>
      <c r="S68" s="145" t="n"/>
      <c r="T68" s="145" t="n"/>
      <c r="U68" s="145" t="n"/>
      <c r="V68" s="145" t="n"/>
      <c r="W68" s="145" t="n"/>
      <c r="X68" s="145" t="n"/>
      <c r="Y68" s="145" t="n"/>
      <c r="Z68" s="145" t="n"/>
      <c r="AA68" s="145" t="n"/>
      <c r="AB68" s="145" t="n"/>
      <c r="AC68" s="145" t="n"/>
      <c r="AD68" s="145" t="n"/>
      <c r="AE68" s="145" t="n"/>
      <c r="AF68" s="145" t="n"/>
      <c r="AG68" s="145" t="n"/>
      <c r="AH68" s="145" t="n"/>
      <c r="AI68" s="145" t="n"/>
      <c r="AJ68" s="428" t="n"/>
      <c r="AK68" s="145" t="n"/>
      <c r="AL68" s="145" t="n"/>
      <c r="AM68" s="145" t="n"/>
      <c r="AN68" s="145" t="n"/>
      <c r="AO68" s="145" t="n"/>
      <c r="AP68" s="145" t="n"/>
      <c r="AQ68" s="145" t="n"/>
      <c r="AR68" s="145" t="n"/>
      <c r="AS68" s="145" t="n"/>
      <c r="AT68" s="145" t="n"/>
      <c r="AU68" s="145" t="n"/>
      <c r="AV68" s="734" t="n"/>
      <c r="AW68" s="145" t="n"/>
      <c r="AX68" s="145" t="n"/>
      <c r="AY68" s="528" t="n"/>
      <c r="AZ68" s="309" t="n"/>
      <c r="BA68" s="302" t="n"/>
      <c r="BB68" s="302" t="n"/>
      <c r="BC68" s="526" t="n"/>
      <c r="BD68" s="145" t="n"/>
      <c r="BE68" s="145" t="n"/>
      <c r="BF68" s="528" t="n"/>
      <c r="BG68" s="309" t="n"/>
      <c r="BH68" s="302" t="n"/>
      <c r="BI68" s="302" t="n"/>
      <c r="BJ68" s="526" t="n"/>
      <c r="BK68" s="145" t="n"/>
      <c r="BL68" s="145" t="n"/>
      <c r="BM68" s="528" t="n"/>
      <c r="BN68" s="309" t="n"/>
      <c r="BO68" s="302" t="n"/>
      <c r="BP68" s="302" t="n"/>
      <c r="BQ68" s="426" t="n"/>
      <c r="BR68" s="145" t="n"/>
      <c r="BS68" s="145" t="n"/>
      <c r="BT68" s="528" t="n"/>
      <c r="BU68" s="309" t="n"/>
      <c r="BV68" s="302" t="n"/>
      <c r="BW68" s="302" t="n"/>
      <c r="BX68" s="425" t="n"/>
      <c r="BY68" s="145" t="n"/>
      <c r="BZ68" s="145" t="n"/>
      <c r="CA68" s="528" t="n"/>
      <c r="CB68" s="309" t="n"/>
      <c r="CC68" s="302" t="n"/>
      <c r="CD68" s="302" t="n"/>
      <c r="CE68" s="425" t="n"/>
      <c r="CF68" s="145" t="n"/>
      <c r="CG68" s="145" t="n"/>
      <c r="CH68" s="528" t="n"/>
      <c r="CI68" s="309" t="n"/>
      <c r="CJ68" s="302" t="n"/>
      <c r="CK68" s="302" t="n"/>
      <c r="CL68" s="145" t="n"/>
      <c r="CM68" s="145" t="n"/>
      <c r="CN68" s="145" t="n"/>
      <c r="CO68" s="145" t="n"/>
      <c r="CP68" s="145" t="n"/>
      <c r="CQ68" s="145" t="n"/>
      <c r="CR68" s="145" t="n"/>
      <c r="CS68" s="145" t="n"/>
      <c r="CT68" s="145" t="n"/>
      <c r="CU68" s="145" t="n"/>
      <c r="CV68" s="145" t="n"/>
      <c r="CW68" s="145" t="n"/>
      <c r="CX68" s="145" t="n"/>
      <c r="CY68" s="145" t="n"/>
      <c r="CZ68" s="145" t="n"/>
      <c r="DA68" s="145" t="n"/>
      <c r="DB68" s="145" t="n"/>
      <c r="DC68" s="145" t="n"/>
      <c r="DD68" s="145" t="n"/>
      <c r="DE68" s="145" t="n"/>
      <c r="DF68" s="145" t="n"/>
      <c r="DG68" s="145" t="n"/>
      <c r="DH68" s="156" t="n"/>
    </row>
    <row r="69" ht="37.5" customHeight="1" s="621">
      <c r="A69" s="144" t="n"/>
      <c r="B69" s="311" t="n"/>
      <c r="C69" s="311" t="n"/>
      <c r="D69" s="326" t="n"/>
      <c r="E69" s="342" t="inlineStr">
        <is>
          <t>IN DOTAZIONE</t>
        </is>
      </c>
      <c r="F69" s="697" t="n"/>
      <c r="G69" s="633" t="n"/>
      <c r="H69" s="546" t="inlineStr">
        <is>
          <t>PPeak</t>
        </is>
      </c>
      <c r="I69" s="345" t="inlineStr">
        <is>
          <t>dm</t>
        </is>
      </c>
      <c r="J69" s="698">
        <f t="array" ref="J69">M66-5</f>
        <v/>
      </c>
      <c r="K69" s="345" t="inlineStr">
        <is>
          <t xml:space="preserve">Lact </t>
        </is>
      </c>
      <c r="L69" s="698" t="n">
        <v>135</v>
      </c>
      <c r="M69" s="735">
        <f t="array" ref="M69">IF($O$48&lt;135,"VERIFICA NON NECESSARIA",IF(($O$48-J69)&lt;135,"IDONEO","INSUFFICIENTE"))</f>
        <v/>
      </c>
      <c r="N69" s="699" t="n"/>
      <c r="O69" s="699" t="n"/>
      <c r="P69" s="697" t="n"/>
      <c r="Q69" s="145" t="n"/>
      <c r="R69" s="145" t="n"/>
      <c r="S69" s="145" t="n"/>
      <c r="T69" s="145" t="n"/>
      <c r="U69" s="145" t="n"/>
      <c r="V69" s="145" t="n"/>
      <c r="W69" s="145" t="n"/>
      <c r="X69" s="145" t="n"/>
      <c r="Y69" s="145" t="n"/>
      <c r="Z69" s="145" t="n"/>
      <c r="AA69" s="145" t="n"/>
      <c r="AB69" s="145" t="n"/>
      <c r="AC69" s="145" t="n"/>
      <c r="AD69" s="145" t="n"/>
      <c r="AE69" s="145" t="n"/>
      <c r="AF69" s="145" t="n"/>
      <c r="AG69" s="145" t="n"/>
      <c r="AH69" s="145" t="n"/>
      <c r="AI69" s="145" t="n"/>
      <c r="AJ69" s="428" t="n"/>
      <c r="AK69" s="145" t="n"/>
      <c r="AL69" s="145" t="n"/>
      <c r="AM69" s="145" t="n"/>
      <c r="AN69" s="145" t="n"/>
      <c r="AO69" s="145" t="n"/>
      <c r="AP69" s="145" t="n"/>
      <c r="AQ69" s="145" t="n"/>
      <c r="AR69" s="145" t="n"/>
      <c r="AS69" s="145" t="n"/>
      <c r="AT69" s="145" t="n"/>
      <c r="AU69" s="145" t="n"/>
      <c r="AV69" s="734" t="n"/>
      <c r="AW69" s="145" t="n"/>
      <c r="AX69" s="145" t="n"/>
      <c r="AY69" s="528" t="n"/>
      <c r="AZ69" s="309" t="n"/>
      <c r="BA69" s="302" t="n"/>
      <c r="BB69" s="302" t="n"/>
      <c r="BC69" s="526" t="n"/>
      <c r="BD69" s="145" t="n"/>
      <c r="BE69" s="145" t="n"/>
      <c r="BF69" s="528" t="n"/>
      <c r="BG69" s="309" t="n"/>
      <c r="BH69" s="302" t="n"/>
      <c r="BI69" s="302" t="n"/>
      <c r="BJ69" s="526" t="n"/>
      <c r="BK69" s="145" t="n"/>
      <c r="BL69" s="145" t="n"/>
      <c r="BM69" s="528" t="n"/>
      <c r="BN69" s="309" t="n"/>
      <c r="BO69" s="302" t="n"/>
      <c r="BP69" s="302" t="n"/>
      <c r="BQ69" s="426" t="n"/>
      <c r="BR69" s="145" t="n"/>
      <c r="BS69" s="145" t="n"/>
      <c r="BT69" s="528" t="n"/>
      <c r="BU69" s="309" t="n"/>
      <c r="BV69" s="302" t="n"/>
      <c r="BW69" s="302" t="n"/>
      <c r="BX69" s="425" t="n"/>
      <c r="BY69" s="145" t="n"/>
      <c r="BZ69" s="145" t="n"/>
      <c r="CA69" s="528" t="n"/>
      <c r="CB69" s="309" t="n"/>
      <c r="CC69" s="302" t="n"/>
      <c r="CD69" s="302" t="n"/>
      <c r="CE69" s="425" t="n"/>
      <c r="CF69" s="145" t="n"/>
      <c r="CG69" s="145" t="n"/>
      <c r="CH69" s="528" t="n"/>
      <c r="CI69" s="309" t="n"/>
      <c r="CJ69" s="302" t="n"/>
      <c r="CK69" s="302" t="n"/>
      <c r="CL69" s="145" t="n"/>
      <c r="CM69" s="145" t="n"/>
      <c r="CN69" s="145" t="n"/>
      <c r="CO69" s="145" t="n"/>
      <c r="CP69" s="145" t="n"/>
      <c r="CQ69" s="145" t="n"/>
      <c r="CR69" s="145" t="n"/>
      <c r="CS69" s="145" t="n"/>
      <c r="CT69" s="145" t="n"/>
      <c r="CU69" s="145" t="n"/>
      <c r="CV69" s="145" t="n"/>
      <c r="CW69" s="145" t="n"/>
      <c r="CX69" s="145" t="n"/>
      <c r="CY69" s="145" t="n"/>
      <c r="CZ69" s="145" t="n"/>
      <c r="DA69" s="145" t="n"/>
      <c r="DB69" s="145" t="n"/>
      <c r="DC69" s="145" t="n"/>
      <c r="DD69" s="145" t="n"/>
      <c r="DE69" s="145" t="n"/>
      <c r="DF69" s="145" t="n"/>
      <c r="DG69" s="145" t="n"/>
      <c r="DH69" s="156" t="n"/>
    </row>
    <row r="70" ht="12.6" customHeight="1" s="621">
      <c r="A70" s="144" t="n"/>
      <c r="B70" s="311" t="n"/>
      <c r="C70" s="311" t="n"/>
      <c r="D70" s="311" t="n"/>
      <c r="E70" s="294" t="n"/>
      <c r="F70" s="294" t="n"/>
      <c r="G70" s="173" t="n"/>
      <c r="H70" s="294" t="n"/>
      <c r="I70" s="352" t="n"/>
      <c r="J70" s="352" t="n"/>
      <c r="K70" s="701" t="n"/>
      <c r="L70" s="354" t="n"/>
      <c r="M70" s="354" t="n"/>
      <c r="N70" s="549" t="n"/>
      <c r="O70" s="356" t="n"/>
      <c r="P70" s="356" t="n"/>
      <c r="Q70" s="145" t="n"/>
      <c r="R70" s="145" t="n"/>
      <c r="S70" s="145" t="n"/>
      <c r="T70" s="145" t="n"/>
      <c r="U70" s="145" t="n"/>
      <c r="V70" s="145" t="n"/>
      <c r="W70" s="145" t="n"/>
      <c r="X70" s="145" t="n"/>
      <c r="Y70" s="145" t="n"/>
      <c r="Z70" s="145" t="n"/>
      <c r="AA70" s="145" t="n"/>
      <c r="AB70" s="145" t="n"/>
      <c r="AC70" s="145" t="n"/>
      <c r="AD70" s="145" t="n"/>
      <c r="AE70" s="145" t="n"/>
      <c r="AF70" s="145" t="n"/>
      <c r="AG70" s="145" t="n"/>
      <c r="AH70" s="145" t="n"/>
      <c r="AI70" s="145" t="n"/>
      <c r="AJ70" s="428" t="n"/>
      <c r="AK70" s="145" t="n"/>
      <c r="AL70" s="145" t="n"/>
      <c r="AM70" s="145" t="n"/>
      <c r="AN70" s="145" t="n"/>
      <c r="AO70" s="145" t="n"/>
      <c r="AP70" s="145" t="n"/>
      <c r="AQ70" s="145" t="n"/>
      <c r="AR70" s="145" t="n"/>
      <c r="AS70" s="145" t="n"/>
      <c r="AT70" s="145" t="n"/>
      <c r="AU70" s="145" t="n"/>
      <c r="AV70" s="550" t="n"/>
      <c r="AW70" s="145" t="n"/>
      <c r="AX70" s="145" t="n"/>
      <c r="AY70" s="528" t="n"/>
      <c r="AZ70" s="309" t="n"/>
      <c r="BA70" s="302" t="n"/>
      <c r="BB70" s="302" t="n"/>
      <c r="BC70" s="526" t="n"/>
      <c r="BD70" s="145" t="n"/>
      <c r="BE70" s="145" t="n"/>
      <c r="BF70" s="528" t="n"/>
      <c r="BG70" s="309" t="n"/>
      <c r="BH70" s="302" t="n"/>
      <c r="BI70" s="302" t="n"/>
      <c r="BJ70" s="526" t="n"/>
      <c r="BK70" s="145" t="n"/>
      <c r="BL70" s="145" t="n"/>
      <c r="BM70" s="528" t="n"/>
      <c r="BN70" s="309" t="n"/>
      <c r="BO70" s="302" t="n"/>
      <c r="BP70" s="302" t="n"/>
      <c r="BQ70" s="426" t="n"/>
      <c r="BR70" s="145" t="n"/>
      <c r="BS70" s="145" t="n"/>
      <c r="BT70" s="528" t="n"/>
      <c r="BU70" s="309" t="n"/>
      <c r="BV70" s="302" t="n"/>
      <c r="BW70" s="302" t="n"/>
      <c r="BX70" s="425" t="n"/>
      <c r="BY70" s="145" t="n"/>
      <c r="BZ70" s="145" t="n"/>
      <c r="CA70" s="528" t="n"/>
      <c r="CB70" s="309" t="n"/>
      <c r="CC70" s="302" t="n"/>
      <c r="CD70" s="302" t="n"/>
      <c r="CE70" s="425" t="n"/>
      <c r="CF70" s="145" t="n"/>
      <c r="CG70" s="145" t="n"/>
      <c r="CH70" s="528" t="n"/>
      <c r="CI70" s="309" t="n"/>
      <c r="CJ70" s="302" t="n"/>
      <c r="CK70" s="302" t="n"/>
      <c r="CL70" s="145" t="n"/>
      <c r="CM70" s="145" t="n"/>
      <c r="CN70" s="145" t="n"/>
      <c r="CO70" s="145" t="n"/>
      <c r="CP70" s="145" t="n"/>
      <c r="CQ70" s="145" t="n"/>
      <c r="CR70" s="145" t="n"/>
      <c r="CS70" s="145" t="n"/>
      <c r="CT70" s="145" t="n"/>
      <c r="CU70" s="145" t="n"/>
      <c r="CV70" s="145" t="n"/>
      <c r="CW70" s="145" t="n"/>
      <c r="CX70" s="145" t="n"/>
      <c r="CY70" s="145" t="n"/>
      <c r="CZ70" s="145" t="n"/>
      <c r="DA70" s="145" t="n"/>
      <c r="DB70" s="145" t="n"/>
      <c r="DC70" s="145" t="n"/>
      <c r="DD70" s="145" t="n"/>
      <c r="DE70" s="145" t="n"/>
      <c r="DF70" s="145" t="n"/>
      <c r="DG70" s="145" t="n"/>
      <c r="DH70" s="156" t="n"/>
    </row>
    <row r="71" ht="12.6" customHeight="1" s="621">
      <c r="A71" s="144" t="n"/>
      <c r="B71" s="311" t="n"/>
      <c r="C71" s="311" t="n"/>
      <c r="D71" s="311" t="n"/>
      <c r="E71" s="358" t="n"/>
      <c r="F71" s="358" t="n"/>
      <c r="G71" s="358" t="n"/>
      <c r="H71" s="358" t="n"/>
      <c r="I71" s="358" t="n"/>
      <c r="J71" s="358" t="n"/>
      <c r="K71" s="702" t="n"/>
      <c r="L71" s="360" t="n"/>
      <c r="M71" s="360" t="n"/>
      <c r="N71" s="551" t="n"/>
      <c r="O71" s="362" t="n"/>
      <c r="P71" s="362" t="n"/>
      <c r="Q71" s="145" t="n"/>
      <c r="R71" s="145" t="n"/>
      <c r="S71" s="145" t="n"/>
      <c r="T71" s="145" t="n"/>
      <c r="U71" s="145" t="n"/>
      <c r="V71" s="145" t="n"/>
      <c r="W71" s="145" t="n"/>
      <c r="X71" s="145" t="n"/>
      <c r="Y71" s="145" t="n"/>
      <c r="Z71" s="145" t="n"/>
      <c r="AA71" s="145" t="n"/>
      <c r="AB71" s="145" t="n"/>
      <c r="AC71" s="145" t="n"/>
      <c r="AD71" s="145" t="n"/>
      <c r="AE71" s="145" t="n"/>
      <c r="AF71" s="145" t="n"/>
      <c r="AG71" s="145" t="n"/>
      <c r="AH71" s="145" t="n"/>
      <c r="AI71" s="145" t="n"/>
      <c r="AJ71" s="428" t="n"/>
      <c r="AK71" s="145" t="n"/>
      <c r="AL71" s="145" t="n"/>
      <c r="AM71" s="145" t="n"/>
      <c r="AN71" s="145" t="n"/>
      <c r="AO71" s="145" t="n"/>
      <c r="AP71" s="145" t="n"/>
      <c r="AQ71" s="145" t="n"/>
      <c r="AR71" s="145" t="n"/>
      <c r="AS71" s="145" t="n"/>
      <c r="AT71" s="145" t="n"/>
      <c r="AU71" s="145" t="n"/>
      <c r="AV71" s="550" t="n"/>
      <c r="AW71" s="145" t="n"/>
      <c r="AX71" s="145" t="n"/>
      <c r="AY71" s="528" t="n"/>
      <c r="AZ71" s="309" t="n"/>
      <c r="BA71" s="302" t="n"/>
      <c r="BB71" s="302" t="n"/>
      <c r="BC71" s="526" t="n"/>
      <c r="BD71" s="145" t="n"/>
      <c r="BE71" s="145" t="n"/>
      <c r="BF71" s="528" t="n"/>
      <c r="BG71" s="309" t="n"/>
      <c r="BH71" s="302" t="n"/>
      <c r="BI71" s="302" t="n"/>
      <c r="BJ71" s="526" t="n"/>
      <c r="BK71" s="145" t="n"/>
      <c r="BL71" s="145" t="n"/>
      <c r="BM71" s="528" t="n"/>
      <c r="BN71" s="309" t="n"/>
      <c r="BO71" s="302" t="n"/>
      <c r="BP71" s="302" t="n"/>
      <c r="BQ71" s="426" t="n"/>
      <c r="BR71" s="145" t="n"/>
      <c r="BS71" s="145" t="n"/>
      <c r="BT71" s="528" t="n"/>
      <c r="BU71" s="309" t="n"/>
      <c r="BV71" s="302" t="n"/>
      <c r="BW71" s="302" t="n"/>
      <c r="BX71" s="425" t="n"/>
      <c r="BY71" s="145" t="n"/>
      <c r="BZ71" s="145" t="n"/>
      <c r="CA71" s="528" t="n"/>
      <c r="CB71" s="309" t="n"/>
      <c r="CC71" s="302" t="n"/>
      <c r="CD71" s="302" t="n"/>
      <c r="CE71" s="425" t="n"/>
      <c r="CF71" s="145" t="n"/>
      <c r="CG71" s="145" t="n"/>
      <c r="CH71" s="528" t="n"/>
      <c r="CI71" s="309" t="n"/>
      <c r="CJ71" s="302" t="n"/>
      <c r="CK71" s="302" t="n"/>
      <c r="CL71" s="145" t="n"/>
      <c r="CM71" s="145" t="n"/>
      <c r="CN71" s="145" t="n"/>
      <c r="CO71" s="145" t="n"/>
      <c r="CP71" s="145" t="n"/>
      <c r="CQ71" s="145" t="n"/>
      <c r="CR71" s="145" t="n"/>
      <c r="CS71" s="145" t="n"/>
      <c r="CT71" s="145" t="n"/>
      <c r="CU71" s="145" t="n"/>
      <c r="CV71" s="145" t="n"/>
      <c r="CW71" s="145" t="n"/>
      <c r="CX71" s="145" t="n"/>
      <c r="CY71" s="145" t="n"/>
      <c r="CZ71" s="145" t="n"/>
      <c r="DA71" s="145" t="n"/>
      <c r="DB71" s="145" t="n"/>
      <c r="DC71" s="145" t="n"/>
      <c r="DD71" s="145" t="n"/>
      <c r="DE71" s="145" t="n"/>
      <c r="DF71" s="145" t="n"/>
      <c r="DG71" s="145" t="n"/>
      <c r="DH71" s="156" t="n"/>
    </row>
    <row r="72" ht="27" customHeight="1" s="621">
      <c r="A72" s="144" t="n"/>
      <c r="B72" s="311" t="n"/>
      <c r="C72" s="311" t="n"/>
      <c r="D72" s="326" t="n"/>
      <c r="E72" s="363" t="inlineStr">
        <is>
          <t>VERIFICA E GIUDIZIO IDONEITA' DEL D.P.I. CON CALCOLO DEL PNR GLOBALE PER LAeq,F</t>
        </is>
      </c>
      <c r="F72" s="689" t="n"/>
      <c r="G72" s="689" t="n"/>
      <c r="H72" s="689" t="n"/>
      <c r="I72" s="689" t="n"/>
      <c r="J72" s="689" t="n"/>
      <c r="K72" s="689" t="n"/>
      <c r="L72" s="689" t="n"/>
      <c r="M72" s="689" t="n"/>
      <c r="N72" s="689" t="n"/>
      <c r="O72" s="689" t="n"/>
      <c r="P72" s="703" t="n"/>
      <c r="Q72" s="145" t="n"/>
      <c r="R72" s="145" t="n"/>
      <c r="S72" s="145" t="n"/>
      <c r="T72" s="145" t="n"/>
      <c r="U72" s="145" t="n"/>
      <c r="V72" s="145" t="n"/>
      <c r="W72" s="145" t="n"/>
      <c r="X72" s="145" t="n"/>
      <c r="Y72" s="145" t="n"/>
      <c r="Z72" s="145" t="n"/>
      <c r="AA72" s="145" t="n"/>
      <c r="AB72" s="145" t="n"/>
      <c r="AC72" s="145" t="n"/>
      <c r="AD72" s="145" t="n"/>
      <c r="AE72" s="145" t="n"/>
      <c r="AF72" s="145" t="n"/>
      <c r="AG72" s="145" t="n"/>
      <c r="AH72" s="145" t="n"/>
      <c r="AI72" s="145" t="n"/>
      <c r="AJ72" s="428" t="n"/>
      <c r="AK72" s="145" t="n"/>
      <c r="AL72" s="145" t="n"/>
      <c r="AM72" s="145" t="n"/>
      <c r="AN72" s="145" t="n"/>
      <c r="AO72" s="145" t="n"/>
      <c r="AP72" s="145" t="n"/>
      <c r="AQ72" s="145" t="n"/>
      <c r="AR72" s="145" t="n"/>
      <c r="AS72" s="145" t="n"/>
      <c r="AT72" s="145" t="n"/>
      <c r="AU72" s="145" t="n"/>
      <c r="AV72" s="550" t="n"/>
      <c r="AW72" s="145" t="n"/>
      <c r="AX72" s="145" t="n"/>
      <c r="AY72" s="528" t="n"/>
      <c r="AZ72" s="309" t="n"/>
      <c r="BA72" s="302" t="n"/>
      <c r="BB72" s="302" t="n"/>
      <c r="BC72" s="526" t="n"/>
      <c r="BD72" s="145" t="n"/>
      <c r="BE72" s="145" t="n"/>
      <c r="BF72" s="528" t="n"/>
      <c r="BG72" s="309" t="n"/>
      <c r="BH72" s="302" t="n"/>
      <c r="BI72" s="302" t="n"/>
      <c r="BJ72" s="526" t="n"/>
      <c r="BK72" s="145" t="n"/>
      <c r="BL72" s="145" t="n"/>
      <c r="BM72" s="528" t="n"/>
      <c r="BN72" s="309" t="n"/>
      <c r="BO72" s="302" t="n"/>
      <c r="BP72" s="302" t="n"/>
      <c r="BQ72" s="426" t="n"/>
      <c r="BR72" s="145" t="n"/>
      <c r="BS72" s="145" t="n"/>
      <c r="BT72" s="528" t="n"/>
      <c r="BU72" s="309" t="n"/>
      <c r="BV72" s="302" t="n"/>
      <c r="BW72" s="302" t="n"/>
      <c r="BX72" s="425" t="n"/>
      <c r="BY72" s="145" t="n"/>
      <c r="BZ72" s="145" t="n"/>
      <c r="CA72" s="528" t="n"/>
      <c r="CB72" s="309" t="n"/>
      <c r="CC72" s="302" t="n"/>
      <c r="CD72" s="302" t="n"/>
      <c r="CE72" s="425" t="n"/>
      <c r="CF72" s="145" t="n"/>
      <c r="CG72" s="145" t="n"/>
      <c r="CH72" s="528" t="n"/>
      <c r="CI72" s="309" t="n"/>
      <c r="CJ72" s="302" t="n"/>
      <c r="CK72" s="302" t="n"/>
      <c r="CL72" s="145" t="n"/>
      <c r="CM72" s="145" t="n"/>
      <c r="CN72" s="145" t="n"/>
      <c r="CO72" s="145" t="n"/>
      <c r="CP72" s="145" t="n"/>
      <c r="CQ72" s="145" t="n"/>
      <c r="CR72" s="145" t="n"/>
      <c r="CS72" s="145" t="n"/>
      <c r="CT72" s="145" t="n"/>
      <c r="CU72" s="145" t="n"/>
      <c r="CV72" s="145" t="n"/>
      <c r="CW72" s="145" t="n"/>
      <c r="CX72" s="145" t="n"/>
      <c r="CY72" s="145" t="n"/>
      <c r="CZ72" s="145" t="n"/>
      <c r="DA72" s="145" t="n"/>
      <c r="DB72" s="145" t="n"/>
      <c r="DC72" s="145" t="n"/>
      <c r="DD72" s="145" t="n"/>
      <c r="DE72" s="145" t="n"/>
      <c r="DF72" s="145" t="n"/>
      <c r="DG72" s="145" t="n"/>
      <c r="DH72" s="156" t="n"/>
    </row>
    <row r="73" ht="21" customHeight="1" s="621">
      <c r="A73" s="144" t="n"/>
      <c r="B73" s="311" t="n"/>
      <c r="C73" s="311" t="n"/>
      <c r="D73" s="326" t="n"/>
      <c r="E73" s="530" t="inlineStr">
        <is>
          <t>COD.</t>
        </is>
      </c>
      <c r="F73" s="531" t="inlineStr">
        <is>
          <t>Tipologia:</t>
        </is>
      </c>
      <c r="G73" s="531" t="inlineStr">
        <is>
          <t>Marca:</t>
        </is>
      </c>
      <c r="H73" s="531" t="inlineStr">
        <is>
          <t>Modello:</t>
        </is>
      </c>
      <c r="I73" s="632" t="n"/>
      <c r="J73" s="317" t="inlineStr">
        <is>
          <t>SNR</t>
        </is>
      </c>
      <c r="K73" s="318" t="inlineStr">
        <is>
          <t>H</t>
        </is>
      </c>
      <c r="L73" s="318" t="inlineStr">
        <is>
          <t>M</t>
        </is>
      </c>
      <c r="M73" s="318" t="inlineStr">
        <is>
          <t>L</t>
        </is>
      </c>
      <c r="N73" s="531" t="inlineStr">
        <is>
          <t>LEQ(A)F</t>
        </is>
      </c>
      <c r="O73" s="531" t="inlineStr">
        <is>
          <t>LEQ(C)F</t>
        </is>
      </c>
      <c r="P73" s="552" t="inlineStr">
        <is>
          <t>PNR</t>
        </is>
      </c>
      <c r="Q73" s="145" t="n"/>
      <c r="R73" s="145" t="n"/>
      <c r="S73" s="145" t="n"/>
      <c r="T73" s="145" t="n"/>
      <c r="U73" s="145" t="n"/>
      <c r="V73" s="145" t="n"/>
      <c r="W73" s="145" t="n"/>
      <c r="X73" s="145" t="n"/>
      <c r="Y73" s="145" t="n"/>
      <c r="Z73" s="145" t="n"/>
      <c r="AA73" s="145" t="n"/>
      <c r="AB73" s="145" t="n"/>
      <c r="AC73" s="145" t="n"/>
      <c r="AD73" s="145" t="n"/>
      <c r="AE73" s="145" t="n"/>
      <c r="AF73" s="145" t="n"/>
      <c r="AG73" s="145" t="n"/>
      <c r="AH73" s="145" t="n"/>
      <c r="AI73" s="145" t="n"/>
      <c r="AJ73" s="428" t="n"/>
      <c r="AK73" s="145" t="n"/>
      <c r="AL73" s="145" t="n"/>
      <c r="AM73" s="145" t="n"/>
      <c r="AN73" s="145" t="n"/>
      <c r="AO73" s="145" t="n"/>
      <c r="AP73" s="145" t="n"/>
      <c r="AQ73" s="145" t="n"/>
      <c r="AR73" s="145" t="n"/>
      <c r="AS73" s="145" t="n"/>
      <c r="AT73" s="145" t="n"/>
      <c r="AU73" s="145" t="n"/>
      <c r="AV73" s="533" t="n"/>
      <c r="AW73" s="145" t="n"/>
      <c r="AX73" s="145" t="n"/>
      <c r="AY73" s="528" t="n"/>
      <c r="AZ73" s="310" t="n"/>
      <c r="BA73" s="302" t="n"/>
      <c r="BB73" s="302" t="n"/>
      <c r="BC73" s="526" t="n"/>
      <c r="BD73" s="145" t="n"/>
      <c r="BE73" s="145" t="n"/>
      <c r="BF73" s="528" t="n"/>
      <c r="BG73" s="310" t="n"/>
      <c r="BH73" s="302" t="n"/>
      <c r="BI73" s="302" t="n"/>
      <c r="BJ73" s="526" t="n"/>
      <c r="BK73" s="145" t="n"/>
      <c r="BL73" s="145" t="n"/>
      <c r="BM73" s="528" t="n"/>
      <c r="BN73" s="310" t="n"/>
      <c r="BO73" s="302" t="n"/>
      <c r="BP73" s="302" t="n"/>
      <c r="BQ73" s="426" t="n"/>
      <c r="BR73" s="145" t="n"/>
      <c r="BS73" s="145" t="n"/>
      <c r="BT73" s="528" t="n"/>
      <c r="BU73" s="310" t="n"/>
      <c r="BV73" s="302" t="n"/>
      <c r="BW73" s="302" t="n"/>
      <c r="BX73" s="425" t="n"/>
      <c r="BY73" s="145" t="n"/>
      <c r="BZ73" s="145" t="n"/>
      <c r="CA73" s="528" t="n"/>
      <c r="CB73" s="310" t="n"/>
      <c r="CC73" s="302" t="n"/>
      <c r="CD73" s="302" t="n"/>
      <c r="CE73" s="425" t="n"/>
      <c r="CF73" s="145" t="n"/>
      <c r="CG73" s="145" t="n"/>
      <c r="CH73" s="528" t="n"/>
      <c r="CI73" s="310" t="n"/>
      <c r="CJ73" s="302" t="n"/>
      <c r="CK73" s="302" t="n"/>
      <c r="CL73" s="145" t="n"/>
      <c r="CM73" s="145" t="n"/>
      <c r="CN73" s="145" t="n"/>
      <c r="CO73" s="145" t="n"/>
      <c r="CP73" s="145" t="n"/>
      <c r="CQ73" s="145" t="n"/>
      <c r="CR73" s="145" t="n"/>
      <c r="CS73" s="145" t="n"/>
      <c r="CT73" s="145" t="n"/>
      <c r="CU73" s="145" t="n"/>
      <c r="CV73" s="145" t="n"/>
      <c r="CW73" s="145" t="n"/>
      <c r="CX73" s="145" t="n"/>
      <c r="CY73" s="145" t="n"/>
      <c r="CZ73" s="145" t="n"/>
      <c r="DA73" s="145" t="n"/>
      <c r="DB73" s="145" t="n"/>
      <c r="DC73" s="145" t="n"/>
      <c r="DD73" s="145" t="n"/>
      <c r="DE73" s="145" t="n"/>
      <c r="DF73" s="145" t="n"/>
      <c r="DG73" s="145" t="n"/>
      <c r="DH73" s="156" t="n"/>
    </row>
    <row r="74" ht="21" customHeight="1" s="621">
      <c r="A74" s="144" t="n"/>
      <c r="B74" s="311" t="n"/>
      <c r="C74" s="311" t="n"/>
      <c r="D74" s="368" t="n"/>
      <c r="E74" s="553" t="inlineStr">
        <is>
          <t>A2</t>
        </is>
      </c>
      <c r="F74" s="535">
        <f t="array" ref="F74">VLOOKUP(E74,$E$115:$L$246,2,FALSE)</f>
        <v/>
      </c>
      <c r="G74" s="535">
        <f t="array" ref="G74">VLOOKUP($E$74,$E$115:$L$246,3,FALSE)</f>
        <v/>
      </c>
      <c r="H74" s="535">
        <f t="array" ref="H74">VLOOKUP($E$74,$E$115:$L$246,4,FALSE)</f>
        <v/>
      </c>
      <c r="I74" s="632" t="n"/>
      <c r="J74" s="536">
        <f t="array" ref="J74">VLOOKUP(E74,$E$115:$L$246,5,FALSE)</f>
        <v/>
      </c>
      <c r="K74" s="536">
        <f t="array" ref="K74">VLOOKUP($E$74,$E$115:$L$246,6,FALSE)</f>
        <v/>
      </c>
      <c r="L74" s="536">
        <f t="array" ref="L74">VLOOKUP($E$74,$E$115:$L$246,7,FALSE)</f>
        <v/>
      </c>
      <c r="M74" s="536">
        <f t="array" ref="M74">VLOOKUP($E$74,$E$115:$L$246,8,FALSE)</f>
        <v/>
      </c>
      <c r="N74" s="736">
        <f t="array" ref="N74">$DE$11</f>
        <v/>
      </c>
      <c r="O74" s="736">
        <f t="array" ref="O74">$DF$11</f>
        <v/>
      </c>
      <c r="P74" s="737">
        <f t="array" ref="P74">IF(($DF$11-$DE$11)&lt;=2,(L75-((K75-L75)/4)*($DF$11-$DE$11-2)),(L75-((L75-M75)/8)*($DF$11-$DE$11-2)))</f>
        <v/>
      </c>
      <c r="Q74" s="145" t="n"/>
      <c r="R74" s="145" t="n"/>
      <c r="S74" s="145" t="n"/>
      <c r="T74" s="145" t="n"/>
      <c r="U74" s="145" t="n"/>
      <c r="V74" s="145" t="n"/>
      <c r="W74" s="145" t="n"/>
      <c r="X74" s="145" t="n"/>
      <c r="Y74" s="145" t="n"/>
      <c r="Z74" s="145" t="n"/>
      <c r="AA74" s="145" t="n"/>
      <c r="AB74" s="145" t="n"/>
      <c r="AC74" s="145" t="n"/>
      <c r="AD74" s="145" t="n"/>
      <c r="AE74" s="145" t="n"/>
      <c r="AF74" s="145" t="n"/>
      <c r="AG74" s="145" t="n"/>
      <c r="AH74" s="145" t="n"/>
      <c r="AI74" s="145" t="n"/>
      <c r="AJ74" s="428" t="n"/>
      <c r="AK74" s="145" t="n"/>
      <c r="AL74" s="145" t="n"/>
      <c r="AM74" s="145" t="n"/>
      <c r="AN74" s="145" t="n"/>
      <c r="AO74" s="145" t="n"/>
      <c r="AP74" s="145" t="n"/>
      <c r="AQ74" s="145" t="n"/>
      <c r="AR74" s="145" t="n"/>
      <c r="AS74" s="145" t="n"/>
      <c r="AT74" s="145" t="n"/>
      <c r="AU74" s="145" t="n"/>
      <c r="AV74" s="732" t="n"/>
      <c r="AW74" s="145" t="n"/>
      <c r="AX74" s="145" t="n"/>
      <c r="AY74" s="528" t="n"/>
      <c r="AZ74" s="309" t="n"/>
      <c r="BA74" s="302" t="n"/>
      <c r="BB74" s="302" t="n"/>
      <c r="BC74" s="526" t="n"/>
      <c r="BD74" s="145" t="n"/>
      <c r="BE74" s="145" t="n"/>
      <c r="BF74" s="528" t="n"/>
      <c r="BG74" s="309" t="n"/>
      <c r="BH74" s="302" t="n"/>
      <c r="BI74" s="302" t="n"/>
      <c r="BJ74" s="526" t="n"/>
      <c r="BK74" s="145" t="n"/>
      <c r="BL74" s="145" t="n"/>
      <c r="BM74" s="528" t="n"/>
      <c r="BN74" s="309" t="n"/>
      <c r="BO74" s="302" t="n"/>
      <c r="BP74" s="302" t="n"/>
      <c r="BQ74" s="426" t="n"/>
      <c r="BR74" s="145" t="n"/>
      <c r="BS74" s="145" t="n"/>
      <c r="BT74" s="528" t="n"/>
      <c r="BU74" s="309" t="n"/>
      <c r="BV74" s="302" t="n"/>
      <c r="BW74" s="302" t="n"/>
      <c r="BX74" s="425" t="n"/>
      <c r="BY74" s="145" t="n"/>
      <c r="BZ74" s="145" t="n"/>
      <c r="CA74" s="528" t="n"/>
      <c r="CB74" s="309" t="n"/>
      <c r="CC74" s="302" t="n"/>
      <c r="CD74" s="302" t="n"/>
      <c r="CE74" s="425" t="n"/>
      <c r="CF74" s="145" t="n"/>
      <c r="CG74" s="145" t="n"/>
      <c r="CH74" s="528" t="n"/>
      <c r="CI74" s="309" t="n"/>
      <c r="CJ74" s="302" t="n"/>
      <c r="CK74" s="302" t="n"/>
      <c r="CL74" s="145" t="n"/>
      <c r="CM74" s="145" t="n"/>
      <c r="CN74" s="145" t="n"/>
      <c r="CO74" s="145" t="n"/>
      <c r="CP74" s="145" t="n"/>
      <c r="CQ74" s="145" t="n"/>
      <c r="CR74" s="145" t="n"/>
      <c r="CS74" s="145" t="n"/>
      <c r="CT74" s="145" t="n"/>
      <c r="CU74" s="145" t="n"/>
      <c r="CV74" s="145" t="n"/>
      <c r="CW74" s="145" t="n"/>
      <c r="CX74" s="145" t="n"/>
      <c r="CY74" s="145" t="n"/>
      <c r="CZ74" s="145" t="n"/>
      <c r="DA74" s="145" t="n"/>
      <c r="DB74" s="145" t="n"/>
      <c r="DC74" s="145" t="n"/>
      <c r="DD74" s="145" t="n"/>
      <c r="DE74" s="145" t="n"/>
      <c r="DF74" s="145" t="n"/>
      <c r="DG74" s="145" t="n"/>
      <c r="DH74" s="156" t="n"/>
    </row>
    <row r="75" ht="21" customHeight="1" s="621">
      <c r="A75" s="144" t="n"/>
      <c r="B75" s="311" t="n"/>
      <c r="C75" s="311" t="n"/>
      <c r="D75" s="368" t="n"/>
      <c r="E75" s="372" t="n"/>
      <c r="F75" s="556" t="n"/>
      <c r="G75" s="557" t="inlineStr">
        <is>
          <t xml:space="preserve">Coeffciente correttivo β = </t>
        </is>
      </c>
      <c r="H75" s="328" t="n">
        <v>0.65</v>
      </c>
      <c r="I75" s="632" t="n"/>
      <c r="J75" s="329">
        <f t="array" ref="J75">H75*J74</f>
        <v/>
      </c>
      <c r="K75" s="330">
        <f t="array" ref="K75">K74*$H$75</f>
        <v/>
      </c>
      <c r="L75" s="330">
        <f t="array" ref="L75">L74*$H$75</f>
        <v/>
      </c>
      <c r="M75" s="330">
        <f t="array" ref="M75">M74*$H$75</f>
        <v/>
      </c>
      <c r="N75" s="633" t="n"/>
      <c r="O75" s="633" t="n"/>
      <c r="P75" s="629" t="n"/>
      <c r="Q75" s="145" t="n"/>
      <c r="R75" s="145" t="n"/>
      <c r="S75" s="145" t="n"/>
      <c r="T75" s="145" t="n"/>
      <c r="U75" s="145" t="n"/>
      <c r="V75" s="145" t="n"/>
      <c r="W75" s="145" t="n"/>
      <c r="X75" s="145" t="n"/>
      <c r="Y75" s="145" t="n"/>
      <c r="Z75" s="145" t="n"/>
      <c r="AA75" s="145" t="n"/>
      <c r="AB75" s="145" t="n"/>
      <c r="AC75" s="145" t="n"/>
      <c r="AD75" s="145" t="n"/>
      <c r="AE75" s="145" t="n"/>
      <c r="AF75" s="145" t="n"/>
      <c r="AG75" s="145" t="n"/>
      <c r="AH75" s="145" t="n"/>
      <c r="AI75" s="145" t="n"/>
      <c r="AJ75" s="428" t="n"/>
      <c r="AK75" s="145" t="n"/>
      <c r="AL75" s="145" t="n"/>
      <c r="AM75" s="145" t="n"/>
      <c r="AN75" s="145" t="n"/>
      <c r="AO75" s="145" t="n"/>
      <c r="AP75" s="145" t="n"/>
      <c r="AQ75" s="145" t="n"/>
      <c r="AR75" s="145" t="n"/>
      <c r="AS75" s="145" t="n"/>
      <c r="AT75" s="145" t="n"/>
      <c r="AU75" s="145" t="n"/>
      <c r="AV75" s="426" t="n"/>
      <c r="AW75" s="145" t="n"/>
      <c r="AX75" s="145" t="n"/>
      <c r="AY75" s="528" t="n"/>
      <c r="AZ75" s="309" t="n"/>
      <c r="BA75" s="302" t="n"/>
      <c r="BB75" s="302" t="n"/>
      <c r="BC75" s="526" t="n"/>
      <c r="BD75" s="145" t="n"/>
      <c r="BE75" s="145" t="n"/>
      <c r="BF75" s="528" t="n"/>
      <c r="BG75" s="309" t="n"/>
      <c r="BH75" s="302" t="n"/>
      <c r="BI75" s="302" t="n"/>
      <c r="BJ75" s="526" t="n"/>
      <c r="BK75" s="145" t="n"/>
      <c r="BL75" s="145" t="n"/>
      <c r="BM75" s="528" t="n"/>
      <c r="BN75" s="309" t="n"/>
      <c r="BO75" s="302" t="n"/>
      <c r="BP75" s="302" t="n"/>
      <c r="BQ75" s="426" t="n"/>
      <c r="BR75" s="145" t="n"/>
      <c r="BS75" s="145" t="n"/>
      <c r="BT75" s="528" t="n"/>
      <c r="BU75" s="309" t="n"/>
      <c r="BV75" s="302" t="n"/>
      <c r="BW75" s="302" t="n"/>
      <c r="BX75" s="425" t="n"/>
      <c r="BY75" s="145" t="n"/>
      <c r="BZ75" s="145" t="n"/>
      <c r="CA75" s="528" t="n"/>
      <c r="CB75" s="309" t="n"/>
      <c r="CC75" s="302" t="n"/>
      <c r="CD75" s="302" t="n"/>
      <c r="CE75" s="425" t="n"/>
      <c r="CF75" s="145" t="n"/>
      <c r="CG75" s="145" t="n"/>
      <c r="CH75" s="528" t="n"/>
      <c r="CI75" s="309" t="n"/>
      <c r="CJ75" s="302" t="n"/>
      <c r="CK75" s="302"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56" t="n"/>
    </row>
    <row r="76" ht="9" customHeight="1" s="621">
      <c r="A76" s="144" t="n"/>
      <c r="B76" s="311" t="n"/>
      <c r="C76" s="311" t="n"/>
      <c r="D76" s="326" t="n"/>
      <c r="E76" s="558" t="n"/>
      <c r="F76" s="631" t="n"/>
      <c r="G76" s="631" t="n"/>
      <c r="H76" s="631" t="n"/>
      <c r="I76" s="631" t="n"/>
      <c r="J76" s="631" t="n"/>
      <c r="K76" s="631" t="n"/>
      <c r="L76" s="631" t="n"/>
      <c r="M76" s="631" t="n"/>
      <c r="N76" s="631" t="n"/>
      <c r="O76" s="631" t="n"/>
      <c r="P76" s="706" t="n"/>
      <c r="Q76" s="145" t="n"/>
      <c r="R76" s="145" t="n"/>
      <c r="S76" s="145" t="n"/>
      <c r="T76" s="145" t="n"/>
      <c r="U76" s="145" t="n"/>
      <c r="V76" s="145" t="n"/>
      <c r="W76" s="145" t="n"/>
      <c r="X76" s="145" t="n"/>
      <c r="Y76" s="145" t="n"/>
      <c r="Z76" s="145" t="n"/>
      <c r="AA76" s="145" t="n"/>
      <c r="AB76" s="145" t="n"/>
      <c r="AC76" s="145" t="n"/>
      <c r="AD76" s="145" t="n"/>
      <c r="AE76" s="145" t="n"/>
      <c r="AF76" s="145" t="n"/>
      <c r="AG76" s="145" t="n"/>
      <c r="AH76" s="145" t="n"/>
      <c r="AI76" s="145" t="n"/>
      <c r="AJ76" s="428" t="n"/>
      <c r="AK76" s="145" t="n"/>
      <c r="AL76" s="145" t="n"/>
      <c r="AM76" s="145" t="n"/>
      <c r="AN76" s="145" t="n"/>
      <c r="AO76" s="145" t="n"/>
      <c r="AP76" s="145" t="n"/>
      <c r="AQ76" s="145" t="n"/>
      <c r="AR76" s="145" t="n"/>
      <c r="AS76" s="145" t="n"/>
      <c r="AT76" s="145" t="n"/>
      <c r="AU76" s="145" t="n"/>
      <c r="AV76" s="426" t="n"/>
      <c r="AW76" s="145" t="n"/>
      <c r="AX76" s="145" t="n"/>
      <c r="AY76" s="528" t="n"/>
      <c r="AZ76" s="309" t="n"/>
      <c r="BA76" s="302" t="n"/>
      <c r="BB76" s="302" t="n"/>
      <c r="BC76" s="526" t="n"/>
      <c r="BD76" s="145" t="n"/>
      <c r="BE76" s="145" t="n"/>
      <c r="BF76" s="528" t="n"/>
      <c r="BG76" s="309" t="n"/>
      <c r="BH76" s="302" t="n"/>
      <c r="BI76" s="302" t="n"/>
      <c r="BJ76" s="526" t="n"/>
      <c r="BK76" s="145" t="n"/>
      <c r="BL76" s="145" t="n"/>
      <c r="BM76" s="528" t="n"/>
      <c r="BN76" s="309" t="n"/>
      <c r="BO76" s="302" t="n"/>
      <c r="BP76" s="302" t="n"/>
      <c r="BQ76" s="426" t="n"/>
      <c r="BR76" s="145" t="n"/>
      <c r="BS76" s="145" t="n"/>
      <c r="BT76" s="528" t="n"/>
      <c r="BU76" s="309" t="n"/>
      <c r="BV76" s="302" t="n"/>
      <c r="BW76" s="302" t="n"/>
      <c r="BX76" s="425" t="n"/>
      <c r="BY76" s="145" t="n"/>
      <c r="BZ76" s="145" t="n"/>
      <c r="CA76" s="528" t="n"/>
      <c r="CB76" s="309" t="n"/>
      <c r="CC76" s="302" t="n"/>
      <c r="CD76" s="302" t="n"/>
      <c r="CE76" s="425" t="n"/>
      <c r="CF76" s="145" t="n"/>
      <c r="CG76" s="145" t="n"/>
      <c r="CH76" s="528" t="n"/>
      <c r="CI76" s="309" t="n"/>
      <c r="CJ76" s="302" t="n"/>
      <c r="CK76" s="302" t="n"/>
      <c r="CL76" s="145" t="n"/>
      <c r="CM76" s="145" t="n"/>
      <c r="CN76" s="145" t="n"/>
      <c r="CO76" s="145" t="n"/>
      <c r="CP76" s="145" t="n"/>
      <c r="CQ76" s="145" t="n"/>
      <c r="CR76" s="145" t="n"/>
      <c r="CS76" s="145" t="n"/>
      <c r="CT76" s="145" t="n"/>
      <c r="CU76" s="145" t="n"/>
      <c r="CV76" s="145" t="n"/>
      <c r="CW76" s="145" t="n"/>
      <c r="CX76" s="145" t="n"/>
      <c r="CY76" s="145" t="n"/>
      <c r="CZ76" s="145" t="n"/>
      <c r="DA76" s="145" t="n"/>
      <c r="DB76" s="145" t="n"/>
      <c r="DC76" s="145" t="n"/>
      <c r="DD76" s="145" t="n"/>
      <c r="DE76" s="145" t="n"/>
      <c r="DF76" s="145" t="n"/>
      <c r="DG76" s="145" t="n"/>
      <c r="DH76" s="156" t="n"/>
    </row>
    <row r="77" ht="21" customHeight="1" s="621">
      <c r="A77" s="144" t="n"/>
      <c r="B77" s="311" t="n"/>
      <c r="C77" s="311" t="n"/>
      <c r="D77" s="326" t="n"/>
      <c r="E77" s="335" t="inlineStr">
        <is>
          <t>STATO</t>
        </is>
      </c>
      <c r="F77" s="632" t="n"/>
      <c r="G77" s="559" t="inlineStr">
        <is>
          <t>Medoto HML</t>
        </is>
      </c>
      <c r="H77" s="560" t="inlineStr">
        <is>
          <t>LEQ</t>
        </is>
      </c>
      <c r="I77" s="531" t="inlineStr">
        <is>
          <t>Leq(A)'</t>
        </is>
      </c>
      <c r="J77" s="694">
        <f t="array" ref="J77">$DE$11-P74</f>
        <v/>
      </c>
      <c r="K77" s="531" t="inlineStr">
        <is>
          <t xml:space="preserve">Lact </t>
        </is>
      </c>
      <c r="L77" s="738" t="n">
        <v>80</v>
      </c>
      <c r="M77" s="710">
        <f t="array" ref="M77">IF(J77&lt;65,"IPERPROTEZIONE",IF(J77&lt;70,"ACCETTABILE",IF(J77&lt;75,"BUONA",IF(J77&lt;80,"ACCETTABILE","INSUFFICIENTE"))))</f>
        <v/>
      </c>
      <c r="N77" s="631" t="n"/>
      <c r="O77" s="631" t="n"/>
      <c r="P77" s="632" t="n"/>
      <c r="Q77" s="145" t="n"/>
      <c r="R77" s="145" t="n"/>
      <c r="S77" s="145" t="n"/>
      <c r="T77" s="145" t="n"/>
      <c r="U77" s="145" t="n"/>
      <c r="V77" s="145" t="n"/>
      <c r="W77" s="145" t="n"/>
      <c r="X77" s="145" t="n"/>
      <c r="Y77" s="145" t="n"/>
      <c r="Z77" s="145" t="n"/>
      <c r="AA77" s="145" t="n"/>
      <c r="AB77" s="145" t="n"/>
      <c r="AC77" s="145" t="n"/>
      <c r="AD77" s="145" t="n"/>
      <c r="AE77" s="145" t="n"/>
      <c r="AF77" s="145" t="n"/>
      <c r="AG77" s="145" t="n"/>
      <c r="AH77" s="145" t="n"/>
      <c r="AI77" s="145" t="n"/>
      <c r="AJ77" s="428" t="n"/>
      <c r="AK77" s="145" t="n"/>
      <c r="AL77" s="145" t="n"/>
      <c r="AM77" s="145" t="n"/>
      <c r="AN77" s="145" t="n"/>
      <c r="AO77" s="145" t="n"/>
      <c r="AP77" s="145" t="n"/>
      <c r="AQ77" s="145" t="n"/>
      <c r="AR77" s="145" t="n"/>
      <c r="AS77" s="145" t="n"/>
      <c r="AT77" s="145" t="n"/>
      <c r="AU77" s="145" t="n"/>
      <c r="AV77" s="734" t="n"/>
      <c r="AW77" s="145" t="n"/>
      <c r="AX77" s="145" t="n"/>
      <c r="AY77" s="528" t="n"/>
      <c r="AZ77" s="309" t="n"/>
      <c r="BA77" s="302" t="n"/>
      <c r="BB77" s="302" t="n"/>
      <c r="BC77" s="526" t="n"/>
      <c r="BD77" s="145" t="n"/>
      <c r="BE77" s="145" t="n"/>
      <c r="BF77" s="528" t="n"/>
      <c r="BG77" s="309" t="n"/>
      <c r="BH77" s="302" t="n"/>
      <c r="BI77" s="302" t="n"/>
      <c r="BJ77" s="526" t="n"/>
      <c r="BK77" s="145" t="n"/>
      <c r="BL77" s="145" t="n"/>
      <c r="BM77" s="528" t="n"/>
      <c r="BN77" s="309" t="n"/>
      <c r="BO77" s="302" t="n"/>
      <c r="BP77" s="302" t="n"/>
      <c r="BQ77" s="426" t="n"/>
      <c r="BR77" s="145" t="n"/>
      <c r="BS77" s="145" t="n"/>
      <c r="BT77" s="528" t="n"/>
      <c r="BU77" s="309" t="n"/>
      <c r="BV77" s="302" t="n"/>
      <c r="BW77" s="302" t="n"/>
      <c r="BX77" s="425" t="n"/>
      <c r="BY77" s="145" t="n"/>
      <c r="BZ77" s="145" t="n"/>
      <c r="CA77" s="528" t="n"/>
      <c r="CB77" s="309" t="n"/>
      <c r="CC77" s="302" t="n"/>
      <c r="CD77" s="302" t="n"/>
      <c r="CE77" s="425" t="n"/>
      <c r="CF77" s="145" t="n"/>
      <c r="CG77" s="145" t="n"/>
      <c r="CH77" s="528" t="n"/>
      <c r="CI77" s="309" t="n"/>
      <c r="CJ77" s="302" t="n"/>
      <c r="CK77" s="302" t="n"/>
      <c r="CL77" s="145" t="n"/>
      <c r="CM77" s="145" t="n"/>
      <c r="CN77" s="145" t="n"/>
      <c r="CO77" s="145" t="n"/>
      <c r="CP77" s="145" t="n"/>
      <c r="CQ77" s="145" t="n"/>
      <c r="CR77" s="145" t="n"/>
      <c r="CS77" s="145" t="n"/>
      <c r="CT77" s="145" t="n"/>
      <c r="CU77" s="145" t="n"/>
      <c r="CV77" s="145" t="n"/>
      <c r="CW77" s="145" t="n"/>
      <c r="CX77" s="145" t="n"/>
      <c r="CY77" s="145" t="n"/>
      <c r="CZ77" s="145" t="n"/>
      <c r="DA77" s="145" t="n"/>
      <c r="DB77" s="145" t="n"/>
      <c r="DC77" s="145" t="n"/>
      <c r="DD77" s="145" t="n"/>
      <c r="DE77" s="145" t="n"/>
      <c r="DF77" s="145" t="n"/>
      <c r="DG77" s="145" t="n"/>
      <c r="DH77" s="156" t="n"/>
    </row>
    <row r="78" ht="37.5" customHeight="1" s="621">
      <c r="A78" s="144" t="n"/>
      <c r="B78" s="311" t="n"/>
      <c r="C78" s="311" t="n"/>
      <c r="D78" s="326" t="n"/>
      <c r="E78" s="342" t="inlineStr">
        <is>
          <t>IN DOTAZIONE</t>
        </is>
      </c>
      <c r="F78" s="697" t="n"/>
      <c r="G78" s="633" t="n"/>
      <c r="H78" s="562" t="inlineStr">
        <is>
          <t>PPeak</t>
        </is>
      </c>
      <c r="I78" s="381" t="inlineStr">
        <is>
          <t>dm</t>
        </is>
      </c>
      <c r="J78" s="707">
        <f t="array" ref="J78">M75-5</f>
        <v/>
      </c>
      <c r="K78" s="381" t="inlineStr">
        <is>
          <t xml:space="preserve">Lact </t>
        </is>
      </c>
      <c r="L78" s="707" t="n">
        <v>135</v>
      </c>
      <c r="M78" s="735">
        <f t="array" ref="M78">IF($O$48&lt;135,"VERIFICA NON NECESSARIA",IF(($O$48-J78)&lt;135,"IDONEO","INSUFFICIENTE"))</f>
        <v/>
      </c>
      <c r="N78" s="699" t="n"/>
      <c r="O78" s="699" t="n"/>
      <c r="P78" s="697" t="n"/>
      <c r="Q78" s="145" t="n"/>
      <c r="R78" s="145" t="n"/>
      <c r="S78" s="145" t="n"/>
      <c r="T78" s="145" t="n"/>
      <c r="U78" s="145" t="n"/>
      <c r="V78" s="145" t="n"/>
      <c r="W78" s="145" t="n"/>
      <c r="X78" s="145" t="n"/>
      <c r="Y78" s="145" t="n"/>
      <c r="Z78" s="145" t="n"/>
      <c r="AA78" s="145" t="n"/>
      <c r="AB78" s="145" t="n"/>
      <c r="AC78" s="145" t="n"/>
      <c r="AD78" s="145" t="n"/>
      <c r="AE78" s="145" t="n"/>
      <c r="AF78" s="145" t="n"/>
      <c r="AG78" s="145" t="n"/>
      <c r="AH78" s="145" t="n"/>
      <c r="AI78" s="145" t="n"/>
      <c r="AJ78" s="428" t="n"/>
      <c r="AK78" s="145" t="n"/>
      <c r="AL78" s="145" t="n"/>
      <c r="AM78" s="145" t="n"/>
      <c r="AN78" s="145" t="n"/>
      <c r="AO78" s="145" t="n"/>
      <c r="AP78" s="145" t="n"/>
      <c r="AQ78" s="145" t="n"/>
      <c r="AR78" s="145" t="n"/>
      <c r="AS78" s="145" t="n"/>
      <c r="AT78" s="145" t="n"/>
      <c r="AU78" s="145" t="n"/>
      <c r="AV78" s="734" t="n"/>
      <c r="AW78" s="145" t="n"/>
      <c r="AX78" s="145" t="n"/>
      <c r="AY78" s="528" t="n"/>
      <c r="AZ78" s="309" t="n"/>
      <c r="BA78" s="302" t="n"/>
      <c r="BB78" s="302" t="n"/>
      <c r="BC78" s="526" t="n"/>
      <c r="BD78" s="145" t="n"/>
      <c r="BE78" s="145" t="n"/>
      <c r="BF78" s="528" t="n"/>
      <c r="BG78" s="309" t="n"/>
      <c r="BH78" s="302" t="n"/>
      <c r="BI78" s="302" t="n"/>
      <c r="BJ78" s="526" t="n"/>
      <c r="BK78" s="145" t="n"/>
      <c r="BL78" s="145" t="n"/>
      <c r="BM78" s="528" t="n"/>
      <c r="BN78" s="309" t="n"/>
      <c r="BO78" s="302" t="n"/>
      <c r="BP78" s="302" t="n"/>
      <c r="BQ78" s="426" t="n"/>
      <c r="BR78" s="145" t="n"/>
      <c r="BS78" s="145" t="n"/>
      <c r="BT78" s="528" t="n"/>
      <c r="BU78" s="309" t="n"/>
      <c r="BV78" s="302" t="n"/>
      <c r="BW78" s="302" t="n"/>
      <c r="BX78" s="425" t="n"/>
      <c r="BY78" s="145" t="n"/>
      <c r="BZ78" s="145" t="n"/>
      <c r="CA78" s="528" t="n"/>
      <c r="CB78" s="309" t="n"/>
      <c r="CC78" s="302" t="n"/>
      <c r="CD78" s="302" t="n"/>
      <c r="CE78" s="425" t="n"/>
      <c r="CF78" s="145" t="n"/>
      <c r="CG78" s="145" t="n"/>
      <c r="CH78" s="528" t="n"/>
      <c r="CI78" s="309" t="n"/>
      <c r="CJ78" s="302" t="n"/>
      <c r="CK78" s="302" t="n"/>
      <c r="CL78" s="145" t="n"/>
      <c r="CM78" s="145" t="n"/>
      <c r="CN78" s="145" t="n"/>
      <c r="CO78" s="145" t="n"/>
      <c r="CP78" s="145" t="n"/>
      <c r="CQ78" s="145" t="n"/>
      <c r="CR78" s="145" t="n"/>
      <c r="CS78" s="145" t="n"/>
      <c r="CT78" s="145" t="n"/>
      <c r="CU78" s="145" t="n"/>
      <c r="CV78" s="145" t="n"/>
      <c r="CW78" s="145" t="n"/>
      <c r="CX78" s="145" t="n"/>
      <c r="CY78" s="145" t="n"/>
      <c r="CZ78" s="145" t="n"/>
      <c r="DA78" s="145" t="n"/>
      <c r="DB78" s="145" t="n"/>
      <c r="DC78" s="145" t="n"/>
      <c r="DD78" s="145" t="n"/>
      <c r="DE78" s="145" t="n"/>
      <c r="DF78" s="145" t="n"/>
      <c r="DG78" s="145" t="n"/>
      <c r="DH78" s="156" t="n"/>
    </row>
    <row r="79" ht="25.5" customHeight="1" s="621">
      <c r="A79" s="144" t="n"/>
      <c r="B79" s="145" t="n"/>
      <c r="C79" s="145" t="n"/>
      <c r="D79" s="145" t="n"/>
      <c r="E79" s="285" t="n"/>
      <c r="F79" s="285" t="n"/>
      <c r="G79" s="248" t="n"/>
      <c r="H79" s="285" t="n"/>
      <c r="I79" s="285" t="n"/>
      <c r="J79" s="285" t="n"/>
      <c r="K79" s="285" t="n"/>
      <c r="L79" s="285" t="n"/>
      <c r="M79" s="285" t="n"/>
      <c r="N79" s="285" t="n"/>
      <c r="O79" s="285" t="n"/>
      <c r="P79" s="285" t="n"/>
      <c r="Q79" s="145" t="n"/>
      <c r="R79" s="145" t="n"/>
      <c r="S79" s="145" t="n"/>
      <c r="T79" s="145" t="n"/>
      <c r="U79" s="145" t="n"/>
      <c r="V79" s="145" t="n"/>
      <c r="W79" s="145" t="n"/>
      <c r="X79" s="145" t="n"/>
      <c r="Y79" s="145" t="n"/>
      <c r="Z79" s="145" t="n"/>
      <c r="AA79" s="145" t="n"/>
      <c r="AB79" s="145" t="n"/>
      <c r="AC79" s="145" t="n"/>
      <c r="AD79" s="145" t="n"/>
      <c r="AE79" s="145" t="n"/>
      <c r="AF79" s="145" t="n"/>
      <c r="AG79" s="145" t="n"/>
      <c r="AH79" s="145" t="n"/>
      <c r="AI79" s="145" t="n"/>
      <c r="AJ79" s="428" t="n"/>
      <c r="AK79" s="145" t="n"/>
      <c r="AL79" s="145" t="n"/>
      <c r="AM79" s="145" t="n"/>
      <c r="AN79" s="145" t="n"/>
      <c r="AO79" s="145" t="n"/>
      <c r="AP79" s="145" t="n"/>
      <c r="AQ79" s="145" t="n"/>
      <c r="AR79" s="145" t="n"/>
      <c r="AS79" s="145" t="n"/>
      <c r="AT79" s="145" t="n"/>
      <c r="AU79" s="145" t="n"/>
      <c r="AV79" s="425" t="n"/>
      <c r="AW79" s="145" t="n"/>
      <c r="AX79" s="145" t="n"/>
      <c r="AY79" s="528" t="n"/>
      <c r="AZ79" s="310" t="n"/>
      <c r="BA79" s="302" t="n"/>
      <c r="BB79" s="302" t="n"/>
      <c r="BC79" s="526" t="n"/>
      <c r="BD79" s="145" t="n"/>
      <c r="BE79" s="145" t="n"/>
      <c r="BF79" s="528" t="n"/>
      <c r="BG79" s="310" t="n"/>
      <c r="BH79" s="302" t="n"/>
      <c r="BI79" s="302" t="n"/>
      <c r="BJ79" s="526" t="n"/>
      <c r="BK79" s="145" t="n"/>
      <c r="BL79" s="145" t="n"/>
      <c r="BM79" s="528" t="n"/>
      <c r="BN79" s="310" t="n"/>
      <c r="BO79" s="302" t="n"/>
      <c r="BP79" s="302" t="n"/>
      <c r="BQ79" s="426" t="n"/>
      <c r="BR79" s="145" t="n"/>
      <c r="BS79" s="145" t="n"/>
      <c r="BT79" s="528" t="n"/>
      <c r="BU79" s="310" t="n"/>
      <c r="BV79" s="302" t="n"/>
      <c r="BW79" s="302" t="n"/>
      <c r="BX79" s="425" t="n"/>
      <c r="BY79" s="145" t="n"/>
      <c r="BZ79" s="145" t="n"/>
      <c r="CA79" s="528" t="n"/>
      <c r="CB79" s="310" t="n"/>
      <c r="CC79" s="302" t="n"/>
      <c r="CD79" s="302" t="n"/>
      <c r="CE79" s="425" t="n"/>
      <c r="CF79" s="145" t="n"/>
      <c r="CG79" s="145" t="n"/>
      <c r="CH79" s="528" t="n"/>
      <c r="CI79" s="310" t="n"/>
      <c r="CJ79" s="302" t="n"/>
      <c r="CK79" s="302" t="n"/>
      <c r="CL79" s="145" t="n"/>
      <c r="CM79" s="145" t="n"/>
      <c r="CN79" s="145" t="n"/>
      <c r="CO79" s="145" t="n"/>
      <c r="CP79" s="145" t="n"/>
      <c r="CQ79" s="145" t="n"/>
      <c r="CR79" s="145" t="n"/>
      <c r="CS79" s="145" t="n"/>
      <c r="CT79" s="145" t="n"/>
      <c r="CU79" s="145" t="n"/>
      <c r="CV79" s="145" t="n"/>
      <c r="CW79" s="145" t="n"/>
      <c r="CX79" s="145" t="n"/>
      <c r="CY79" s="145" t="n"/>
      <c r="CZ79" s="145" t="n"/>
      <c r="DA79" s="145" t="n"/>
      <c r="DB79" s="145" t="n"/>
      <c r="DC79" s="145" t="n"/>
      <c r="DD79" s="145" t="n"/>
      <c r="DE79" s="145" t="n"/>
      <c r="DF79" s="145" t="n"/>
      <c r="DG79" s="145" t="n"/>
      <c r="DH79" s="156" t="n"/>
    </row>
    <row r="80" ht="27" customHeight="1" s="621">
      <c r="A80" s="144" t="n"/>
      <c r="B80" s="311" t="n"/>
      <c r="C80" s="311" t="n"/>
      <c r="D80" s="326" t="n"/>
      <c r="E80" s="363" t="inlineStr">
        <is>
          <t>VERIFICA E GIUDIZIO IDONEITA' DEL D.P.I. CON CALCOLO DEL PNR GLOBALE PER LAeq,F</t>
        </is>
      </c>
      <c r="F80" s="689" t="n"/>
      <c r="G80" s="689" t="n"/>
      <c r="H80" s="689" t="n"/>
      <c r="I80" s="689" t="n"/>
      <c r="J80" s="689" t="n"/>
      <c r="K80" s="689" t="n"/>
      <c r="L80" s="689" t="n"/>
      <c r="M80" s="689" t="n"/>
      <c r="N80" s="689" t="n"/>
      <c r="O80" s="689" t="n"/>
      <c r="P80" s="703" t="n"/>
      <c r="Q80" s="145" t="n"/>
      <c r="R80" s="145" t="n"/>
      <c r="S80" s="145" t="n"/>
      <c r="T80" s="145" t="n"/>
      <c r="U80" s="145" t="n"/>
      <c r="V80" s="145" t="n"/>
      <c r="W80" s="145" t="n"/>
      <c r="X80" s="145" t="n"/>
      <c r="Y80" s="145" t="n"/>
      <c r="Z80" s="145" t="n"/>
      <c r="AA80" s="145" t="n"/>
      <c r="AB80" s="145" t="n"/>
      <c r="AC80" s="145" t="n"/>
      <c r="AD80" s="145" t="n"/>
      <c r="AE80" s="145" t="n"/>
      <c r="AF80" s="145" t="n"/>
      <c r="AG80" s="145" t="n"/>
      <c r="AH80" s="145" t="n"/>
      <c r="AI80" s="145" t="n"/>
      <c r="AJ80" s="428" t="n"/>
      <c r="AK80" s="145" t="n"/>
      <c r="AL80" s="145" t="n"/>
      <c r="AM80" s="145" t="n"/>
      <c r="AN80" s="145" t="n"/>
      <c r="AO80" s="145" t="n"/>
      <c r="AP80" s="145" t="n"/>
      <c r="AQ80" s="145" t="n"/>
      <c r="AR80" s="145" t="n"/>
      <c r="AS80" s="145" t="n"/>
      <c r="AT80" s="145" t="n"/>
      <c r="AU80" s="145" t="n"/>
      <c r="AV80" s="550" t="n"/>
      <c r="AW80" s="145" t="n"/>
      <c r="AX80" s="145" t="n"/>
      <c r="AY80" s="528" t="n"/>
      <c r="AZ80" s="309" t="n"/>
      <c r="BA80" s="302" t="n"/>
      <c r="BB80" s="302" t="n"/>
      <c r="BC80" s="526" t="n"/>
      <c r="BD80" s="145" t="n"/>
      <c r="BE80" s="145" t="n"/>
      <c r="BF80" s="528" t="n"/>
      <c r="BG80" s="309" t="n"/>
      <c r="BH80" s="302" t="n"/>
      <c r="BI80" s="302" t="n"/>
      <c r="BJ80" s="526" t="n"/>
      <c r="BK80" s="145" t="n"/>
      <c r="BL80" s="145" t="n"/>
      <c r="BM80" s="528" t="n"/>
      <c r="BN80" s="309" t="n"/>
      <c r="BO80" s="302" t="n"/>
      <c r="BP80" s="302" t="n"/>
      <c r="BQ80" s="426" t="n"/>
      <c r="BR80" s="145" t="n"/>
      <c r="BS80" s="145" t="n"/>
      <c r="BT80" s="528" t="n"/>
      <c r="BU80" s="309" t="n"/>
      <c r="BV80" s="302" t="n"/>
      <c r="BW80" s="302" t="n"/>
      <c r="BX80" s="425" t="n"/>
      <c r="BY80" s="145" t="n"/>
      <c r="BZ80" s="145" t="n"/>
      <c r="CA80" s="528" t="n"/>
      <c r="CB80" s="309" t="n"/>
      <c r="CC80" s="302" t="n"/>
      <c r="CD80" s="302" t="n"/>
      <c r="CE80" s="425" t="n"/>
      <c r="CF80" s="145" t="n"/>
      <c r="CG80" s="145" t="n"/>
      <c r="CH80" s="528" t="n"/>
      <c r="CI80" s="309" t="n"/>
      <c r="CJ80" s="302" t="n"/>
      <c r="CK80" s="302" t="n"/>
      <c r="CL80" s="145" t="n"/>
      <c r="CM80" s="145" t="n"/>
      <c r="CN80" s="145" t="n"/>
      <c r="CO80" s="145" t="n"/>
      <c r="CP80" s="145" t="n"/>
      <c r="CQ80" s="145" t="n"/>
      <c r="CR80" s="145" t="n"/>
      <c r="CS80" s="145" t="n"/>
      <c r="CT80" s="145" t="n"/>
      <c r="CU80" s="145" t="n"/>
      <c r="CV80" s="145" t="n"/>
      <c r="CW80" s="145" t="n"/>
      <c r="CX80" s="145" t="n"/>
      <c r="CY80" s="145" t="n"/>
      <c r="CZ80" s="145" t="n"/>
      <c r="DA80" s="145" t="n"/>
      <c r="DB80" s="145" t="n"/>
      <c r="DC80" s="145" t="n"/>
      <c r="DD80" s="145" t="n"/>
      <c r="DE80" s="145" t="n"/>
      <c r="DF80" s="145" t="n"/>
      <c r="DG80" s="145" t="n"/>
      <c r="DH80" s="156" t="n"/>
    </row>
    <row r="81" ht="21" customHeight="1" s="621">
      <c r="A81" s="144" t="n"/>
      <c r="B81" s="311" t="n"/>
      <c r="C81" s="311" t="n"/>
      <c r="D81" s="326" t="n"/>
      <c r="E81" s="530" t="inlineStr">
        <is>
          <t>COD.</t>
        </is>
      </c>
      <c r="F81" s="531" t="inlineStr">
        <is>
          <t>Tipologia:</t>
        </is>
      </c>
      <c r="G81" s="531" t="inlineStr">
        <is>
          <t>Marca:</t>
        </is>
      </c>
      <c r="H81" s="531" t="inlineStr">
        <is>
          <t>Modello:</t>
        </is>
      </c>
      <c r="I81" s="632" t="n"/>
      <c r="J81" s="317" t="inlineStr">
        <is>
          <t>SNR</t>
        </is>
      </c>
      <c r="K81" s="318" t="inlineStr">
        <is>
          <t>H</t>
        </is>
      </c>
      <c r="L81" s="318" t="inlineStr">
        <is>
          <t>M</t>
        </is>
      </c>
      <c r="M81" s="318" t="inlineStr">
        <is>
          <t>L</t>
        </is>
      </c>
      <c r="N81" s="531" t="inlineStr">
        <is>
          <t>LEQ(A)F</t>
        </is>
      </c>
      <c r="O81" s="531" t="inlineStr">
        <is>
          <t>LEQ(C)F</t>
        </is>
      </c>
      <c r="P81" s="552" t="inlineStr">
        <is>
          <t>PNR</t>
        </is>
      </c>
      <c r="Q81" s="145" t="n"/>
      <c r="R81" s="145" t="n"/>
      <c r="S81" s="145" t="n"/>
      <c r="T81" s="145" t="n"/>
      <c r="U81" s="145" t="n"/>
      <c r="V81" s="145" t="n"/>
      <c r="W81" s="145" t="n"/>
      <c r="X81" s="145" t="n"/>
      <c r="Y81" s="145" t="n"/>
      <c r="Z81" s="145" t="n"/>
      <c r="AA81" s="145" t="n"/>
      <c r="AB81" s="145" t="n"/>
      <c r="AC81" s="145" t="n"/>
      <c r="AD81" s="145" t="n"/>
      <c r="AE81" s="145" t="n"/>
      <c r="AF81" s="145" t="n"/>
      <c r="AG81" s="145" t="n"/>
      <c r="AH81" s="145" t="n"/>
      <c r="AI81" s="145" t="n"/>
      <c r="AJ81" s="428" t="n"/>
      <c r="AK81" s="145" t="n"/>
      <c r="AL81" s="145" t="n"/>
      <c r="AM81" s="145" t="n"/>
      <c r="AN81" s="145" t="n"/>
      <c r="AO81" s="145" t="n"/>
      <c r="AP81" s="145" t="n"/>
      <c r="AQ81" s="145" t="n"/>
      <c r="AR81" s="145" t="n"/>
      <c r="AS81" s="145" t="n"/>
      <c r="AT81" s="145" t="n"/>
      <c r="AU81" s="145" t="n"/>
      <c r="AV81" s="533" t="n"/>
      <c r="AW81" s="145" t="n"/>
      <c r="AX81" s="145" t="n"/>
      <c r="AY81" s="528" t="n"/>
      <c r="AZ81" s="310" t="n"/>
      <c r="BA81" s="302" t="n"/>
      <c r="BB81" s="302" t="n"/>
      <c r="BC81" s="526" t="n"/>
      <c r="BD81" s="145" t="n"/>
      <c r="BE81" s="145" t="n"/>
      <c r="BF81" s="528" t="n"/>
      <c r="BG81" s="310" t="n"/>
      <c r="BH81" s="302" t="n"/>
      <c r="BI81" s="302" t="n"/>
      <c r="BJ81" s="526" t="n"/>
      <c r="BK81" s="145" t="n"/>
      <c r="BL81" s="145" t="n"/>
      <c r="BM81" s="528" t="n"/>
      <c r="BN81" s="310" t="n"/>
      <c r="BO81" s="302" t="n"/>
      <c r="BP81" s="302" t="n"/>
      <c r="BQ81" s="426" t="n"/>
      <c r="BR81" s="145" t="n"/>
      <c r="BS81" s="145" t="n"/>
      <c r="BT81" s="528" t="n"/>
      <c r="BU81" s="310" t="n"/>
      <c r="BV81" s="302" t="n"/>
      <c r="BW81" s="302" t="n"/>
      <c r="BX81" s="425" t="n"/>
      <c r="BY81" s="145" t="n"/>
      <c r="BZ81" s="145" t="n"/>
      <c r="CA81" s="528" t="n"/>
      <c r="CB81" s="310" t="n"/>
      <c r="CC81" s="302" t="n"/>
      <c r="CD81" s="302" t="n"/>
      <c r="CE81" s="425" t="n"/>
      <c r="CF81" s="145" t="n"/>
      <c r="CG81" s="145" t="n"/>
      <c r="CH81" s="528" t="n"/>
      <c r="CI81" s="310" t="n"/>
      <c r="CJ81" s="302" t="n"/>
      <c r="CK81" s="302" t="n"/>
      <c r="CL81" s="145" t="n"/>
      <c r="CM81" s="145" t="n"/>
      <c r="CN81" s="145" t="n"/>
      <c r="CO81" s="145" t="n"/>
      <c r="CP81" s="145" t="n"/>
      <c r="CQ81" s="145" t="n"/>
      <c r="CR81" s="145" t="n"/>
      <c r="CS81" s="145" t="n"/>
      <c r="CT81" s="145" t="n"/>
      <c r="CU81" s="145" t="n"/>
      <c r="CV81" s="145" t="n"/>
      <c r="CW81" s="145" t="n"/>
      <c r="CX81" s="145" t="n"/>
      <c r="CY81" s="145" t="n"/>
      <c r="CZ81" s="145" t="n"/>
      <c r="DA81" s="145" t="n"/>
      <c r="DB81" s="145" t="n"/>
      <c r="DC81" s="145" t="n"/>
      <c r="DD81" s="145" t="n"/>
      <c r="DE81" s="145" t="n"/>
      <c r="DF81" s="145" t="n"/>
      <c r="DG81" s="145" t="n"/>
      <c r="DH81" s="156" t="n"/>
    </row>
    <row r="82" ht="21" customHeight="1" s="621">
      <c r="A82" s="144" t="n"/>
      <c r="B82" s="311" t="n"/>
      <c r="C82" s="311" t="n"/>
      <c r="D82" s="326" t="n"/>
      <c r="E82" s="530" t="inlineStr">
        <is>
          <t>A3</t>
        </is>
      </c>
      <c r="F82" s="535">
        <f t="array" ref="F82">VLOOKUP(E82,$E$115:$L$246,2,FALSE)</f>
        <v/>
      </c>
      <c r="G82" s="535">
        <f t="array" ref="G82">VLOOKUP($E$82,$E$115:$L$246,3,FALSE)</f>
        <v/>
      </c>
      <c r="H82" s="535">
        <f t="array" ref="H82">VLOOKUP($E$82,$E$115:$L$246,4,FALSE)</f>
        <v/>
      </c>
      <c r="I82" s="632" t="n"/>
      <c r="J82" s="536">
        <f t="array" ref="J82">VLOOKUP(E82,$E$115:$L$246,5,FALSE)</f>
        <v/>
      </c>
      <c r="K82" s="536">
        <f t="array" ref="K82">VLOOKUP($E$82,$E$115:$L$246,6,FALSE)</f>
        <v/>
      </c>
      <c r="L82" s="536">
        <f t="array" ref="L82">VLOOKUP($E$82,$E$115:$L$246,7,FALSE)</f>
        <v/>
      </c>
      <c r="M82" s="536">
        <f t="array" ref="M82">VLOOKUP($E$82,$E$115:$L$246,8,FALSE)</f>
        <v/>
      </c>
      <c r="N82" s="736">
        <f t="array" ref="N82">$DE$11</f>
        <v/>
      </c>
      <c r="O82" s="736">
        <f t="array" ref="O82">$DF$11</f>
        <v/>
      </c>
      <c r="P82" s="737">
        <f t="array" ref="P82">IF(($DF$11-$DE$11)&lt;=2,(L83-((K83-L83)/4)*($DF$11-$DE$11-2)),(L83-((L83-M83)/8)*($DF$11-$DE$11-2)))</f>
        <v/>
      </c>
      <c r="Q82" s="145" t="n"/>
      <c r="R82" s="145" t="n"/>
      <c r="S82" s="145" t="n"/>
      <c r="T82" s="145" t="n"/>
      <c r="U82" s="145" t="n"/>
      <c r="V82" s="145" t="n"/>
      <c r="W82" s="145" t="n"/>
      <c r="X82" s="145" t="n"/>
      <c r="Y82" s="145" t="n"/>
      <c r="Z82" s="145" t="n"/>
      <c r="AA82" s="145" t="n"/>
      <c r="AB82" s="145" t="n"/>
      <c r="AC82" s="145" t="n"/>
      <c r="AD82" s="145" t="n"/>
      <c r="AE82" s="145" t="n"/>
      <c r="AF82" s="145" t="n"/>
      <c r="AG82" s="145" t="n"/>
      <c r="AH82" s="145" t="n"/>
      <c r="AI82" s="145" t="n"/>
      <c r="AJ82" s="428" t="n"/>
      <c r="AK82" s="145" t="n"/>
      <c r="AL82" s="145" t="n"/>
      <c r="AM82" s="145" t="n"/>
      <c r="AN82" s="145" t="n"/>
      <c r="AO82" s="145" t="n"/>
      <c r="AP82" s="145" t="n"/>
      <c r="AQ82" s="145" t="n"/>
      <c r="AR82" s="145" t="n"/>
      <c r="AS82" s="145" t="n"/>
      <c r="AT82" s="145" t="n"/>
      <c r="AU82" s="145" t="n"/>
      <c r="AV82" s="732" t="n"/>
      <c r="AW82" s="145" t="n"/>
      <c r="AX82" s="145" t="n"/>
      <c r="AY82" s="528" t="n"/>
      <c r="AZ82" s="309" t="n"/>
      <c r="BA82" s="302" t="n"/>
      <c r="BB82" s="302" t="n"/>
      <c r="BC82" s="526" t="n"/>
      <c r="BD82" s="145" t="n"/>
      <c r="BE82" s="145" t="n"/>
      <c r="BF82" s="528" t="n"/>
      <c r="BG82" s="309" t="n"/>
      <c r="BH82" s="302" t="n"/>
      <c r="BI82" s="302" t="n"/>
      <c r="BJ82" s="526" t="n"/>
      <c r="BK82" s="145" t="n"/>
      <c r="BL82" s="145" t="n"/>
      <c r="BM82" s="528" t="n"/>
      <c r="BN82" s="309" t="n"/>
      <c r="BO82" s="302" t="n"/>
      <c r="BP82" s="302" t="n"/>
      <c r="BQ82" s="426" t="n"/>
      <c r="BR82" s="145" t="n"/>
      <c r="BS82" s="145" t="n"/>
      <c r="BT82" s="528" t="n"/>
      <c r="BU82" s="309" t="n"/>
      <c r="BV82" s="302" t="n"/>
      <c r="BW82" s="302" t="n"/>
      <c r="BX82" s="425" t="n"/>
      <c r="BY82" s="145" t="n"/>
      <c r="BZ82" s="145" t="n"/>
      <c r="CA82" s="528" t="n"/>
      <c r="CB82" s="309" t="n"/>
      <c r="CC82" s="302" t="n"/>
      <c r="CD82" s="302" t="n"/>
      <c r="CE82" s="425" t="n"/>
      <c r="CF82" s="145" t="n"/>
      <c r="CG82" s="145" t="n"/>
      <c r="CH82" s="528" t="n"/>
      <c r="CI82" s="309" t="n"/>
      <c r="CJ82" s="302" t="n"/>
      <c r="CK82" s="302" t="n"/>
      <c r="CL82" s="145" t="n"/>
      <c r="CM82" s="145" t="n"/>
      <c r="CN82" s="145" t="n"/>
      <c r="CO82" s="145" t="n"/>
      <c r="CP82" s="145" t="n"/>
      <c r="CQ82" s="145" t="n"/>
      <c r="CR82" s="145" t="n"/>
      <c r="CS82" s="145" t="n"/>
      <c r="CT82" s="145" t="n"/>
      <c r="CU82" s="145" t="n"/>
      <c r="CV82" s="145" t="n"/>
      <c r="CW82" s="145" t="n"/>
      <c r="CX82" s="145" t="n"/>
      <c r="CY82" s="145" t="n"/>
      <c r="CZ82" s="145" t="n"/>
      <c r="DA82" s="145" t="n"/>
      <c r="DB82" s="145" t="n"/>
      <c r="DC82" s="145" t="n"/>
      <c r="DD82" s="145" t="n"/>
      <c r="DE82" s="145" t="n"/>
      <c r="DF82" s="145" t="n"/>
      <c r="DG82" s="145" t="n"/>
      <c r="DH82" s="156" t="n"/>
    </row>
    <row r="83" ht="21" customHeight="1" s="621">
      <c r="A83" s="144" t="n"/>
      <c r="B83" s="311" t="n"/>
      <c r="C83" s="311" t="n"/>
      <c r="D83" s="368" t="n"/>
      <c r="E83" s="372" t="n"/>
      <c r="F83" s="556" t="n"/>
      <c r="G83" s="557" t="inlineStr">
        <is>
          <t xml:space="preserve">Coeffciente correttivo β = </t>
        </is>
      </c>
      <c r="H83" s="328" t="n">
        <v>0.85</v>
      </c>
      <c r="I83" s="632" t="n"/>
      <c r="J83" s="329">
        <f t="array" ref="J83">H83*J82</f>
        <v/>
      </c>
      <c r="K83" s="330">
        <f t="array" ref="K83">K82*$H$83</f>
        <v/>
      </c>
      <c r="L83" s="330">
        <f t="array" ref="L83">L82*$H$83</f>
        <v/>
      </c>
      <c r="M83" s="330">
        <f t="array" ref="M83">M82*$H$83</f>
        <v/>
      </c>
      <c r="N83" s="633" t="n"/>
      <c r="O83" s="633" t="n"/>
      <c r="P83" s="629" t="n"/>
      <c r="Q83" s="145" t="n"/>
      <c r="R83" s="145" t="n"/>
      <c r="S83" s="145" t="n"/>
      <c r="T83" s="145" t="n"/>
      <c r="U83" s="145" t="n"/>
      <c r="V83" s="145" t="n"/>
      <c r="W83" s="145" t="n"/>
      <c r="X83" s="145" t="n"/>
      <c r="Y83" s="145" t="n"/>
      <c r="Z83" s="145" t="n"/>
      <c r="AA83" s="145" t="n"/>
      <c r="AB83" s="145" t="n"/>
      <c r="AC83" s="145" t="n"/>
      <c r="AD83" s="145" t="n"/>
      <c r="AE83" s="145" t="n"/>
      <c r="AF83" s="145" t="n"/>
      <c r="AG83" s="145" t="n"/>
      <c r="AH83" s="145" t="n"/>
      <c r="AI83" s="145" t="n"/>
      <c r="AJ83" s="428" t="n"/>
      <c r="AK83" s="145" t="n"/>
      <c r="AL83" s="145" t="n"/>
      <c r="AM83" s="145" t="n"/>
      <c r="AN83" s="145" t="n"/>
      <c r="AO83" s="145" t="n"/>
      <c r="AP83" s="145" t="n"/>
      <c r="AQ83" s="145" t="n"/>
      <c r="AR83" s="145" t="n"/>
      <c r="AS83" s="145" t="n"/>
      <c r="AT83" s="145" t="n"/>
      <c r="AU83" s="145" t="n"/>
      <c r="AV83" s="426" t="n"/>
      <c r="AW83" s="145" t="n"/>
      <c r="AX83" s="145" t="n"/>
      <c r="AY83" s="528" t="n"/>
      <c r="AZ83" s="309" t="n"/>
      <c r="BA83" s="302" t="n"/>
      <c r="BB83" s="302" t="n"/>
      <c r="BC83" s="526" t="n"/>
      <c r="BD83" s="145" t="n"/>
      <c r="BE83" s="145" t="n"/>
      <c r="BF83" s="528" t="n"/>
      <c r="BG83" s="309" t="n"/>
      <c r="BH83" s="302" t="n"/>
      <c r="BI83" s="302" t="n"/>
      <c r="BJ83" s="526" t="n"/>
      <c r="BK83" s="145" t="n"/>
      <c r="BL83" s="145" t="n"/>
      <c r="BM83" s="528" t="n"/>
      <c r="BN83" s="309" t="n"/>
      <c r="BO83" s="302" t="n"/>
      <c r="BP83" s="302" t="n"/>
      <c r="BQ83" s="426" t="n"/>
      <c r="BR83" s="145" t="n"/>
      <c r="BS83" s="145" t="n"/>
      <c r="BT83" s="528" t="n"/>
      <c r="BU83" s="309" t="n"/>
      <c r="BV83" s="302" t="n"/>
      <c r="BW83" s="302" t="n"/>
      <c r="BX83" s="425" t="n"/>
      <c r="BY83" s="145" t="n"/>
      <c r="BZ83" s="145" t="n"/>
      <c r="CA83" s="528" t="n"/>
      <c r="CB83" s="309" t="n"/>
      <c r="CC83" s="302" t="n"/>
      <c r="CD83" s="302" t="n"/>
      <c r="CE83" s="425" t="n"/>
      <c r="CF83" s="145" t="n"/>
      <c r="CG83" s="145" t="n"/>
      <c r="CH83" s="528" t="n"/>
      <c r="CI83" s="309" t="n"/>
      <c r="CJ83" s="302" t="n"/>
      <c r="CK83" s="302" t="n"/>
      <c r="CL83" s="145" t="n"/>
      <c r="CM83" s="145" t="n"/>
      <c r="CN83" s="145" t="n"/>
      <c r="CO83" s="145" t="n"/>
      <c r="CP83" s="145" t="n"/>
      <c r="CQ83" s="145" t="n"/>
      <c r="CR83" s="145" t="n"/>
      <c r="CS83" s="145" t="n"/>
      <c r="CT83" s="145" t="n"/>
      <c r="CU83" s="145" t="n"/>
      <c r="CV83" s="145" t="n"/>
      <c r="CW83" s="145" t="n"/>
      <c r="CX83" s="145" t="n"/>
      <c r="CY83" s="145" t="n"/>
      <c r="CZ83" s="145" t="n"/>
      <c r="DA83" s="145" t="n"/>
      <c r="DB83" s="145" t="n"/>
      <c r="DC83" s="145" t="n"/>
      <c r="DD83" s="145" t="n"/>
      <c r="DE83" s="145" t="n"/>
      <c r="DF83" s="145" t="n"/>
      <c r="DG83" s="145" t="n"/>
      <c r="DH83" s="156" t="n"/>
    </row>
    <row r="84" ht="9" customHeight="1" s="621">
      <c r="A84" s="144" t="n"/>
      <c r="B84" s="311" t="n"/>
      <c r="C84" s="311" t="n"/>
      <c r="D84" s="326" t="n"/>
      <c r="E84" s="558" t="n"/>
      <c r="F84" s="631" t="n"/>
      <c r="G84" s="631" t="n"/>
      <c r="H84" s="631" t="n"/>
      <c r="I84" s="631" t="n"/>
      <c r="J84" s="631" t="n"/>
      <c r="K84" s="631" t="n"/>
      <c r="L84" s="631" t="n"/>
      <c r="M84" s="631" t="n"/>
      <c r="N84" s="631" t="n"/>
      <c r="O84" s="631" t="n"/>
      <c r="P84" s="706" t="n"/>
      <c r="Q84" s="145" t="n"/>
      <c r="R84" s="145" t="n"/>
      <c r="S84" s="145" t="n"/>
      <c r="T84" s="145" t="n"/>
      <c r="U84" s="145" t="n"/>
      <c r="V84" s="145" t="n"/>
      <c r="W84" s="145" t="n"/>
      <c r="X84" s="145" t="n"/>
      <c r="Y84" s="145" t="n"/>
      <c r="Z84" s="145" t="n"/>
      <c r="AA84" s="145" t="n"/>
      <c r="AB84" s="145" t="n"/>
      <c r="AC84" s="145" t="n"/>
      <c r="AD84" s="145" t="n"/>
      <c r="AE84" s="145" t="n"/>
      <c r="AF84" s="145" t="n"/>
      <c r="AG84" s="145" t="n"/>
      <c r="AH84" s="145" t="n"/>
      <c r="AI84" s="145" t="n"/>
      <c r="AJ84" s="428" t="n"/>
      <c r="AK84" s="145" t="n"/>
      <c r="AL84" s="145" t="n"/>
      <c r="AM84" s="145" t="n"/>
      <c r="AN84" s="145" t="n"/>
      <c r="AO84" s="145" t="n"/>
      <c r="AP84" s="145" t="n"/>
      <c r="AQ84" s="145" t="n"/>
      <c r="AR84" s="145" t="n"/>
      <c r="AS84" s="145" t="n"/>
      <c r="AT84" s="145" t="n"/>
      <c r="AU84" s="145" t="n"/>
      <c r="AV84" s="426" t="n"/>
      <c r="AW84" s="145" t="n"/>
      <c r="AX84" s="145" t="n"/>
      <c r="AY84" s="528" t="n"/>
      <c r="AZ84" s="309" t="n"/>
      <c r="BA84" s="302" t="n"/>
      <c r="BB84" s="302" t="n"/>
      <c r="BC84" s="526" t="n"/>
      <c r="BD84" s="145" t="n"/>
      <c r="BE84" s="145" t="n"/>
      <c r="BF84" s="528" t="n"/>
      <c r="BG84" s="309" t="n"/>
      <c r="BH84" s="302" t="n"/>
      <c r="BI84" s="302" t="n"/>
      <c r="BJ84" s="526" t="n"/>
      <c r="BK84" s="145" t="n"/>
      <c r="BL84" s="145" t="n"/>
      <c r="BM84" s="528" t="n"/>
      <c r="BN84" s="309" t="n"/>
      <c r="BO84" s="302" t="n"/>
      <c r="BP84" s="302" t="n"/>
      <c r="BQ84" s="426" t="n"/>
      <c r="BR84" s="145" t="n"/>
      <c r="BS84" s="145" t="n"/>
      <c r="BT84" s="528" t="n"/>
      <c r="BU84" s="309" t="n"/>
      <c r="BV84" s="302" t="n"/>
      <c r="BW84" s="302" t="n"/>
      <c r="BX84" s="425" t="n"/>
      <c r="BY84" s="145" t="n"/>
      <c r="BZ84" s="145" t="n"/>
      <c r="CA84" s="528" t="n"/>
      <c r="CB84" s="309" t="n"/>
      <c r="CC84" s="302" t="n"/>
      <c r="CD84" s="302" t="n"/>
      <c r="CE84" s="425" t="n"/>
      <c r="CF84" s="145" t="n"/>
      <c r="CG84" s="145" t="n"/>
      <c r="CH84" s="528" t="n"/>
      <c r="CI84" s="309" t="n"/>
      <c r="CJ84" s="302" t="n"/>
      <c r="CK84" s="302" t="n"/>
      <c r="CL84" s="145" t="n"/>
      <c r="CM84" s="145" t="n"/>
      <c r="CN84" s="145" t="n"/>
      <c r="CO84" s="145" t="n"/>
      <c r="CP84" s="145" t="n"/>
      <c r="CQ84" s="145" t="n"/>
      <c r="CR84" s="145" t="n"/>
      <c r="CS84" s="145" t="n"/>
      <c r="CT84" s="145" t="n"/>
      <c r="CU84" s="145" t="n"/>
      <c r="CV84" s="145" t="n"/>
      <c r="CW84" s="145" t="n"/>
      <c r="CX84" s="145" t="n"/>
      <c r="CY84" s="145" t="n"/>
      <c r="CZ84" s="145" t="n"/>
      <c r="DA84" s="145" t="n"/>
      <c r="DB84" s="145" t="n"/>
      <c r="DC84" s="145" t="n"/>
      <c r="DD84" s="145" t="n"/>
      <c r="DE84" s="145" t="n"/>
      <c r="DF84" s="145" t="n"/>
      <c r="DG84" s="145" t="n"/>
      <c r="DH84" s="156" t="n"/>
    </row>
    <row r="85" ht="21" customHeight="1" s="621">
      <c r="A85" s="144" t="n"/>
      <c r="B85" s="311" t="n"/>
      <c r="C85" s="311" t="n"/>
      <c r="D85" s="326" t="n"/>
      <c r="E85" s="335" t="inlineStr">
        <is>
          <t>STATO</t>
        </is>
      </c>
      <c r="F85" s="632" t="n"/>
      <c r="G85" s="559" t="inlineStr">
        <is>
          <t>Medoto HML</t>
        </is>
      </c>
      <c r="H85" s="560" t="inlineStr">
        <is>
          <t>LEQ</t>
        </is>
      </c>
      <c r="I85" s="531" t="inlineStr">
        <is>
          <t>Leq(A)'</t>
        </is>
      </c>
      <c r="J85" s="694">
        <f t="array" ref="J85">$DE$11-P82</f>
        <v/>
      </c>
      <c r="K85" s="531" t="inlineStr">
        <is>
          <t xml:space="preserve">Lact </t>
        </is>
      </c>
      <c r="L85" s="738" t="n">
        <v>80</v>
      </c>
      <c r="M85" s="710">
        <f t="array" ref="M85">IF(J85&lt;65,"IPERPROTEZIONE",IF(J85&lt;70,"ACCETTABILE",IF(J85&lt;75,"BUONA",IF(J85&lt;80,"ACCETTABILE","INSUFFICIENTE"))))</f>
        <v/>
      </c>
      <c r="N85" s="631" t="n"/>
      <c r="O85" s="631" t="n"/>
      <c r="P85" s="632" t="n"/>
      <c r="Q85" s="145" t="n"/>
      <c r="R85" s="145" t="n"/>
      <c r="S85" s="145" t="n"/>
      <c r="T85" s="145" t="n"/>
      <c r="U85" s="145" t="n"/>
      <c r="V85" s="145" t="n"/>
      <c r="W85" s="145" t="n"/>
      <c r="X85" s="145" t="n"/>
      <c r="Y85" s="145" t="n"/>
      <c r="Z85" s="145" t="n"/>
      <c r="AA85" s="145" t="n"/>
      <c r="AB85" s="145" t="n"/>
      <c r="AC85" s="145" t="n"/>
      <c r="AD85" s="145" t="n"/>
      <c r="AE85" s="145" t="n"/>
      <c r="AF85" s="145" t="n"/>
      <c r="AG85" s="145" t="n"/>
      <c r="AH85" s="145" t="n"/>
      <c r="AI85" s="145" t="n"/>
      <c r="AJ85" s="428" t="n"/>
      <c r="AK85" s="145" t="n"/>
      <c r="AL85" s="145" t="n"/>
      <c r="AM85" s="145" t="n"/>
      <c r="AN85" s="145" t="n"/>
      <c r="AO85" s="145" t="n"/>
      <c r="AP85" s="145" t="n"/>
      <c r="AQ85" s="145" t="n"/>
      <c r="AR85" s="145" t="n"/>
      <c r="AS85" s="145" t="n"/>
      <c r="AT85" s="145" t="n"/>
      <c r="AU85" s="145" t="n"/>
      <c r="AV85" s="734" t="n"/>
      <c r="AW85" s="145" t="n"/>
      <c r="AX85" s="145" t="n"/>
      <c r="AY85" s="528" t="n"/>
      <c r="AZ85" s="309" t="n"/>
      <c r="BA85" s="302" t="n"/>
      <c r="BB85" s="302" t="n"/>
      <c r="BC85" s="526" t="n"/>
      <c r="BD85" s="145" t="n"/>
      <c r="BE85" s="145" t="n"/>
      <c r="BF85" s="528" t="n"/>
      <c r="BG85" s="309" t="n"/>
      <c r="BH85" s="302" t="n"/>
      <c r="BI85" s="302" t="n"/>
      <c r="BJ85" s="526" t="n"/>
      <c r="BK85" s="145" t="n"/>
      <c r="BL85" s="145" t="n"/>
      <c r="BM85" s="528" t="n"/>
      <c r="BN85" s="309" t="n"/>
      <c r="BO85" s="302" t="n"/>
      <c r="BP85" s="302" t="n"/>
      <c r="BQ85" s="426" t="n"/>
      <c r="BR85" s="145" t="n"/>
      <c r="BS85" s="145" t="n"/>
      <c r="BT85" s="528" t="n"/>
      <c r="BU85" s="309" t="n"/>
      <c r="BV85" s="302" t="n"/>
      <c r="BW85" s="302" t="n"/>
      <c r="BX85" s="425" t="n"/>
      <c r="BY85" s="145" t="n"/>
      <c r="BZ85" s="145" t="n"/>
      <c r="CA85" s="528" t="n"/>
      <c r="CB85" s="309" t="n"/>
      <c r="CC85" s="302" t="n"/>
      <c r="CD85" s="302" t="n"/>
      <c r="CE85" s="425" t="n"/>
      <c r="CF85" s="145" t="n"/>
      <c r="CG85" s="145" t="n"/>
      <c r="CH85" s="528" t="n"/>
      <c r="CI85" s="309" t="n"/>
      <c r="CJ85" s="302" t="n"/>
      <c r="CK85" s="302" t="n"/>
      <c r="CL85" s="145" t="n"/>
      <c r="CM85" s="145" t="n"/>
      <c r="CN85" s="145" t="n"/>
      <c r="CO85" s="145" t="n"/>
      <c r="CP85" s="145" t="n"/>
      <c r="CQ85" s="145" t="n"/>
      <c r="CR85" s="145" t="n"/>
      <c r="CS85" s="145" t="n"/>
      <c r="CT85" s="145" t="n"/>
      <c r="CU85" s="145" t="n"/>
      <c r="CV85" s="145" t="n"/>
      <c r="CW85" s="145" t="n"/>
      <c r="CX85" s="145" t="n"/>
      <c r="CY85" s="145" t="n"/>
      <c r="CZ85" s="145" t="n"/>
      <c r="DA85" s="145" t="n"/>
      <c r="DB85" s="145" t="n"/>
      <c r="DC85" s="145" t="n"/>
      <c r="DD85" s="145" t="n"/>
      <c r="DE85" s="145" t="n"/>
      <c r="DF85" s="145" t="n"/>
      <c r="DG85" s="145" t="n"/>
      <c r="DH85" s="156" t="n"/>
    </row>
    <row r="86" ht="43.5" customHeight="1" s="621">
      <c r="A86" s="144" t="n"/>
      <c r="B86" s="311" t="n"/>
      <c r="C86" s="311" t="n"/>
      <c r="D86" s="326" t="n"/>
      <c r="E86" s="342" t="inlineStr">
        <is>
          <t>IN DOTAZIONE</t>
        </is>
      </c>
      <c r="F86" s="697" t="n"/>
      <c r="G86" s="633" t="n"/>
      <c r="H86" s="562" t="inlineStr">
        <is>
          <t>PPeak</t>
        </is>
      </c>
      <c r="I86" s="381" t="inlineStr">
        <is>
          <t>dm</t>
        </is>
      </c>
      <c r="J86" s="707">
        <f t="array" ref="J86">M83-5</f>
        <v/>
      </c>
      <c r="K86" s="381" t="inlineStr">
        <is>
          <t xml:space="preserve">Lact </t>
        </is>
      </c>
      <c r="L86" s="707" t="n">
        <v>135</v>
      </c>
      <c r="M86" s="735">
        <f t="array" ref="M86">IF($O$48&lt;135,"VERIFICA NON NECESSARIA",IF(($O$48-J86)&lt;135,"IDONEO","INSUFFICIENTE"))</f>
        <v/>
      </c>
      <c r="N86" s="699" t="n"/>
      <c r="O86" s="699" t="n"/>
      <c r="P86" s="697" t="n"/>
      <c r="Q86" s="145" t="n"/>
      <c r="R86" s="145" t="n"/>
      <c r="S86" s="145" t="n"/>
      <c r="T86" s="145" t="n"/>
      <c r="U86" s="145" t="n"/>
      <c r="V86" s="145" t="n"/>
      <c r="W86" s="145" t="n"/>
      <c r="X86" s="145" t="n"/>
      <c r="Y86" s="145" t="n"/>
      <c r="Z86" s="145" t="n"/>
      <c r="AA86" s="145" t="n"/>
      <c r="AB86" s="145" t="n"/>
      <c r="AC86" s="145" t="n"/>
      <c r="AD86" s="145" t="n"/>
      <c r="AE86" s="145" t="n"/>
      <c r="AF86" s="145" t="n"/>
      <c r="AG86" s="145" t="n"/>
      <c r="AH86" s="145" t="n"/>
      <c r="AI86" s="145" t="n"/>
      <c r="AJ86" s="428" t="n"/>
      <c r="AK86" s="145" t="n"/>
      <c r="AL86" s="145" t="n"/>
      <c r="AM86" s="145" t="n"/>
      <c r="AN86" s="145" t="n"/>
      <c r="AO86" s="145" t="n"/>
      <c r="AP86" s="145" t="n"/>
      <c r="AQ86" s="145" t="n"/>
      <c r="AR86" s="145" t="n"/>
      <c r="AS86" s="145" t="n"/>
      <c r="AT86" s="145" t="n"/>
      <c r="AU86" s="145" t="n"/>
      <c r="AV86" s="734" t="n"/>
      <c r="AW86" s="145" t="n"/>
      <c r="AX86" s="145" t="n"/>
      <c r="AY86" s="528" t="n"/>
      <c r="AZ86" s="309" t="n"/>
      <c r="BA86" s="302" t="n"/>
      <c r="BB86" s="302" t="n"/>
      <c r="BC86" s="526" t="n"/>
      <c r="BD86" s="145" t="n"/>
      <c r="BE86" s="145" t="n"/>
      <c r="BF86" s="528" t="n"/>
      <c r="BG86" s="309" t="n"/>
      <c r="BH86" s="302" t="n"/>
      <c r="BI86" s="302" t="n"/>
      <c r="BJ86" s="526" t="n"/>
      <c r="BK86" s="145" t="n"/>
      <c r="BL86" s="145" t="n"/>
      <c r="BM86" s="528" t="n"/>
      <c r="BN86" s="309" t="n"/>
      <c r="BO86" s="302" t="n"/>
      <c r="BP86" s="302" t="n"/>
      <c r="BQ86" s="426" t="n"/>
      <c r="BR86" s="145" t="n"/>
      <c r="BS86" s="145" t="n"/>
      <c r="BT86" s="528" t="n"/>
      <c r="BU86" s="309" t="n"/>
      <c r="BV86" s="302" t="n"/>
      <c r="BW86" s="302" t="n"/>
      <c r="BX86" s="425" t="n"/>
      <c r="BY86" s="145" t="n"/>
      <c r="BZ86" s="145" t="n"/>
      <c r="CA86" s="528" t="n"/>
      <c r="CB86" s="309" t="n"/>
      <c r="CC86" s="302" t="n"/>
      <c r="CD86" s="302" t="n"/>
      <c r="CE86" s="425" t="n"/>
      <c r="CF86" s="145" t="n"/>
      <c r="CG86" s="145" t="n"/>
      <c r="CH86" s="528" t="n"/>
      <c r="CI86" s="309" t="n"/>
      <c r="CJ86" s="302" t="n"/>
      <c r="CK86" s="302" t="n"/>
      <c r="CL86" s="145" t="n"/>
      <c r="CM86" s="145" t="n"/>
      <c r="CN86" s="145" t="n"/>
      <c r="CO86" s="145" t="n"/>
      <c r="CP86" s="145" t="n"/>
      <c r="CQ86" s="145" t="n"/>
      <c r="CR86" s="145" t="n"/>
      <c r="CS86" s="145" t="n"/>
      <c r="CT86" s="145" t="n"/>
      <c r="CU86" s="145" t="n"/>
      <c r="CV86" s="145" t="n"/>
      <c r="CW86" s="145" t="n"/>
      <c r="CX86" s="145" t="n"/>
      <c r="CY86" s="145" t="n"/>
      <c r="CZ86" s="145" t="n"/>
      <c r="DA86" s="145" t="n"/>
      <c r="DB86" s="145" t="n"/>
      <c r="DC86" s="145" t="n"/>
      <c r="DD86" s="145" t="n"/>
      <c r="DE86" s="145" t="n"/>
      <c r="DF86" s="145" t="n"/>
      <c r="DG86" s="145" t="n"/>
      <c r="DH86" s="156" t="n"/>
    </row>
    <row r="87" ht="26.25" customHeight="1" s="621">
      <c r="A87" s="144" t="n"/>
      <c r="B87" s="145" t="n"/>
      <c r="C87" s="145" t="n"/>
      <c r="D87" s="145" t="n"/>
      <c r="E87" s="285" t="n"/>
      <c r="F87" s="285" t="n"/>
      <c r="G87" s="248" t="n"/>
      <c r="H87" s="285" t="n"/>
      <c r="I87" s="285" t="n"/>
      <c r="J87" s="285" t="n"/>
      <c r="K87" s="285" t="n"/>
      <c r="L87" s="285" t="n"/>
      <c r="M87" s="285" t="n"/>
      <c r="N87" s="285" t="n"/>
      <c r="O87" s="285" t="n"/>
      <c r="P87" s="285" t="n"/>
      <c r="Q87" s="145" t="n"/>
      <c r="R87" s="145" t="n"/>
      <c r="S87" s="145" t="n"/>
      <c r="T87" s="145" t="n"/>
      <c r="U87" s="145" t="n"/>
      <c r="V87" s="145" t="n"/>
      <c r="W87" s="145" t="n"/>
      <c r="X87" s="145" t="n"/>
      <c r="Y87" s="145" t="n"/>
      <c r="Z87" s="145" t="n"/>
      <c r="AA87" s="145" t="n"/>
      <c r="AB87" s="145" t="n"/>
      <c r="AC87" s="145" t="n"/>
      <c r="AD87" s="145" t="n"/>
      <c r="AE87" s="145" t="n"/>
      <c r="AF87" s="145" t="n"/>
      <c r="AG87" s="145" t="n"/>
      <c r="AH87" s="145" t="n"/>
      <c r="AI87" s="145" t="n"/>
      <c r="AJ87" s="428" t="n"/>
      <c r="AK87" s="145" t="n"/>
      <c r="AL87" s="145" t="n"/>
      <c r="AM87" s="145" t="n"/>
      <c r="AN87" s="145" t="n"/>
      <c r="AO87" s="145" t="n"/>
      <c r="AP87" s="145" t="n"/>
      <c r="AQ87" s="145" t="n"/>
      <c r="AR87" s="145" t="n"/>
      <c r="AS87" s="145" t="n"/>
      <c r="AT87" s="145" t="n"/>
      <c r="AU87" s="145" t="n"/>
      <c r="AV87" s="425" t="n"/>
      <c r="AW87" s="145" t="n"/>
      <c r="AX87" s="145" t="n"/>
      <c r="AY87" s="145" t="n"/>
      <c r="AZ87" s="155" t="n"/>
      <c r="BA87" s="155" t="n"/>
      <c r="BB87" s="155" t="n"/>
      <c r="BC87" s="426" t="n"/>
      <c r="BD87" s="145" t="n"/>
      <c r="BE87" s="145" t="n"/>
      <c r="BF87" s="145" t="n"/>
      <c r="BG87" s="155" t="n"/>
      <c r="BH87" s="155" t="n"/>
      <c r="BI87" s="155" t="n"/>
      <c r="BJ87" s="426" t="n"/>
      <c r="BK87" s="145" t="n"/>
      <c r="BL87" s="145" t="n"/>
      <c r="BM87" s="145" t="n"/>
      <c r="BN87" s="155" t="n"/>
      <c r="BO87" s="155" t="n"/>
      <c r="BP87" s="155" t="n"/>
      <c r="BQ87" s="426" t="n"/>
      <c r="BR87" s="145" t="n"/>
      <c r="BS87" s="145" t="n"/>
      <c r="BT87" s="145" t="n"/>
      <c r="BU87" s="155" t="n"/>
      <c r="BV87" s="155" t="n"/>
      <c r="BW87" s="155" t="n"/>
      <c r="BX87" s="425" t="n"/>
      <c r="BY87" s="145" t="n"/>
      <c r="BZ87" s="145" t="n"/>
      <c r="CA87" s="145" t="n"/>
      <c r="CB87" s="155" t="n"/>
      <c r="CC87" s="155" t="n"/>
      <c r="CD87" s="155" t="n"/>
      <c r="CE87" s="425" t="n"/>
      <c r="CF87" s="145" t="n"/>
      <c r="CG87" s="145" t="n"/>
      <c r="CH87" s="145" t="n"/>
      <c r="CI87" s="155" t="n"/>
      <c r="CJ87" s="155" t="n"/>
      <c r="CK87" s="15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56" t="n"/>
    </row>
    <row r="88" ht="27" customHeight="1" s="621">
      <c r="A88" s="144" t="n"/>
      <c r="B88" s="311" t="n"/>
      <c r="C88" s="311" t="n"/>
      <c r="D88" s="326" t="n"/>
      <c r="E88" s="363" t="inlineStr">
        <is>
          <t>VERIFICA E GIUDIZIO IDONEITA' DEL D.P.I. CON CALCOLO DEL PNR GLOBALE PER LAeq,F</t>
        </is>
      </c>
      <c r="F88" s="689" t="n"/>
      <c r="G88" s="689" t="n"/>
      <c r="H88" s="689" t="n"/>
      <c r="I88" s="689" t="n"/>
      <c r="J88" s="689" t="n"/>
      <c r="K88" s="689" t="n"/>
      <c r="L88" s="689" t="n"/>
      <c r="M88" s="689" t="n"/>
      <c r="N88" s="689" t="n"/>
      <c r="O88" s="689" t="n"/>
      <c r="P88" s="703" t="n"/>
      <c r="Q88" s="145" t="n"/>
      <c r="R88" s="145" t="n"/>
      <c r="S88" s="145" t="n"/>
      <c r="T88" s="145" t="n"/>
      <c r="U88" s="145" t="n"/>
      <c r="V88" s="145" t="n"/>
      <c r="W88" s="145" t="n"/>
      <c r="X88" s="145" t="n"/>
      <c r="Y88" s="145" t="n"/>
      <c r="Z88" s="145" t="n"/>
      <c r="AA88" s="145" t="n"/>
      <c r="AB88" s="145" t="n"/>
      <c r="AC88" s="145" t="n"/>
      <c r="AD88" s="145" t="n"/>
      <c r="AE88" s="145" t="n"/>
      <c r="AF88" s="145" t="n"/>
      <c r="AG88" s="145" t="n"/>
      <c r="AH88" s="145" t="n"/>
      <c r="AI88" s="145" t="n"/>
      <c r="AJ88" s="428" t="n"/>
      <c r="AK88" s="145" t="n"/>
      <c r="AL88" s="145" t="n"/>
      <c r="AM88" s="145" t="n"/>
      <c r="AN88" s="145" t="n"/>
      <c r="AO88" s="145" t="n"/>
      <c r="AP88" s="145" t="n"/>
      <c r="AQ88" s="145" t="n"/>
      <c r="AR88" s="145" t="n"/>
      <c r="AS88" s="145" t="n"/>
      <c r="AT88" s="145" t="n"/>
      <c r="AU88" s="145" t="n"/>
      <c r="AV88" s="550" t="n"/>
      <c r="AW88" s="145" t="n"/>
      <c r="AX88" s="145" t="n"/>
      <c r="AY88" s="528" t="n"/>
      <c r="AZ88" s="309" t="n"/>
      <c r="BA88" s="302" t="n"/>
      <c r="BB88" s="302" t="n"/>
      <c r="BC88" s="526" t="n"/>
      <c r="BD88" s="145" t="n"/>
      <c r="BE88" s="145" t="n"/>
      <c r="BF88" s="528" t="n"/>
      <c r="BG88" s="309" t="n"/>
      <c r="BH88" s="302" t="n"/>
      <c r="BI88" s="302" t="n"/>
      <c r="BJ88" s="526" t="n"/>
      <c r="BK88" s="145" t="n"/>
      <c r="BL88" s="145" t="n"/>
      <c r="BM88" s="528" t="n"/>
      <c r="BN88" s="309" t="n"/>
      <c r="BO88" s="302" t="n"/>
      <c r="BP88" s="302" t="n"/>
      <c r="BQ88" s="426" t="n"/>
      <c r="BR88" s="145" t="n"/>
      <c r="BS88" s="145" t="n"/>
      <c r="BT88" s="528" t="n"/>
      <c r="BU88" s="309" t="n"/>
      <c r="BV88" s="302" t="n"/>
      <c r="BW88" s="302" t="n"/>
      <c r="BX88" s="425" t="n"/>
      <c r="BY88" s="145" t="n"/>
      <c r="BZ88" s="145" t="n"/>
      <c r="CA88" s="528" t="n"/>
      <c r="CB88" s="309" t="n"/>
      <c r="CC88" s="302" t="n"/>
      <c r="CD88" s="302" t="n"/>
      <c r="CE88" s="425" t="n"/>
      <c r="CF88" s="145" t="n"/>
      <c r="CG88" s="145" t="n"/>
      <c r="CH88" s="528" t="n"/>
      <c r="CI88" s="309" t="n"/>
      <c r="CJ88" s="302" t="n"/>
      <c r="CK88" s="302" t="n"/>
      <c r="CL88" s="145" t="n"/>
      <c r="CM88" s="145" t="n"/>
      <c r="CN88" s="145" t="n"/>
      <c r="CO88" s="145" t="n"/>
      <c r="CP88" s="145" t="n"/>
      <c r="CQ88" s="145" t="n"/>
      <c r="CR88" s="145" t="n"/>
      <c r="CS88" s="145" t="n"/>
      <c r="CT88" s="145" t="n"/>
      <c r="CU88" s="145" t="n"/>
      <c r="CV88" s="145" t="n"/>
      <c r="CW88" s="145" t="n"/>
      <c r="CX88" s="145" t="n"/>
      <c r="CY88" s="145" t="n"/>
      <c r="CZ88" s="145" t="n"/>
      <c r="DA88" s="145" t="n"/>
      <c r="DB88" s="145" t="n"/>
      <c r="DC88" s="145" t="n"/>
      <c r="DD88" s="145" t="n"/>
      <c r="DE88" s="145" t="n"/>
      <c r="DF88" s="145" t="n"/>
      <c r="DG88" s="145" t="n"/>
      <c r="DH88" s="156" t="n"/>
    </row>
    <row r="89" ht="21" customHeight="1" s="621">
      <c r="A89" s="144" t="n"/>
      <c r="B89" s="311" t="n"/>
      <c r="C89" s="311" t="n"/>
      <c r="D89" s="326" t="n"/>
      <c r="E89" s="530" t="inlineStr">
        <is>
          <t>COD.</t>
        </is>
      </c>
      <c r="F89" s="531" t="inlineStr">
        <is>
          <t>Tipologia:</t>
        </is>
      </c>
      <c r="G89" s="531" t="inlineStr">
        <is>
          <t>Marca:</t>
        </is>
      </c>
      <c r="H89" s="531" t="inlineStr">
        <is>
          <t>Modello:</t>
        </is>
      </c>
      <c r="I89" s="632" t="n"/>
      <c r="J89" s="317" t="inlineStr">
        <is>
          <t>SNR</t>
        </is>
      </c>
      <c r="K89" s="318" t="inlineStr">
        <is>
          <t>H</t>
        </is>
      </c>
      <c r="L89" s="318" t="inlineStr">
        <is>
          <t>M</t>
        </is>
      </c>
      <c r="M89" s="318" t="inlineStr">
        <is>
          <t>L</t>
        </is>
      </c>
      <c r="N89" s="531" t="inlineStr">
        <is>
          <t>LEQ(A)F</t>
        </is>
      </c>
      <c r="O89" s="531" t="inlineStr">
        <is>
          <t>LEQ(C)F</t>
        </is>
      </c>
      <c r="P89" s="552" t="inlineStr">
        <is>
          <t>PNR</t>
        </is>
      </c>
      <c r="Q89" s="145" t="n"/>
      <c r="R89" s="145" t="n"/>
      <c r="S89" s="145" t="n"/>
      <c r="T89" s="145" t="n"/>
      <c r="U89" s="145" t="n"/>
      <c r="V89" s="145" t="n"/>
      <c r="W89" s="145" t="n"/>
      <c r="X89" s="145" t="n"/>
      <c r="Y89" s="145" t="n"/>
      <c r="Z89" s="145" t="n"/>
      <c r="AA89" s="145" t="n"/>
      <c r="AB89" s="145" t="n"/>
      <c r="AC89" s="145" t="n"/>
      <c r="AD89" s="145" t="n"/>
      <c r="AE89" s="145" t="n"/>
      <c r="AF89" s="145" t="n"/>
      <c r="AG89" s="145" t="n"/>
      <c r="AH89" s="145" t="n"/>
      <c r="AI89" s="145" t="n"/>
      <c r="AJ89" s="428" t="n"/>
      <c r="AK89" s="145" t="n"/>
      <c r="AL89" s="145" t="n"/>
      <c r="AM89" s="145" t="n"/>
      <c r="AN89" s="145" t="n"/>
      <c r="AO89" s="145" t="n"/>
      <c r="AP89" s="145" t="n"/>
      <c r="AQ89" s="145" t="n"/>
      <c r="AR89" s="145" t="n"/>
      <c r="AS89" s="145" t="n"/>
      <c r="AT89" s="145" t="n"/>
      <c r="AU89" s="145" t="n"/>
      <c r="AV89" s="533" t="n"/>
      <c r="AW89" s="145" t="n"/>
      <c r="AX89" s="145" t="n"/>
      <c r="AY89" s="528" t="n"/>
      <c r="AZ89" s="310" t="n"/>
      <c r="BA89" s="302" t="n"/>
      <c r="BB89" s="302" t="n"/>
      <c r="BC89" s="526" t="n"/>
      <c r="BD89" s="145" t="n"/>
      <c r="BE89" s="145" t="n"/>
      <c r="BF89" s="528" t="n"/>
      <c r="BG89" s="310" t="n"/>
      <c r="BH89" s="302" t="n"/>
      <c r="BI89" s="302" t="n"/>
      <c r="BJ89" s="526" t="n"/>
      <c r="BK89" s="145" t="n"/>
      <c r="BL89" s="145" t="n"/>
      <c r="BM89" s="528" t="n"/>
      <c r="BN89" s="310" t="n"/>
      <c r="BO89" s="302" t="n"/>
      <c r="BP89" s="302" t="n"/>
      <c r="BQ89" s="426" t="n"/>
      <c r="BR89" s="145" t="n"/>
      <c r="BS89" s="145" t="n"/>
      <c r="BT89" s="528" t="n"/>
      <c r="BU89" s="310" t="n"/>
      <c r="BV89" s="302" t="n"/>
      <c r="BW89" s="302" t="n"/>
      <c r="BX89" s="425" t="n"/>
      <c r="BY89" s="145" t="n"/>
      <c r="BZ89" s="145" t="n"/>
      <c r="CA89" s="528" t="n"/>
      <c r="CB89" s="310" t="n"/>
      <c r="CC89" s="302" t="n"/>
      <c r="CD89" s="302" t="n"/>
      <c r="CE89" s="425" t="n"/>
      <c r="CF89" s="145" t="n"/>
      <c r="CG89" s="145" t="n"/>
      <c r="CH89" s="528" t="n"/>
      <c r="CI89" s="310" t="n"/>
      <c r="CJ89" s="302" t="n"/>
      <c r="CK89" s="302" t="n"/>
      <c r="CL89" s="145" t="n"/>
      <c r="CM89" s="145" t="n"/>
      <c r="CN89" s="145" t="n"/>
      <c r="CO89" s="145" t="n"/>
      <c r="CP89" s="145" t="n"/>
      <c r="CQ89" s="145" t="n"/>
      <c r="CR89" s="145" t="n"/>
      <c r="CS89" s="145" t="n"/>
      <c r="CT89" s="145" t="n"/>
      <c r="CU89" s="145" t="n"/>
      <c r="CV89" s="145" t="n"/>
      <c r="CW89" s="145" t="n"/>
      <c r="CX89" s="145" t="n"/>
      <c r="CY89" s="145" t="n"/>
      <c r="CZ89" s="145" t="n"/>
      <c r="DA89" s="145" t="n"/>
      <c r="DB89" s="145" t="n"/>
      <c r="DC89" s="145" t="n"/>
      <c r="DD89" s="145" t="n"/>
      <c r="DE89" s="145" t="n"/>
      <c r="DF89" s="145" t="n"/>
      <c r="DG89" s="145" t="n"/>
      <c r="DH89" s="156" t="n"/>
    </row>
    <row r="90" ht="21" customHeight="1" s="621">
      <c r="A90" s="144" t="n"/>
      <c r="B90" s="311" t="n"/>
      <c r="C90" s="311" t="n"/>
      <c r="D90" s="326" t="n"/>
      <c r="E90" s="530" t="inlineStr">
        <is>
          <t>A3</t>
        </is>
      </c>
      <c r="F90" s="535">
        <f t="array" ref="F90">VLOOKUP(E90,$E$115:$L$246,2,FALSE)</f>
        <v/>
      </c>
      <c r="G90" s="535">
        <f t="array" ref="G90">VLOOKUP($E$90,$E$115:$L$246,3,FALSE)</f>
        <v/>
      </c>
      <c r="H90" s="535">
        <f t="array" ref="H90">VLOOKUP($E$90,$E$115:$L$246,4,FALSE)</f>
        <v/>
      </c>
      <c r="I90" s="632" t="n"/>
      <c r="J90" s="536">
        <f t="array" ref="J90">VLOOKUP(E90,$E$115:$L$246,5,FALSE)</f>
        <v/>
      </c>
      <c r="K90" s="536">
        <f t="array" ref="K90">VLOOKUP($E$90,$E$115:$L$246,6,FALSE)</f>
        <v/>
      </c>
      <c r="L90" s="536">
        <f t="array" ref="L90">VLOOKUP($E$90,$E$115:$L$246,7,FALSE)</f>
        <v/>
      </c>
      <c r="M90" s="536">
        <f t="array" ref="M90">VLOOKUP($E$90,$E$115:$L$246,8,FALSE)</f>
        <v/>
      </c>
      <c r="N90" s="736">
        <f t="array" ref="N90">$DE$11</f>
        <v/>
      </c>
      <c r="O90" s="736">
        <f t="array" ref="O90">$DF$11</f>
        <v/>
      </c>
      <c r="P90" s="737">
        <f t="array" ref="P90">IF(($DF$11-$DE$11)&lt;=2,(L91-((K91-L91)/4)*($DF$11-$DE$11-2)),(L91-((L91-M91)/8)*($DF$11-$DE$11-2)))</f>
        <v/>
      </c>
      <c r="Q90" s="145" t="n"/>
      <c r="R90" s="145" t="n"/>
      <c r="S90" s="145" t="n"/>
      <c r="T90" s="145" t="n"/>
      <c r="U90" s="145" t="n"/>
      <c r="V90" s="145" t="n"/>
      <c r="W90" s="145" t="n"/>
      <c r="X90" s="145" t="n"/>
      <c r="Y90" s="145" t="n"/>
      <c r="Z90" s="145" t="n"/>
      <c r="AA90" s="145" t="n"/>
      <c r="AB90" s="145" t="n"/>
      <c r="AC90" s="145" t="n"/>
      <c r="AD90" s="145" t="n"/>
      <c r="AE90" s="145" t="n"/>
      <c r="AF90" s="145" t="n"/>
      <c r="AG90" s="145" t="n"/>
      <c r="AH90" s="145" t="n"/>
      <c r="AI90" s="145" t="n"/>
      <c r="AJ90" s="428" t="n"/>
      <c r="AK90" s="145" t="n"/>
      <c r="AL90" s="145" t="n"/>
      <c r="AM90" s="145" t="n"/>
      <c r="AN90" s="145" t="n"/>
      <c r="AO90" s="145" t="n"/>
      <c r="AP90" s="145" t="n"/>
      <c r="AQ90" s="145" t="n"/>
      <c r="AR90" s="145" t="n"/>
      <c r="AS90" s="145" t="n"/>
      <c r="AT90" s="145" t="n"/>
      <c r="AU90" s="145" t="n"/>
      <c r="AV90" s="732" t="n"/>
      <c r="AW90" s="145" t="n"/>
      <c r="AX90" s="145" t="n"/>
      <c r="AY90" s="528" t="n"/>
      <c r="AZ90" s="309" t="n"/>
      <c r="BA90" s="302" t="n"/>
      <c r="BB90" s="302" t="n"/>
      <c r="BC90" s="526" t="n"/>
      <c r="BD90" s="145" t="n"/>
      <c r="BE90" s="145" t="n"/>
      <c r="BF90" s="528" t="n"/>
      <c r="BG90" s="309" t="n"/>
      <c r="BH90" s="302" t="n"/>
      <c r="BI90" s="302" t="n"/>
      <c r="BJ90" s="526" t="n"/>
      <c r="BK90" s="145" t="n"/>
      <c r="BL90" s="145" t="n"/>
      <c r="BM90" s="528" t="n"/>
      <c r="BN90" s="309" t="n"/>
      <c r="BO90" s="302" t="n"/>
      <c r="BP90" s="302" t="n"/>
      <c r="BQ90" s="426" t="n"/>
      <c r="BR90" s="145" t="n"/>
      <c r="BS90" s="145" t="n"/>
      <c r="BT90" s="528" t="n"/>
      <c r="BU90" s="309" t="n"/>
      <c r="BV90" s="302" t="n"/>
      <c r="BW90" s="302" t="n"/>
      <c r="BX90" s="425" t="n"/>
      <c r="BY90" s="145" t="n"/>
      <c r="BZ90" s="145" t="n"/>
      <c r="CA90" s="528" t="n"/>
      <c r="CB90" s="309" t="n"/>
      <c r="CC90" s="302" t="n"/>
      <c r="CD90" s="302" t="n"/>
      <c r="CE90" s="425" t="n"/>
      <c r="CF90" s="145" t="n"/>
      <c r="CG90" s="145" t="n"/>
      <c r="CH90" s="528" t="n"/>
      <c r="CI90" s="309" t="n"/>
      <c r="CJ90" s="302" t="n"/>
      <c r="CK90" s="302" t="n"/>
      <c r="CL90" s="145" t="n"/>
      <c r="CM90" s="145" t="n"/>
      <c r="CN90" s="145" t="n"/>
      <c r="CO90" s="145" t="n"/>
      <c r="CP90" s="145" t="n"/>
      <c r="CQ90" s="145" t="n"/>
      <c r="CR90" s="145" t="n"/>
      <c r="CS90" s="145" t="n"/>
      <c r="CT90" s="145" t="n"/>
      <c r="CU90" s="145" t="n"/>
      <c r="CV90" s="145" t="n"/>
      <c r="CW90" s="145" t="n"/>
      <c r="CX90" s="145" t="n"/>
      <c r="CY90" s="145" t="n"/>
      <c r="CZ90" s="145" t="n"/>
      <c r="DA90" s="145" t="n"/>
      <c r="DB90" s="145" t="n"/>
      <c r="DC90" s="145" t="n"/>
      <c r="DD90" s="145" t="n"/>
      <c r="DE90" s="145" t="n"/>
      <c r="DF90" s="145" t="n"/>
      <c r="DG90" s="145" t="n"/>
      <c r="DH90" s="156" t="n"/>
    </row>
    <row r="91" ht="21" customHeight="1" s="621">
      <c r="A91" s="144" t="n"/>
      <c r="B91" s="311" t="n"/>
      <c r="C91" s="311" t="n"/>
      <c r="D91" s="368" t="n"/>
      <c r="E91" s="372" t="n"/>
      <c r="F91" s="556" t="n"/>
      <c r="G91" s="557" t="inlineStr">
        <is>
          <t xml:space="preserve">Coeffciente correttivo β = </t>
        </is>
      </c>
      <c r="H91" s="328" t="n">
        <v>0.85</v>
      </c>
      <c r="I91" s="632" t="n"/>
      <c r="J91" s="329">
        <f t="array" ref="J91">H91*J90</f>
        <v/>
      </c>
      <c r="K91" s="330">
        <f t="array" ref="K91">K90*$H$91</f>
        <v/>
      </c>
      <c r="L91" s="330">
        <f t="array" ref="L91">L90*$H$91</f>
        <v/>
      </c>
      <c r="M91" s="330">
        <f t="array" ref="M91">M90*$H$91</f>
        <v/>
      </c>
      <c r="N91" s="633" t="n"/>
      <c r="O91" s="633" t="n"/>
      <c r="P91" s="629" t="n"/>
      <c r="Q91" s="145" t="n"/>
      <c r="R91" s="145" t="n"/>
      <c r="S91" s="145" t="n"/>
      <c r="T91" s="145" t="n"/>
      <c r="U91" s="145" t="n"/>
      <c r="V91" s="145" t="n"/>
      <c r="W91" s="145" t="n"/>
      <c r="X91" s="145" t="n"/>
      <c r="Y91" s="145" t="n"/>
      <c r="Z91" s="145" t="n"/>
      <c r="AA91" s="145" t="n"/>
      <c r="AB91" s="145" t="n"/>
      <c r="AC91" s="145" t="n"/>
      <c r="AD91" s="145" t="n"/>
      <c r="AE91" s="145" t="n"/>
      <c r="AF91" s="145" t="n"/>
      <c r="AG91" s="145" t="n"/>
      <c r="AH91" s="145" t="n"/>
      <c r="AI91" s="145" t="n"/>
      <c r="AJ91" s="428" t="n"/>
      <c r="AK91" s="145" t="n"/>
      <c r="AL91" s="145" t="n"/>
      <c r="AM91" s="145" t="n"/>
      <c r="AN91" s="145" t="n"/>
      <c r="AO91" s="145" t="n"/>
      <c r="AP91" s="145" t="n"/>
      <c r="AQ91" s="145" t="n"/>
      <c r="AR91" s="145" t="n"/>
      <c r="AS91" s="145" t="n"/>
      <c r="AT91" s="145" t="n"/>
      <c r="AU91" s="145" t="n"/>
      <c r="AV91" s="426" t="n"/>
      <c r="AW91" s="145" t="n"/>
      <c r="AX91" s="145" t="n"/>
      <c r="AY91" s="528" t="n"/>
      <c r="AZ91" s="309" t="n"/>
      <c r="BA91" s="302" t="n"/>
      <c r="BB91" s="302" t="n"/>
      <c r="BC91" s="526" t="n"/>
      <c r="BD91" s="145" t="n"/>
      <c r="BE91" s="145" t="n"/>
      <c r="BF91" s="528" t="n"/>
      <c r="BG91" s="309" t="n"/>
      <c r="BH91" s="302" t="n"/>
      <c r="BI91" s="302" t="n"/>
      <c r="BJ91" s="526" t="n"/>
      <c r="BK91" s="145" t="n"/>
      <c r="BL91" s="145" t="n"/>
      <c r="BM91" s="528" t="n"/>
      <c r="BN91" s="309" t="n"/>
      <c r="BO91" s="302" t="n"/>
      <c r="BP91" s="302" t="n"/>
      <c r="BQ91" s="426" t="n"/>
      <c r="BR91" s="145" t="n"/>
      <c r="BS91" s="145" t="n"/>
      <c r="BT91" s="528" t="n"/>
      <c r="BU91" s="309" t="n"/>
      <c r="BV91" s="302" t="n"/>
      <c r="BW91" s="302" t="n"/>
      <c r="BX91" s="425" t="n"/>
      <c r="BY91" s="145" t="n"/>
      <c r="BZ91" s="145" t="n"/>
      <c r="CA91" s="528" t="n"/>
      <c r="CB91" s="309" t="n"/>
      <c r="CC91" s="302" t="n"/>
      <c r="CD91" s="302" t="n"/>
      <c r="CE91" s="425" t="n"/>
      <c r="CF91" s="145" t="n"/>
      <c r="CG91" s="145" t="n"/>
      <c r="CH91" s="528" t="n"/>
      <c r="CI91" s="309" t="n"/>
      <c r="CJ91" s="302" t="n"/>
      <c r="CK91" s="302" t="n"/>
      <c r="CL91" s="145" t="n"/>
      <c r="CM91" s="145" t="n"/>
      <c r="CN91" s="145" t="n"/>
      <c r="CO91" s="145" t="n"/>
      <c r="CP91" s="145" t="n"/>
      <c r="CQ91" s="145" t="n"/>
      <c r="CR91" s="145" t="n"/>
      <c r="CS91" s="145" t="n"/>
      <c r="CT91" s="145" t="n"/>
      <c r="CU91" s="145" t="n"/>
      <c r="CV91" s="145" t="n"/>
      <c r="CW91" s="145" t="n"/>
      <c r="CX91" s="145" t="n"/>
      <c r="CY91" s="145" t="n"/>
      <c r="CZ91" s="145" t="n"/>
      <c r="DA91" s="145" t="n"/>
      <c r="DB91" s="145" t="n"/>
      <c r="DC91" s="145" t="n"/>
      <c r="DD91" s="145" t="n"/>
      <c r="DE91" s="145" t="n"/>
      <c r="DF91" s="145" t="n"/>
      <c r="DG91" s="145" t="n"/>
      <c r="DH91" s="156" t="n"/>
    </row>
    <row r="92" ht="9" customHeight="1" s="621">
      <c r="A92" s="144" t="n"/>
      <c r="B92" s="311" t="n"/>
      <c r="C92" s="311" t="n"/>
      <c r="D92" s="326" t="n"/>
      <c r="E92" s="558" t="n"/>
      <c r="F92" s="631" t="n"/>
      <c r="G92" s="631" t="n"/>
      <c r="H92" s="631" t="n"/>
      <c r="I92" s="631" t="n"/>
      <c r="J92" s="631" t="n"/>
      <c r="K92" s="631" t="n"/>
      <c r="L92" s="631" t="n"/>
      <c r="M92" s="631" t="n"/>
      <c r="N92" s="631" t="n"/>
      <c r="O92" s="631" t="n"/>
      <c r="P92" s="706" t="n"/>
      <c r="Q92" s="145" t="n"/>
      <c r="R92" s="145" t="n"/>
      <c r="S92" s="145" t="n"/>
      <c r="T92" s="145" t="n"/>
      <c r="U92" s="145" t="n"/>
      <c r="V92" s="145" t="n"/>
      <c r="W92" s="145" t="n"/>
      <c r="X92" s="145" t="n"/>
      <c r="Y92" s="145" t="n"/>
      <c r="Z92" s="145" t="n"/>
      <c r="AA92" s="145" t="n"/>
      <c r="AB92" s="145" t="n"/>
      <c r="AC92" s="145" t="n"/>
      <c r="AD92" s="145" t="n"/>
      <c r="AE92" s="145" t="n"/>
      <c r="AF92" s="145" t="n"/>
      <c r="AG92" s="145" t="n"/>
      <c r="AH92" s="145" t="n"/>
      <c r="AI92" s="145" t="n"/>
      <c r="AJ92" s="428" t="n"/>
      <c r="AK92" s="145" t="n"/>
      <c r="AL92" s="145" t="n"/>
      <c r="AM92" s="145" t="n"/>
      <c r="AN92" s="145" t="n"/>
      <c r="AO92" s="145" t="n"/>
      <c r="AP92" s="145" t="n"/>
      <c r="AQ92" s="145" t="n"/>
      <c r="AR92" s="145" t="n"/>
      <c r="AS92" s="145" t="n"/>
      <c r="AT92" s="145" t="n"/>
      <c r="AU92" s="145" t="n"/>
      <c r="AV92" s="426" t="n"/>
      <c r="AW92" s="145" t="n"/>
      <c r="AX92" s="145" t="n"/>
      <c r="AY92" s="528" t="n"/>
      <c r="AZ92" s="309" t="n"/>
      <c r="BA92" s="302" t="n"/>
      <c r="BB92" s="302" t="n"/>
      <c r="BC92" s="526" t="n"/>
      <c r="BD92" s="145" t="n"/>
      <c r="BE92" s="145" t="n"/>
      <c r="BF92" s="528" t="n"/>
      <c r="BG92" s="309" t="n"/>
      <c r="BH92" s="302" t="n"/>
      <c r="BI92" s="302" t="n"/>
      <c r="BJ92" s="526" t="n"/>
      <c r="BK92" s="145" t="n"/>
      <c r="BL92" s="145" t="n"/>
      <c r="BM92" s="528" t="n"/>
      <c r="BN92" s="309" t="n"/>
      <c r="BO92" s="302" t="n"/>
      <c r="BP92" s="302" t="n"/>
      <c r="BQ92" s="426" t="n"/>
      <c r="BR92" s="145" t="n"/>
      <c r="BS92" s="145" t="n"/>
      <c r="BT92" s="528" t="n"/>
      <c r="BU92" s="309" t="n"/>
      <c r="BV92" s="302" t="n"/>
      <c r="BW92" s="302" t="n"/>
      <c r="BX92" s="425" t="n"/>
      <c r="BY92" s="145" t="n"/>
      <c r="BZ92" s="145" t="n"/>
      <c r="CA92" s="528" t="n"/>
      <c r="CB92" s="309" t="n"/>
      <c r="CC92" s="302" t="n"/>
      <c r="CD92" s="302" t="n"/>
      <c r="CE92" s="425" t="n"/>
      <c r="CF92" s="145" t="n"/>
      <c r="CG92" s="145" t="n"/>
      <c r="CH92" s="528" t="n"/>
      <c r="CI92" s="309" t="n"/>
      <c r="CJ92" s="302" t="n"/>
      <c r="CK92" s="302" t="n"/>
      <c r="CL92" s="145" t="n"/>
      <c r="CM92" s="145" t="n"/>
      <c r="CN92" s="145" t="n"/>
      <c r="CO92" s="145" t="n"/>
      <c r="CP92" s="145" t="n"/>
      <c r="CQ92" s="145" t="n"/>
      <c r="CR92" s="145" t="n"/>
      <c r="CS92" s="145" t="n"/>
      <c r="CT92" s="145" t="n"/>
      <c r="CU92" s="145" t="n"/>
      <c r="CV92" s="145" t="n"/>
      <c r="CW92" s="145" t="n"/>
      <c r="CX92" s="145" t="n"/>
      <c r="CY92" s="145" t="n"/>
      <c r="CZ92" s="145" t="n"/>
      <c r="DA92" s="145" t="n"/>
      <c r="DB92" s="145" t="n"/>
      <c r="DC92" s="145" t="n"/>
      <c r="DD92" s="145" t="n"/>
      <c r="DE92" s="145" t="n"/>
      <c r="DF92" s="145" t="n"/>
      <c r="DG92" s="145" t="n"/>
      <c r="DH92" s="156" t="n"/>
    </row>
    <row r="93" ht="21" customHeight="1" s="621">
      <c r="A93" s="144" t="n"/>
      <c r="B93" s="311" t="n"/>
      <c r="C93" s="311" t="n"/>
      <c r="D93" s="326" t="n"/>
      <c r="E93" s="335" t="inlineStr">
        <is>
          <t>STATO</t>
        </is>
      </c>
      <c r="F93" s="632" t="n"/>
      <c r="G93" s="559" t="inlineStr">
        <is>
          <t>Medoto HML</t>
        </is>
      </c>
      <c r="H93" s="560" t="inlineStr">
        <is>
          <t>LEQ</t>
        </is>
      </c>
      <c r="I93" s="531" t="inlineStr">
        <is>
          <t>Leq(A)'</t>
        </is>
      </c>
      <c r="J93" s="694">
        <f t="array" ref="J93">$DE$11-P90</f>
        <v/>
      </c>
      <c r="K93" s="531" t="inlineStr">
        <is>
          <t xml:space="preserve">Lact </t>
        </is>
      </c>
      <c r="L93" s="738" t="n">
        <v>80</v>
      </c>
      <c r="M93" s="710">
        <f t="array" ref="M93">IF(J93&lt;65,"IPERPROTEZIONE",IF(J93&lt;70,"ACCETTABILE",IF(J93&lt;75,"BUONA",IF(J93&lt;80,"ACCETTABILE","INSUFFICIENTE"))))</f>
        <v/>
      </c>
      <c r="N93" s="631" t="n"/>
      <c r="O93" s="631" t="n"/>
      <c r="P93" s="632" t="n"/>
      <c r="Q93" s="145" t="n"/>
      <c r="R93" s="145" t="n"/>
      <c r="S93" s="145" t="n"/>
      <c r="T93" s="145" t="n"/>
      <c r="U93" s="145" t="n"/>
      <c r="V93" s="145" t="n"/>
      <c r="W93" s="145" t="n"/>
      <c r="X93" s="145" t="n"/>
      <c r="Y93" s="145" t="n"/>
      <c r="Z93" s="145" t="n"/>
      <c r="AA93" s="145" t="n"/>
      <c r="AB93" s="145" t="n"/>
      <c r="AC93" s="145" t="n"/>
      <c r="AD93" s="145" t="n"/>
      <c r="AE93" s="145" t="n"/>
      <c r="AF93" s="145" t="n"/>
      <c r="AG93" s="145" t="n"/>
      <c r="AH93" s="145" t="n"/>
      <c r="AI93" s="145" t="n"/>
      <c r="AJ93" s="428" t="n"/>
      <c r="AK93" s="145" t="n"/>
      <c r="AL93" s="145" t="n"/>
      <c r="AM93" s="145" t="n"/>
      <c r="AN93" s="145" t="n"/>
      <c r="AO93" s="145" t="n"/>
      <c r="AP93" s="145" t="n"/>
      <c r="AQ93" s="145" t="n"/>
      <c r="AR93" s="145" t="n"/>
      <c r="AS93" s="145" t="n"/>
      <c r="AT93" s="145" t="n"/>
      <c r="AU93" s="145" t="n"/>
      <c r="AV93" s="734" t="n"/>
      <c r="AW93" s="145" t="n"/>
      <c r="AX93" s="145" t="n"/>
      <c r="AY93" s="528" t="n"/>
      <c r="AZ93" s="309" t="n"/>
      <c r="BA93" s="302" t="n"/>
      <c r="BB93" s="302" t="n"/>
      <c r="BC93" s="526" t="n"/>
      <c r="BD93" s="145" t="n"/>
      <c r="BE93" s="145" t="n"/>
      <c r="BF93" s="528" t="n"/>
      <c r="BG93" s="309" t="n"/>
      <c r="BH93" s="302" t="n"/>
      <c r="BI93" s="302" t="n"/>
      <c r="BJ93" s="526" t="n"/>
      <c r="BK93" s="145" t="n"/>
      <c r="BL93" s="145" t="n"/>
      <c r="BM93" s="528" t="n"/>
      <c r="BN93" s="309" t="n"/>
      <c r="BO93" s="302" t="n"/>
      <c r="BP93" s="302" t="n"/>
      <c r="BQ93" s="426" t="n"/>
      <c r="BR93" s="145" t="n"/>
      <c r="BS93" s="145" t="n"/>
      <c r="BT93" s="528" t="n"/>
      <c r="BU93" s="309" t="n"/>
      <c r="BV93" s="302" t="n"/>
      <c r="BW93" s="302" t="n"/>
      <c r="BX93" s="425" t="n"/>
      <c r="BY93" s="145" t="n"/>
      <c r="BZ93" s="145" t="n"/>
      <c r="CA93" s="528" t="n"/>
      <c r="CB93" s="309" t="n"/>
      <c r="CC93" s="302" t="n"/>
      <c r="CD93" s="302" t="n"/>
      <c r="CE93" s="425" t="n"/>
      <c r="CF93" s="145" t="n"/>
      <c r="CG93" s="145" t="n"/>
      <c r="CH93" s="528" t="n"/>
      <c r="CI93" s="309" t="n"/>
      <c r="CJ93" s="302" t="n"/>
      <c r="CK93" s="302" t="n"/>
      <c r="CL93" s="145" t="n"/>
      <c r="CM93" s="145" t="n"/>
      <c r="CN93" s="145" t="n"/>
      <c r="CO93" s="145" t="n"/>
      <c r="CP93" s="145" t="n"/>
      <c r="CQ93" s="145" t="n"/>
      <c r="CR93" s="145" t="n"/>
      <c r="CS93" s="145" t="n"/>
      <c r="CT93" s="145" t="n"/>
      <c r="CU93" s="145" t="n"/>
      <c r="CV93" s="145" t="n"/>
      <c r="CW93" s="145" t="n"/>
      <c r="CX93" s="145" t="n"/>
      <c r="CY93" s="145" t="n"/>
      <c r="CZ93" s="145" t="n"/>
      <c r="DA93" s="145" t="n"/>
      <c r="DB93" s="145" t="n"/>
      <c r="DC93" s="145" t="n"/>
      <c r="DD93" s="145" t="n"/>
      <c r="DE93" s="145" t="n"/>
      <c r="DF93" s="145" t="n"/>
      <c r="DG93" s="145" t="n"/>
      <c r="DH93" s="156" t="n"/>
    </row>
    <row r="94" ht="39" customHeight="1" s="621">
      <c r="A94" s="144" t="n"/>
      <c r="B94" s="311" t="n"/>
      <c r="C94" s="311" t="n"/>
      <c r="D94" s="326" t="n"/>
      <c r="E94" s="342" t="inlineStr">
        <is>
          <t>DA ACQUISTARE</t>
        </is>
      </c>
      <c r="F94" s="697" t="n"/>
      <c r="G94" s="633" t="n"/>
      <c r="H94" s="562" t="inlineStr">
        <is>
          <t>PPeak</t>
        </is>
      </c>
      <c r="I94" s="381" t="inlineStr">
        <is>
          <t>dm</t>
        </is>
      </c>
      <c r="J94" s="707">
        <f t="array" ref="J94">M91-5</f>
        <v/>
      </c>
      <c r="K94" s="381" t="inlineStr">
        <is>
          <t xml:space="preserve">Lact </t>
        </is>
      </c>
      <c r="L94" s="707" t="n">
        <v>135</v>
      </c>
      <c r="M94" s="735">
        <f t="array" ref="M94">IF($O$48&lt;135,"VERIFICA NON NECESSARIA",IF(($O$48-J94)&lt;135,"IDONEO","INSUFFICIENTE"))</f>
        <v/>
      </c>
      <c r="N94" s="699" t="n"/>
      <c r="O94" s="699" t="n"/>
      <c r="P94" s="697" t="n"/>
      <c r="Q94" s="145" t="n"/>
      <c r="R94" s="145" t="n"/>
      <c r="S94" s="145" t="n"/>
      <c r="T94" s="145" t="n"/>
      <c r="U94" s="145" t="n"/>
      <c r="V94" s="145" t="n"/>
      <c r="W94" s="145" t="n"/>
      <c r="X94" s="145" t="n"/>
      <c r="Y94" s="145" t="n"/>
      <c r="Z94" s="145" t="n"/>
      <c r="AA94" s="145" t="n"/>
      <c r="AB94" s="145" t="n"/>
      <c r="AC94" s="145" t="n"/>
      <c r="AD94" s="145" t="n"/>
      <c r="AE94" s="145" t="n"/>
      <c r="AF94" s="145" t="n"/>
      <c r="AG94" s="145" t="n"/>
      <c r="AH94" s="145" t="n"/>
      <c r="AI94" s="145" t="n"/>
      <c r="AJ94" s="428" t="n"/>
      <c r="AK94" s="145" t="n"/>
      <c r="AL94" s="145" t="n"/>
      <c r="AM94" s="145" t="n"/>
      <c r="AN94" s="145" t="n"/>
      <c r="AO94" s="145" t="n"/>
      <c r="AP94" s="145" t="n"/>
      <c r="AQ94" s="145" t="n"/>
      <c r="AR94" s="145" t="n"/>
      <c r="AS94" s="145" t="n"/>
      <c r="AT94" s="145" t="n"/>
      <c r="AU94" s="145" t="n"/>
      <c r="AV94" s="734" t="n"/>
      <c r="AW94" s="145" t="n"/>
      <c r="AX94" s="145" t="n"/>
      <c r="AY94" s="528" t="n"/>
      <c r="AZ94" s="309" t="n"/>
      <c r="BA94" s="302" t="n"/>
      <c r="BB94" s="302" t="n"/>
      <c r="BC94" s="526" t="n"/>
      <c r="BD94" s="145" t="n"/>
      <c r="BE94" s="145" t="n"/>
      <c r="BF94" s="528" t="n"/>
      <c r="BG94" s="309" t="n"/>
      <c r="BH94" s="302" t="n"/>
      <c r="BI94" s="302" t="n"/>
      <c r="BJ94" s="526" t="n"/>
      <c r="BK94" s="145" t="n"/>
      <c r="BL94" s="145" t="n"/>
      <c r="BM94" s="528" t="n"/>
      <c r="BN94" s="309" t="n"/>
      <c r="BO94" s="302" t="n"/>
      <c r="BP94" s="302" t="n"/>
      <c r="BQ94" s="426" t="n"/>
      <c r="BR94" s="145" t="n"/>
      <c r="BS94" s="145" t="n"/>
      <c r="BT94" s="528" t="n"/>
      <c r="BU94" s="309" t="n"/>
      <c r="BV94" s="302" t="n"/>
      <c r="BW94" s="302" t="n"/>
      <c r="BX94" s="425" t="n"/>
      <c r="BY94" s="145" t="n"/>
      <c r="BZ94" s="145" t="n"/>
      <c r="CA94" s="528" t="n"/>
      <c r="CB94" s="309" t="n"/>
      <c r="CC94" s="302" t="n"/>
      <c r="CD94" s="302" t="n"/>
      <c r="CE94" s="425" t="n"/>
      <c r="CF94" s="145" t="n"/>
      <c r="CG94" s="145" t="n"/>
      <c r="CH94" s="528" t="n"/>
      <c r="CI94" s="309" t="n"/>
      <c r="CJ94" s="302" t="n"/>
      <c r="CK94" s="302" t="n"/>
      <c r="CL94" s="145" t="n"/>
      <c r="CM94" s="145" t="n"/>
      <c r="CN94" s="145" t="n"/>
      <c r="CO94" s="145" t="n"/>
      <c r="CP94" s="145" t="n"/>
      <c r="CQ94" s="145" t="n"/>
      <c r="CR94" s="145" t="n"/>
      <c r="CS94" s="145" t="n"/>
      <c r="CT94" s="145" t="n"/>
      <c r="CU94" s="145" t="n"/>
      <c r="CV94" s="145" t="n"/>
      <c r="CW94" s="145" t="n"/>
      <c r="CX94" s="145" t="n"/>
      <c r="CY94" s="145" t="n"/>
      <c r="CZ94" s="145" t="n"/>
      <c r="DA94" s="145" t="n"/>
      <c r="DB94" s="145" t="n"/>
      <c r="DC94" s="145" t="n"/>
      <c r="DD94" s="145" t="n"/>
      <c r="DE94" s="145" t="n"/>
      <c r="DF94" s="145" t="n"/>
      <c r="DG94" s="145" t="n"/>
      <c r="DH94" s="156" t="n"/>
    </row>
    <row r="95" ht="13.5" customHeight="1" s="621">
      <c r="A95" s="144" t="n"/>
      <c r="B95" s="145" t="n"/>
      <c r="C95" s="145" t="n"/>
      <c r="D95" s="145" t="n"/>
      <c r="E95" s="285" t="n"/>
      <c r="F95" s="285" t="n"/>
      <c r="G95" s="248" t="n"/>
      <c r="H95" s="285" t="n"/>
      <c r="I95" s="285" t="n"/>
      <c r="J95" s="285" t="n"/>
      <c r="K95" s="285" t="n"/>
      <c r="L95" s="285" t="n"/>
      <c r="M95" s="285" t="n"/>
      <c r="N95" s="285" t="n"/>
      <c r="O95" s="285" t="n"/>
      <c r="P95" s="285" t="n"/>
      <c r="Q95" s="145" t="n"/>
      <c r="R95" s="145" t="n"/>
      <c r="S95" s="145" t="n"/>
      <c r="T95" s="145" t="n"/>
      <c r="U95" s="145" t="n"/>
      <c r="V95" s="145" t="n"/>
      <c r="W95" s="145" t="n"/>
      <c r="X95" s="145" t="n"/>
      <c r="Y95" s="145" t="n"/>
      <c r="Z95" s="145" t="n"/>
      <c r="AA95" s="145" t="n"/>
      <c r="AB95" s="145" t="n"/>
      <c r="AC95" s="145" t="n"/>
      <c r="AD95" s="145" t="n"/>
      <c r="AE95" s="145" t="n"/>
      <c r="AF95" s="145" t="n"/>
      <c r="AG95" s="145" t="n"/>
      <c r="AH95" s="145" t="n"/>
      <c r="AI95" s="145" t="n"/>
      <c r="AJ95" s="428" t="n"/>
      <c r="AK95" s="145" t="n"/>
      <c r="AL95" s="145" t="n"/>
      <c r="AM95" s="145" t="n"/>
      <c r="AN95" s="145" t="n"/>
      <c r="AO95" s="145" t="n"/>
      <c r="AP95" s="145" t="n"/>
      <c r="AQ95" s="145" t="n"/>
      <c r="AR95" s="145" t="n"/>
      <c r="AS95" s="145" t="n"/>
      <c r="AT95" s="145" t="n"/>
      <c r="AU95" s="145" t="n"/>
      <c r="AV95" s="425" t="n"/>
      <c r="AW95" s="145" t="n"/>
      <c r="AX95" s="145" t="n"/>
      <c r="AY95" s="145" t="n"/>
      <c r="AZ95" s="155" t="n"/>
      <c r="BA95" s="155" t="n"/>
      <c r="BB95" s="155" t="n"/>
      <c r="BC95" s="426" t="n"/>
      <c r="BD95" s="145" t="n"/>
      <c r="BE95" s="145" t="n"/>
      <c r="BF95" s="145" t="n"/>
      <c r="BG95" s="155" t="n"/>
      <c r="BH95" s="155" t="n"/>
      <c r="BI95" s="155" t="n"/>
      <c r="BJ95" s="426" t="n"/>
      <c r="BK95" s="145" t="n"/>
      <c r="BL95" s="145" t="n"/>
      <c r="BM95" s="145" t="n"/>
      <c r="BN95" s="155" t="n"/>
      <c r="BO95" s="155" t="n"/>
      <c r="BP95" s="155" t="n"/>
      <c r="BQ95" s="426" t="n"/>
      <c r="BR95" s="145" t="n"/>
      <c r="BS95" s="145" t="n"/>
      <c r="BT95" s="145" t="n"/>
      <c r="BU95" s="155" t="n"/>
      <c r="BV95" s="155" t="n"/>
      <c r="BW95" s="155" t="n"/>
      <c r="BX95" s="425" t="n"/>
      <c r="BY95" s="145" t="n"/>
      <c r="BZ95" s="145" t="n"/>
      <c r="CA95" s="145" t="n"/>
      <c r="CB95" s="155" t="n"/>
      <c r="CC95" s="155" t="n"/>
      <c r="CD95" s="155" t="n"/>
      <c r="CE95" s="425" t="n"/>
      <c r="CF95" s="145" t="n"/>
      <c r="CG95" s="145" t="n"/>
      <c r="CH95" s="145" t="n"/>
      <c r="CI95" s="155" t="n"/>
      <c r="CJ95" s="155" t="n"/>
      <c r="CK95" s="155" t="n"/>
      <c r="CL95" s="145" t="n"/>
      <c r="CM95" s="145" t="n"/>
      <c r="CN95" s="145" t="n"/>
      <c r="CO95" s="145" t="n"/>
      <c r="CP95" s="145" t="n"/>
      <c r="CQ95" s="145" t="n"/>
      <c r="CR95" s="145" t="n"/>
      <c r="CS95" s="145" t="n"/>
      <c r="CT95" s="145" t="n"/>
      <c r="CU95" s="145" t="n"/>
      <c r="CV95" s="145" t="n"/>
      <c r="CW95" s="145" t="n"/>
      <c r="CX95" s="145" t="n"/>
      <c r="CY95" s="145" t="n"/>
      <c r="CZ95" s="145" t="n"/>
      <c r="DA95" s="145" t="n"/>
      <c r="DB95" s="145" t="n"/>
      <c r="DC95" s="145" t="n"/>
      <c r="DD95" s="145" t="n"/>
      <c r="DE95" s="145" t="n"/>
      <c r="DF95" s="145" t="n"/>
      <c r="DG95" s="145" t="n"/>
      <c r="DH95" s="156" t="n"/>
    </row>
    <row r="96" ht="27" customHeight="1" s="621">
      <c r="A96" s="144" t="n"/>
      <c r="B96" s="311" t="n"/>
      <c r="C96" s="311" t="n"/>
      <c r="D96" s="326" t="n"/>
      <c r="E96" s="363" t="inlineStr">
        <is>
          <t>VERIFICA E GIUDIZIO IDONEITA' DEL D.P.I. CON CALCOLO DEL PNR GLOBALE PER LAeq,F</t>
        </is>
      </c>
      <c r="F96" s="689" t="n"/>
      <c r="G96" s="689" t="n"/>
      <c r="H96" s="689" t="n"/>
      <c r="I96" s="689" t="n"/>
      <c r="J96" s="689" t="n"/>
      <c r="K96" s="689" t="n"/>
      <c r="L96" s="689" t="n"/>
      <c r="M96" s="689" t="n"/>
      <c r="N96" s="689" t="n"/>
      <c r="O96" s="689" t="n"/>
      <c r="P96" s="703" t="n"/>
      <c r="Q96" s="145" t="n"/>
      <c r="R96" s="145" t="n"/>
      <c r="S96" s="145" t="n"/>
      <c r="T96" s="145" t="n"/>
      <c r="U96" s="145" t="n"/>
      <c r="V96" s="145" t="n"/>
      <c r="W96" s="145" t="n"/>
      <c r="X96" s="145" t="n"/>
      <c r="Y96" s="145" t="n"/>
      <c r="Z96" s="145" t="n"/>
      <c r="AA96" s="145" t="n"/>
      <c r="AB96" s="145" t="n"/>
      <c r="AC96" s="145" t="n"/>
      <c r="AD96" s="145" t="n"/>
      <c r="AE96" s="145" t="n"/>
      <c r="AF96" s="145" t="n"/>
      <c r="AG96" s="145" t="n"/>
      <c r="AH96" s="145" t="n"/>
      <c r="AI96" s="145" t="n"/>
      <c r="AJ96" s="428" t="n"/>
      <c r="AK96" s="145" t="n"/>
      <c r="AL96" s="145" t="n"/>
      <c r="AM96" s="145" t="n"/>
      <c r="AN96" s="145" t="n"/>
      <c r="AO96" s="145" t="n"/>
      <c r="AP96" s="145" t="n"/>
      <c r="AQ96" s="145" t="n"/>
      <c r="AR96" s="145" t="n"/>
      <c r="AS96" s="145" t="n"/>
      <c r="AT96" s="145" t="n"/>
      <c r="AU96" s="145" t="n"/>
      <c r="AV96" s="550" t="n"/>
      <c r="AW96" s="145" t="n"/>
      <c r="AX96" s="145" t="n"/>
      <c r="AY96" s="528" t="n"/>
      <c r="AZ96" s="309" t="n"/>
      <c r="BA96" s="302" t="n"/>
      <c r="BB96" s="302" t="n"/>
      <c r="BC96" s="526" t="n"/>
      <c r="BD96" s="145" t="n"/>
      <c r="BE96" s="145" t="n"/>
      <c r="BF96" s="528" t="n"/>
      <c r="BG96" s="309" t="n"/>
      <c r="BH96" s="302" t="n"/>
      <c r="BI96" s="302" t="n"/>
      <c r="BJ96" s="526" t="n"/>
      <c r="BK96" s="145" t="n"/>
      <c r="BL96" s="145" t="n"/>
      <c r="BM96" s="528" t="n"/>
      <c r="BN96" s="309" t="n"/>
      <c r="BO96" s="302" t="n"/>
      <c r="BP96" s="302" t="n"/>
      <c r="BQ96" s="426" t="n"/>
      <c r="BR96" s="145" t="n"/>
      <c r="BS96" s="145" t="n"/>
      <c r="BT96" s="528" t="n"/>
      <c r="BU96" s="309" t="n"/>
      <c r="BV96" s="302" t="n"/>
      <c r="BW96" s="302" t="n"/>
      <c r="BX96" s="425" t="n"/>
      <c r="BY96" s="145" t="n"/>
      <c r="BZ96" s="145" t="n"/>
      <c r="CA96" s="528" t="n"/>
      <c r="CB96" s="309" t="n"/>
      <c r="CC96" s="302" t="n"/>
      <c r="CD96" s="302" t="n"/>
      <c r="CE96" s="425" t="n"/>
      <c r="CF96" s="145" t="n"/>
      <c r="CG96" s="145" t="n"/>
      <c r="CH96" s="528" t="n"/>
      <c r="CI96" s="309" t="n"/>
      <c r="CJ96" s="302" t="n"/>
      <c r="CK96" s="302" t="n"/>
      <c r="CL96" s="145" t="n"/>
      <c r="CM96" s="145" t="n"/>
      <c r="CN96" s="145" t="n"/>
      <c r="CO96" s="145" t="n"/>
      <c r="CP96" s="145" t="n"/>
      <c r="CQ96" s="145" t="n"/>
      <c r="CR96" s="145" t="n"/>
      <c r="CS96" s="145" t="n"/>
      <c r="CT96" s="145" t="n"/>
      <c r="CU96" s="145" t="n"/>
      <c r="CV96" s="145" t="n"/>
      <c r="CW96" s="145" t="n"/>
      <c r="CX96" s="145" t="n"/>
      <c r="CY96" s="145" t="n"/>
      <c r="CZ96" s="145" t="n"/>
      <c r="DA96" s="145" t="n"/>
      <c r="DB96" s="145" t="n"/>
      <c r="DC96" s="145" t="n"/>
      <c r="DD96" s="145" t="n"/>
      <c r="DE96" s="145" t="n"/>
      <c r="DF96" s="145" t="n"/>
      <c r="DG96" s="145" t="n"/>
      <c r="DH96" s="156" t="n"/>
    </row>
    <row r="97" ht="21" customHeight="1" s="621">
      <c r="A97" s="144" t="n"/>
      <c r="B97" s="311" t="n"/>
      <c r="C97" s="311" t="n"/>
      <c r="D97" s="326" t="n"/>
      <c r="E97" s="530" t="inlineStr">
        <is>
          <t>COD.</t>
        </is>
      </c>
      <c r="F97" s="531" t="inlineStr">
        <is>
          <t>Tipologia:</t>
        </is>
      </c>
      <c r="G97" s="531" t="inlineStr">
        <is>
          <t>Marca:</t>
        </is>
      </c>
      <c r="H97" s="531" t="inlineStr">
        <is>
          <t>Modello:</t>
        </is>
      </c>
      <c r="I97" s="632" t="n"/>
      <c r="J97" s="317" t="inlineStr">
        <is>
          <t>SNR</t>
        </is>
      </c>
      <c r="K97" s="318" t="inlineStr">
        <is>
          <t>H</t>
        </is>
      </c>
      <c r="L97" s="318" t="inlineStr">
        <is>
          <t>M</t>
        </is>
      </c>
      <c r="M97" s="318" t="inlineStr">
        <is>
          <t>L</t>
        </is>
      </c>
      <c r="N97" s="531" t="inlineStr">
        <is>
          <t>LEQ(A)F</t>
        </is>
      </c>
      <c r="O97" s="531" t="inlineStr">
        <is>
          <t>LEQ(C)F</t>
        </is>
      </c>
      <c r="P97" s="552" t="inlineStr">
        <is>
          <t>PNR</t>
        </is>
      </c>
      <c r="Q97" s="145" t="n"/>
      <c r="R97" s="145" t="n"/>
      <c r="S97" s="145" t="n"/>
      <c r="T97" s="145" t="n"/>
      <c r="U97" s="145" t="n"/>
      <c r="V97" s="145" t="n"/>
      <c r="W97" s="145" t="n"/>
      <c r="X97" s="145" t="n"/>
      <c r="Y97" s="145" t="n"/>
      <c r="Z97" s="145" t="n"/>
      <c r="AA97" s="145" t="n"/>
      <c r="AB97" s="145" t="n"/>
      <c r="AC97" s="145" t="n"/>
      <c r="AD97" s="145" t="n"/>
      <c r="AE97" s="145" t="n"/>
      <c r="AF97" s="145" t="n"/>
      <c r="AG97" s="145" t="n"/>
      <c r="AH97" s="145" t="n"/>
      <c r="AI97" s="145" t="n"/>
      <c r="AJ97" s="428" t="n"/>
      <c r="AK97" s="145" t="n"/>
      <c r="AL97" s="145" t="n"/>
      <c r="AM97" s="145" t="n"/>
      <c r="AN97" s="145" t="n"/>
      <c r="AO97" s="145" t="n"/>
      <c r="AP97" s="145" t="n"/>
      <c r="AQ97" s="145" t="n"/>
      <c r="AR97" s="145" t="n"/>
      <c r="AS97" s="145" t="n"/>
      <c r="AT97" s="145" t="n"/>
      <c r="AU97" s="145" t="n"/>
      <c r="AV97" s="533" t="n"/>
      <c r="AW97" s="145" t="n"/>
      <c r="AX97" s="145" t="n"/>
      <c r="AY97" s="528" t="n"/>
      <c r="AZ97" s="310" t="n"/>
      <c r="BA97" s="302" t="n"/>
      <c r="BB97" s="302" t="n"/>
      <c r="BC97" s="526" t="n"/>
      <c r="BD97" s="145" t="n"/>
      <c r="BE97" s="145" t="n"/>
      <c r="BF97" s="528" t="n"/>
      <c r="BG97" s="310" t="n"/>
      <c r="BH97" s="302" t="n"/>
      <c r="BI97" s="302" t="n"/>
      <c r="BJ97" s="526" t="n"/>
      <c r="BK97" s="145" t="n"/>
      <c r="BL97" s="145" t="n"/>
      <c r="BM97" s="528" t="n"/>
      <c r="BN97" s="310" t="n"/>
      <c r="BO97" s="302" t="n"/>
      <c r="BP97" s="302" t="n"/>
      <c r="BQ97" s="426" t="n"/>
      <c r="BR97" s="145" t="n"/>
      <c r="BS97" s="145" t="n"/>
      <c r="BT97" s="528" t="n"/>
      <c r="BU97" s="310" t="n"/>
      <c r="BV97" s="302" t="n"/>
      <c r="BW97" s="302" t="n"/>
      <c r="BX97" s="425" t="n"/>
      <c r="BY97" s="145" t="n"/>
      <c r="BZ97" s="145" t="n"/>
      <c r="CA97" s="528" t="n"/>
      <c r="CB97" s="310" t="n"/>
      <c r="CC97" s="302" t="n"/>
      <c r="CD97" s="302" t="n"/>
      <c r="CE97" s="425" t="n"/>
      <c r="CF97" s="145" t="n"/>
      <c r="CG97" s="145" t="n"/>
      <c r="CH97" s="528" t="n"/>
      <c r="CI97" s="310" t="n"/>
      <c r="CJ97" s="302" t="n"/>
      <c r="CK97" s="302" t="n"/>
      <c r="CL97" s="145" t="n"/>
      <c r="CM97" s="145" t="n"/>
      <c r="CN97" s="145" t="n"/>
      <c r="CO97" s="145" t="n"/>
      <c r="CP97" s="145" t="n"/>
      <c r="CQ97" s="145" t="n"/>
      <c r="CR97" s="145" t="n"/>
      <c r="CS97" s="145" t="n"/>
      <c r="CT97" s="145" t="n"/>
      <c r="CU97" s="145" t="n"/>
      <c r="CV97" s="145" t="n"/>
      <c r="CW97" s="145" t="n"/>
      <c r="CX97" s="145" t="n"/>
      <c r="CY97" s="145" t="n"/>
      <c r="CZ97" s="145" t="n"/>
      <c r="DA97" s="145" t="n"/>
      <c r="DB97" s="145" t="n"/>
      <c r="DC97" s="145" t="n"/>
      <c r="DD97" s="145" t="n"/>
      <c r="DE97" s="145" t="n"/>
      <c r="DF97" s="145" t="n"/>
      <c r="DG97" s="145" t="n"/>
      <c r="DH97" s="156" t="n"/>
    </row>
    <row r="98" ht="21" customHeight="1" s="621">
      <c r="A98" s="144" t="n"/>
      <c r="B98" s="311" t="n"/>
      <c r="C98" s="311" t="n"/>
      <c r="D98" s="326" t="n"/>
      <c r="E98" s="530" t="inlineStr">
        <is>
          <t>A6</t>
        </is>
      </c>
      <c r="F98" s="535">
        <f t="array" ref="F98">VLOOKUP(E98,$E$115:$L$246,2,FALSE)</f>
        <v/>
      </c>
      <c r="G98" s="535">
        <f t="array" ref="G98">VLOOKUP($E$98,$E$115:$L$246,3,FALSE)</f>
        <v/>
      </c>
      <c r="H98" s="535">
        <f t="array" ref="H98">VLOOKUP($E$98,$E$115:$L$246,4,FALSE)</f>
        <v/>
      </c>
      <c r="I98" s="632" t="n"/>
      <c r="J98" s="536">
        <f t="array" ref="J98">VLOOKUP(E98,$E$115:$L$246,5,FALSE)</f>
        <v/>
      </c>
      <c r="K98" s="536">
        <f t="array" ref="K98">VLOOKUP($E$98,$E$115:$L$246,6,FALSE)</f>
        <v/>
      </c>
      <c r="L98" s="536">
        <f t="array" ref="L98">VLOOKUP($E$98,$E$115:$L$246,7,FALSE)</f>
        <v/>
      </c>
      <c r="M98" s="536">
        <f t="array" ref="M98">VLOOKUP($E$98,$E$115:$L$246,8,FALSE)</f>
        <v/>
      </c>
      <c r="N98" s="736">
        <f t="array" ref="N98">$DE$11</f>
        <v/>
      </c>
      <c r="O98" s="736">
        <f t="array" ref="O98">$DF$11</f>
        <v/>
      </c>
      <c r="P98" s="737">
        <f t="array" ref="P98">IF(($DF$11-$DE$11)&lt;=2,(L99-((K99-L99)/4)*($DF$11-$DE$11-2)),(L99-((L99-M99)/8)*($DF$11-$DE$11-2)))</f>
        <v/>
      </c>
      <c r="Q98" s="145" t="n"/>
      <c r="R98" s="145" t="n"/>
      <c r="S98" s="145" t="n"/>
      <c r="T98" s="145" t="n"/>
      <c r="U98" s="145" t="n"/>
      <c r="V98" s="145" t="n"/>
      <c r="W98" s="145" t="n"/>
      <c r="X98" s="145" t="n"/>
      <c r="Y98" s="145" t="n"/>
      <c r="Z98" s="145" t="n"/>
      <c r="AA98" s="145" t="n"/>
      <c r="AB98" s="145" t="n"/>
      <c r="AC98" s="145" t="n"/>
      <c r="AD98" s="145" t="n"/>
      <c r="AE98" s="145" t="n"/>
      <c r="AF98" s="145" t="n"/>
      <c r="AG98" s="145" t="n"/>
      <c r="AH98" s="145" t="n"/>
      <c r="AI98" s="145" t="n"/>
      <c r="AJ98" s="428" t="n"/>
      <c r="AK98" s="145" t="n"/>
      <c r="AL98" s="145" t="n"/>
      <c r="AM98" s="145" t="n"/>
      <c r="AN98" s="145" t="n"/>
      <c r="AO98" s="145" t="n"/>
      <c r="AP98" s="145" t="n"/>
      <c r="AQ98" s="145" t="n"/>
      <c r="AR98" s="145" t="n"/>
      <c r="AS98" s="145" t="n"/>
      <c r="AT98" s="145" t="n"/>
      <c r="AU98" s="145" t="n"/>
      <c r="AV98" s="732" t="n"/>
      <c r="AW98" s="145" t="n"/>
      <c r="AX98" s="145" t="n"/>
      <c r="AY98" s="528" t="n"/>
      <c r="AZ98" s="309" t="n"/>
      <c r="BA98" s="302" t="n"/>
      <c r="BB98" s="302" t="n"/>
      <c r="BC98" s="526" t="n"/>
      <c r="BD98" s="145" t="n"/>
      <c r="BE98" s="145" t="n"/>
      <c r="BF98" s="528" t="n"/>
      <c r="BG98" s="309" t="n"/>
      <c r="BH98" s="302" t="n"/>
      <c r="BI98" s="302" t="n"/>
      <c r="BJ98" s="526" t="n"/>
      <c r="BK98" s="145" t="n"/>
      <c r="BL98" s="145" t="n"/>
      <c r="BM98" s="528" t="n"/>
      <c r="BN98" s="309" t="n"/>
      <c r="BO98" s="302" t="n"/>
      <c r="BP98" s="302" t="n"/>
      <c r="BQ98" s="426" t="n"/>
      <c r="BR98" s="145" t="n"/>
      <c r="BS98" s="145" t="n"/>
      <c r="BT98" s="528" t="n"/>
      <c r="BU98" s="309" t="n"/>
      <c r="BV98" s="302" t="n"/>
      <c r="BW98" s="302" t="n"/>
      <c r="BX98" s="425" t="n"/>
      <c r="BY98" s="145" t="n"/>
      <c r="BZ98" s="145" t="n"/>
      <c r="CA98" s="528" t="n"/>
      <c r="CB98" s="309" t="n"/>
      <c r="CC98" s="302" t="n"/>
      <c r="CD98" s="302" t="n"/>
      <c r="CE98" s="425" t="n"/>
      <c r="CF98" s="145" t="n"/>
      <c r="CG98" s="145" t="n"/>
      <c r="CH98" s="528" t="n"/>
      <c r="CI98" s="309" t="n"/>
      <c r="CJ98" s="302" t="n"/>
      <c r="CK98" s="302" t="n"/>
      <c r="CL98" s="145" t="n"/>
      <c r="CM98" s="145" t="n"/>
      <c r="CN98" s="145" t="n"/>
      <c r="CO98" s="145" t="n"/>
      <c r="CP98" s="145" t="n"/>
      <c r="CQ98" s="145" t="n"/>
      <c r="CR98" s="145" t="n"/>
      <c r="CS98" s="145" t="n"/>
      <c r="CT98" s="145" t="n"/>
      <c r="CU98" s="145" t="n"/>
      <c r="CV98" s="145" t="n"/>
      <c r="CW98" s="145" t="n"/>
      <c r="CX98" s="145" t="n"/>
      <c r="CY98" s="145" t="n"/>
      <c r="CZ98" s="145" t="n"/>
      <c r="DA98" s="145" t="n"/>
      <c r="DB98" s="145" t="n"/>
      <c r="DC98" s="145" t="n"/>
      <c r="DD98" s="145" t="n"/>
      <c r="DE98" s="145" t="n"/>
      <c r="DF98" s="145" t="n"/>
      <c r="DG98" s="145" t="n"/>
      <c r="DH98" s="156" t="n"/>
    </row>
    <row r="99" ht="21" customHeight="1" s="621">
      <c r="A99" s="144" t="n"/>
      <c r="B99" s="311" t="n"/>
      <c r="C99" s="311" t="n"/>
      <c r="D99" s="368" t="n"/>
      <c r="E99" s="372" t="n"/>
      <c r="F99" s="556" t="n"/>
      <c r="G99" s="557" t="inlineStr">
        <is>
          <t xml:space="preserve">Coeffciente correttivo β = </t>
        </is>
      </c>
      <c r="H99" s="328" t="n">
        <v>0.85</v>
      </c>
      <c r="I99" s="632" t="n"/>
      <c r="J99" s="329">
        <f t="array" ref="J99">H99*J98</f>
        <v/>
      </c>
      <c r="K99" s="330">
        <f t="array" ref="K99">K98*$H$99</f>
        <v/>
      </c>
      <c r="L99" s="330">
        <f t="array" ref="L99">L98*$H$99</f>
        <v/>
      </c>
      <c r="M99" s="330">
        <f t="array" ref="M99">M98*$H$99</f>
        <v/>
      </c>
      <c r="N99" s="633" t="n"/>
      <c r="O99" s="633" t="n"/>
      <c r="P99" s="629" t="n"/>
      <c r="Q99" s="145" t="n"/>
      <c r="R99" s="145" t="n"/>
      <c r="S99" s="145" t="n"/>
      <c r="T99" s="145" t="n"/>
      <c r="U99" s="145" t="n"/>
      <c r="V99" s="145" t="n"/>
      <c r="W99" s="145" t="n"/>
      <c r="X99" s="145" t="n"/>
      <c r="Y99" s="145" t="n"/>
      <c r="Z99" s="145" t="n"/>
      <c r="AA99" s="145" t="n"/>
      <c r="AB99" s="145" t="n"/>
      <c r="AC99" s="145" t="n"/>
      <c r="AD99" s="145" t="n"/>
      <c r="AE99" s="145" t="n"/>
      <c r="AF99" s="145" t="n"/>
      <c r="AG99" s="145" t="n"/>
      <c r="AH99" s="145" t="n"/>
      <c r="AI99" s="145" t="n"/>
      <c r="AJ99" s="428" t="n"/>
      <c r="AK99" s="145" t="n"/>
      <c r="AL99" s="145" t="n"/>
      <c r="AM99" s="145" t="n"/>
      <c r="AN99" s="145" t="n"/>
      <c r="AO99" s="145" t="n"/>
      <c r="AP99" s="145" t="n"/>
      <c r="AQ99" s="145" t="n"/>
      <c r="AR99" s="145" t="n"/>
      <c r="AS99" s="145" t="n"/>
      <c r="AT99" s="145" t="n"/>
      <c r="AU99" s="145" t="n"/>
      <c r="AV99" s="426" t="n"/>
      <c r="AW99" s="145" t="n"/>
      <c r="AX99" s="145" t="n"/>
      <c r="AY99" s="528" t="n"/>
      <c r="AZ99" s="309" t="n"/>
      <c r="BA99" s="302" t="n"/>
      <c r="BB99" s="302" t="n"/>
      <c r="BC99" s="526" t="n"/>
      <c r="BD99" s="145" t="n"/>
      <c r="BE99" s="145" t="n"/>
      <c r="BF99" s="528" t="n"/>
      <c r="BG99" s="309" t="n"/>
      <c r="BH99" s="302" t="n"/>
      <c r="BI99" s="302" t="n"/>
      <c r="BJ99" s="526" t="n"/>
      <c r="BK99" s="145" t="n"/>
      <c r="BL99" s="145" t="n"/>
      <c r="BM99" s="528" t="n"/>
      <c r="BN99" s="309" t="n"/>
      <c r="BO99" s="302" t="n"/>
      <c r="BP99" s="302" t="n"/>
      <c r="BQ99" s="426" t="n"/>
      <c r="BR99" s="145" t="n"/>
      <c r="BS99" s="145" t="n"/>
      <c r="BT99" s="528" t="n"/>
      <c r="BU99" s="309" t="n"/>
      <c r="BV99" s="302" t="n"/>
      <c r="BW99" s="302" t="n"/>
      <c r="BX99" s="425" t="n"/>
      <c r="BY99" s="145" t="n"/>
      <c r="BZ99" s="145" t="n"/>
      <c r="CA99" s="528" t="n"/>
      <c r="CB99" s="309" t="n"/>
      <c r="CC99" s="302" t="n"/>
      <c r="CD99" s="302" t="n"/>
      <c r="CE99" s="425" t="n"/>
      <c r="CF99" s="145" t="n"/>
      <c r="CG99" s="145" t="n"/>
      <c r="CH99" s="528" t="n"/>
      <c r="CI99" s="309" t="n"/>
      <c r="CJ99" s="302" t="n"/>
      <c r="CK99" s="302" t="n"/>
      <c r="CL99" s="145" t="n"/>
      <c r="CM99" s="145" t="n"/>
      <c r="CN99" s="145" t="n"/>
      <c r="CO99" s="145" t="n"/>
      <c r="CP99" s="145" t="n"/>
      <c r="CQ99" s="145" t="n"/>
      <c r="CR99" s="145" t="n"/>
      <c r="CS99" s="145" t="n"/>
      <c r="CT99" s="145" t="n"/>
      <c r="CU99" s="145" t="n"/>
      <c r="CV99" s="145" t="n"/>
      <c r="CW99" s="145" t="n"/>
      <c r="CX99" s="145" t="n"/>
      <c r="CY99" s="145" t="n"/>
      <c r="CZ99" s="145" t="n"/>
      <c r="DA99" s="145" t="n"/>
      <c r="DB99" s="145" t="n"/>
      <c r="DC99" s="145" t="n"/>
      <c r="DD99" s="145" t="n"/>
      <c r="DE99" s="145" t="n"/>
      <c r="DF99" s="145" t="n"/>
      <c r="DG99" s="145" t="n"/>
      <c r="DH99" s="156" t="n"/>
    </row>
    <row r="100" ht="9" customHeight="1" s="621">
      <c r="A100" s="144" t="n"/>
      <c r="B100" s="311" t="n"/>
      <c r="C100" s="311" t="n"/>
      <c r="D100" s="326" t="n"/>
      <c r="E100" s="558" t="n"/>
      <c r="F100" s="631" t="n"/>
      <c r="G100" s="631" t="n"/>
      <c r="H100" s="631" t="n"/>
      <c r="I100" s="631" t="n"/>
      <c r="J100" s="631" t="n"/>
      <c r="K100" s="631" t="n"/>
      <c r="L100" s="631" t="n"/>
      <c r="M100" s="631" t="n"/>
      <c r="N100" s="631" t="n"/>
      <c r="O100" s="631" t="n"/>
      <c r="P100" s="706" t="n"/>
      <c r="Q100" s="145" t="n"/>
      <c r="R100" s="145" t="n"/>
      <c r="S100" s="145" t="n"/>
      <c r="T100" s="145" t="n"/>
      <c r="U100" s="145" t="n"/>
      <c r="V100" s="145" t="n"/>
      <c r="W100" s="145" t="n"/>
      <c r="X100" s="145" t="n"/>
      <c r="Y100" s="145" t="n"/>
      <c r="Z100" s="145" t="n"/>
      <c r="AA100" s="145" t="n"/>
      <c r="AB100" s="145" t="n"/>
      <c r="AC100" s="145" t="n"/>
      <c r="AD100" s="145" t="n"/>
      <c r="AE100" s="145" t="n"/>
      <c r="AF100" s="145" t="n"/>
      <c r="AG100" s="145" t="n"/>
      <c r="AH100" s="145" t="n"/>
      <c r="AI100" s="145" t="n"/>
      <c r="AJ100" s="428" t="n"/>
      <c r="AK100" s="145" t="n"/>
      <c r="AL100" s="145" t="n"/>
      <c r="AM100" s="145" t="n"/>
      <c r="AN100" s="145" t="n"/>
      <c r="AO100" s="145" t="n"/>
      <c r="AP100" s="145" t="n"/>
      <c r="AQ100" s="145" t="n"/>
      <c r="AR100" s="145" t="n"/>
      <c r="AS100" s="145" t="n"/>
      <c r="AT100" s="145" t="n"/>
      <c r="AU100" s="145" t="n"/>
      <c r="AV100" s="426" t="n"/>
      <c r="AW100" s="145" t="n"/>
      <c r="AX100" s="145" t="n"/>
      <c r="AY100" s="528" t="n"/>
      <c r="AZ100" s="309" t="n"/>
      <c r="BA100" s="302" t="n"/>
      <c r="BB100" s="302" t="n"/>
      <c r="BC100" s="526" t="n"/>
      <c r="BD100" s="145" t="n"/>
      <c r="BE100" s="145" t="n"/>
      <c r="BF100" s="528" t="n"/>
      <c r="BG100" s="309" t="n"/>
      <c r="BH100" s="302" t="n"/>
      <c r="BI100" s="302" t="n"/>
      <c r="BJ100" s="526" t="n"/>
      <c r="BK100" s="145" t="n"/>
      <c r="BL100" s="145" t="n"/>
      <c r="BM100" s="528" t="n"/>
      <c r="BN100" s="309" t="n"/>
      <c r="BO100" s="302" t="n"/>
      <c r="BP100" s="302" t="n"/>
      <c r="BQ100" s="426" t="n"/>
      <c r="BR100" s="145" t="n"/>
      <c r="BS100" s="145" t="n"/>
      <c r="BT100" s="528" t="n"/>
      <c r="BU100" s="309" t="n"/>
      <c r="BV100" s="302" t="n"/>
      <c r="BW100" s="302" t="n"/>
      <c r="BX100" s="425" t="n"/>
      <c r="BY100" s="145" t="n"/>
      <c r="BZ100" s="145" t="n"/>
      <c r="CA100" s="528" t="n"/>
      <c r="CB100" s="309" t="n"/>
      <c r="CC100" s="302" t="n"/>
      <c r="CD100" s="302" t="n"/>
      <c r="CE100" s="425" t="n"/>
      <c r="CF100" s="145" t="n"/>
      <c r="CG100" s="145" t="n"/>
      <c r="CH100" s="528" t="n"/>
      <c r="CI100" s="309" t="n"/>
      <c r="CJ100" s="302" t="n"/>
      <c r="CK100" s="302" t="n"/>
      <c r="CL100" s="145" t="n"/>
      <c r="CM100" s="145" t="n"/>
      <c r="CN100" s="145" t="n"/>
      <c r="CO100" s="145" t="n"/>
      <c r="CP100" s="145" t="n"/>
      <c r="CQ100" s="145" t="n"/>
      <c r="CR100" s="145" t="n"/>
      <c r="CS100" s="145" t="n"/>
      <c r="CT100" s="145" t="n"/>
      <c r="CU100" s="145" t="n"/>
      <c r="CV100" s="145" t="n"/>
      <c r="CW100" s="145" t="n"/>
      <c r="CX100" s="145" t="n"/>
      <c r="CY100" s="145" t="n"/>
      <c r="CZ100" s="145" t="n"/>
      <c r="DA100" s="145" t="n"/>
      <c r="DB100" s="145" t="n"/>
      <c r="DC100" s="145" t="n"/>
      <c r="DD100" s="145" t="n"/>
      <c r="DE100" s="145" t="n"/>
      <c r="DF100" s="145" t="n"/>
      <c r="DG100" s="145" t="n"/>
      <c r="DH100" s="156" t="n"/>
    </row>
    <row r="101" ht="21" customHeight="1" s="621">
      <c r="A101" s="144" t="n"/>
      <c r="B101" s="311" t="n"/>
      <c r="C101" s="311" t="n"/>
      <c r="D101" s="326" t="n"/>
      <c r="E101" s="335" t="inlineStr">
        <is>
          <t>STATO</t>
        </is>
      </c>
      <c r="F101" s="632" t="n"/>
      <c r="G101" s="559" t="inlineStr">
        <is>
          <t>Medoto HML</t>
        </is>
      </c>
      <c r="H101" s="560" t="inlineStr">
        <is>
          <t>LEQ</t>
        </is>
      </c>
      <c r="I101" s="531" t="inlineStr">
        <is>
          <t>Leq(A)'</t>
        </is>
      </c>
      <c r="J101" s="694">
        <f t="array" ref="J101">$DE$11-P98</f>
        <v/>
      </c>
      <c r="K101" s="531" t="inlineStr">
        <is>
          <t xml:space="preserve">Lact </t>
        </is>
      </c>
      <c r="L101" s="738" t="n">
        <v>80</v>
      </c>
      <c r="M101" s="710">
        <f t="array" ref="M101">IF(J101&lt;65,"IPERPROTEZIONE",IF(J101&lt;70,"ACCETTABILE",IF(J101&lt;75,"BUONA",IF(J101&lt;80,"ACCETTABILE","INSUFFICIENTE"))))</f>
        <v/>
      </c>
      <c r="N101" s="631" t="n"/>
      <c r="O101" s="631" t="n"/>
      <c r="P101" s="632" t="n"/>
      <c r="Q101" s="145" t="n"/>
      <c r="R101" s="145" t="n"/>
      <c r="S101" s="145" t="n"/>
      <c r="T101" s="145" t="n"/>
      <c r="U101" s="145" t="n"/>
      <c r="V101" s="145" t="n"/>
      <c r="W101" s="145" t="n"/>
      <c r="X101" s="145" t="n"/>
      <c r="Y101" s="145" t="n"/>
      <c r="Z101" s="145" t="n"/>
      <c r="AA101" s="145" t="n"/>
      <c r="AB101" s="145" t="n"/>
      <c r="AC101" s="145" t="n"/>
      <c r="AD101" s="145" t="n"/>
      <c r="AE101" s="145" t="n"/>
      <c r="AF101" s="145" t="n"/>
      <c r="AG101" s="145" t="n"/>
      <c r="AH101" s="145" t="n"/>
      <c r="AI101" s="145" t="n"/>
      <c r="AJ101" s="428" t="n"/>
      <c r="AK101" s="145" t="n"/>
      <c r="AL101" s="145" t="n"/>
      <c r="AM101" s="145" t="n"/>
      <c r="AN101" s="145" t="n"/>
      <c r="AO101" s="145" t="n"/>
      <c r="AP101" s="145" t="n"/>
      <c r="AQ101" s="145" t="n"/>
      <c r="AR101" s="145" t="n"/>
      <c r="AS101" s="145" t="n"/>
      <c r="AT101" s="145" t="n"/>
      <c r="AU101" s="145" t="n"/>
      <c r="AV101" s="734" t="n"/>
      <c r="AW101" s="145" t="n"/>
      <c r="AX101" s="145" t="n"/>
      <c r="AY101" s="528" t="n"/>
      <c r="AZ101" s="309" t="n"/>
      <c r="BA101" s="302" t="n"/>
      <c r="BB101" s="302" t="n"/>
      <c r="BC101" s="526" t="n"/>
      <c r="BD101" s="145" t="n"/>
      <c r="BE101" s="145" t="n"/>
      <c r="BF101" s="528" t="n"/>
      <c r="BG101" s="309" t="n"/>
      <c r="BH101" s="302" t="n"/>
      <c r="BI101" s="302" t="n"/>
      <c r="BJ101" s="526" t="n"/>
      <c r="BK101" s="145" t="n"/>
      <c r="BL101" s="145" t="n"/>
      <c r="BM101" s="528" t="n"/>
      <c r="BN101" s="309" t="n"/>
      <c r="BO101" s="302" t="n"/>
      <c r="BP101" s="302" t="n"/>
      <c r="BQ101" s="426" t="n"/>
      <c r="BR101" s="145" t="n"/>
      <c r="BS101" s="145" t="n"/>
      <c r="BT101" s="528" t="n"/>
      <c r="BU101" s="309" t="n"/>
      <c r="BV101" s="302" t="n"/>
      <c r="BW101" s="302" t="n"/>
      <c r="BX101" s="425" t="n"/>
      <c r="BY101" s="145" t="n"/>
      <c r="BZ101" s="145" t="n"/>
      <c r="CA101" s="528" t="n"/>
      <c r="CB101" s="309" t="n"/>
      <c r="CC101" s="302" t="n"/>
      <c r="CD101" s="302" t="n"/>
      <c r="CE101" s="425" t="n"/>
      <c r="CF101" s="145" t="n"/>
      <c r="CG101" s="145" t="n"/>
      <c r="CH101" s="528" t="n"/>
      <c r="CI101" s="309" t="n"/>
      <c r="CJ101" s="302" t="n"/>
      <c r="CK101" s="302" t="n"/>
      <c r="CL101" s="145" t="n"/>
      <c r="CM101" s="145" t="n"/>
      <c r="CN101" s="145" t="n"/>
      <c r="CO101" s="145" t="n"/>
      <c r="CP101" s="145" t="n"/>
      <c r="CQ101" s="145" t="n"/>
      <c r="CR101" s="145" t="n"/>
      <c r="CS101" s="145" t="n"/>
      <c r="CT101" s="145" t="n"/>
      <c r="CU101" s="145" t="n"/>
      <c r="CV101" s="145" t="n"/>
      <c r="CW101" s="145" t="n"/>
      <c r="CX101" s="145" t="n"/>
      <c r="CY101" s="145" t="n"/>
      <c r="CZ101" s="145" t="n"/>
      <c r="DA101" s="145" t="n"/>
      <c r="DB101" s="145" t="n"/>
      <c r="DC101" s="145" t="n"/>
      <c r="DD101" s="145" t="n"/>
      <c r="DE101" s="145" t="n"/>
      <c r="DF101" s="145" t="n"/>
      <c r="DG101" s="145" t="n"/>
      <c r="DH101" s="156" t="n"/>
    </row>
    <row r="102" ht="29.25" customHeight="1" s="621">
      <c r="A102" s="144" t="n"/>
      <c r="B102" s="311" t="n"/>
      <c r="C102" s="311" t="n"/>
      <c r="D102" s="326" t="n"/>
      <c r="E102" s="342" t="inlineStr">
        <is>
          <t>DA ACQUISTARE</t>
        </is>
      </c>
      <c r="F102" s="697" t="n"/>
      <c r="G102" s="633" t="n"/>
      <c r="H102" s="562" t="inlineStr">
        <is>
          <t>PPeak</t>
        </is>
      </c>
      <c r="I102" s="381" t="inlineStr">
        <is>
          <t>dm</t>
        </is>
      </c>
      <c r="J102" s="707">
        <f t="array" ref="J102">M99-5</f>
        <v/>
      </c>
      <c r="K102" s="381" t="inlineStr">
        <is>
          <t xml:space="preserve">Lact </t>
        </is>
      </c>
      <c r="L102" s="707" t="n">
        <v>135</v>
      </c>
      <c r="M102" s="735">
        <f t="array" ref="M102">IF($O$48&lt;135,"VERIFICA NON NECESSARIA",IF(($O$48-J102)&lt;135,"IDONEO","INSUFFICIENTE"))</f>
        <v/>
      </c>
      <c r="N102" s="699" t="n"/>
      <c r="O102" s="699" t="n"/>
      <c r="P102" s="697" t="n"/>
      <c r="Q102" s="145" t="n"/>
      <c r="R102" s="145" t="n"/>
      <c r="S102" s="145" t="n"/>
      <c r="T102" s="145" t="n"/>
      <c r="U102" s="145" t="n"/>
      <c r="V102" s="145" t="n"/>
      <c r="W102" s="145" t="n"/>
      <c r="X102" s="145" t="n"/>
      <c r="Y102" s="145" t="n"/>
      <c r="Z102" s="145" t="n"/>
      <c r="AA102" s="145" t="n"/>
      <c r="AB102" s="145" t="n"/>
      <c r="AC102" s="145" t="n"/>
      <c r="AD102" s="145" t="n"/>
      <c r="AE102" s="145" t="n"/>
      <c r="AF102" s="145" t="n"/>
      <c r="AG102" s="145" t="n"/>
      <c r="AH102" s="145" t="n"/>
      <c r="AI102" s="145" t="n"/>
      <c r="AJ102" s="428" t="n"/>
      <c r="AK102" s="145" t="n"/>
      <c r="AL102" s="145" t="n"/>
      <c r="AM102" s="145" t="n"/>
      <c r="AN102" s="145" t="n"/>
      <c r="AO102" s="145" t="n"/>
      <c r="AP102" s="145" t="n"/>
      <c r="AQ102" s="145" t="n"/>
      <c r="AR102" s="145" t="n"/>
      <c r="AS102" s="145" t="n"/>
      <c r="AT102" s="145" t="n"/>
      <c r="AU102" s="145" t="n"/>
      <c r="AV102" s="734" t="n"/>
      <c r="AW102" s="145" t="n"/>
      <c r="AX102" s="145" t="n"/>
      <c r="AY102" s="528" t="n"/>
      <c r="AZ102" s="309" t="n"/>
      <c r="BA102" s="302" t="n"/>
      <c r="BB102" s="302" t="n"/>
      <c r="BC102" s="526" t="n"/>
      <c r="BD102" s="145" t="n"/>
      <c r="BE102" s="145" t="n"/>
      <c r="BF102" s="528" t="n"/>
      <c r="BG102" s="309" t="n"/>
      <c r="BH102" s="302" t="n"/>
      <c r="BI102" s="302" t="n"/>
      <c r="BJ102" s="526" t="n"/>
      <c r="BK102" s="145" t="n"/>
      <c r="BL102" s="145" t="n"/>
      <c r="BM102" s="528" t="n"/>
      <c r="BN102" s="309" t="n"/>
      <c r="BO102" s="302" t="n"/>
      <c r="BP102" s="302" t="n"/>
      <c r="BQ102" s="426" t="n"/>
      <c r="BR102" s="145" t="n"/>
      <c r="BS102" s="145" t="n"/>
      <c r="BT102" s="528" t="n"/>
      <c r="BU102" s="309" t="n"/>
      <c r="BV102" s="302" t="n"/>
      <c r="BW102" s="302" t="n"/>
      <c r="BX102" s="425" t="n"/>
      <c r="BY102" s="145" t="n"/>
      <c r="BZ102" s="145" t="n"/>
      <c r="CA102" s="528" t="n"/>
      <c r="CB102" s="309" t="n"/>
      <c r="CC102" s="302" t="n"/>
      <c r="CD102" s="302" t="n"/>
      <c r="CE102" s="425" t="n"/>
      <c r="CF102" s="145" t="n"/>
      <c r="CG102" s="145" t="n"/>
      <c r="CH102" s="528" t="n"/>
      <c r="CI102" s="309" t="n"/>
      <c r="CJ102" s="302" t="n"/>
      <c r="CK102" s="302" t="n"/>
      <c r="CL102" s="145" t="n"/>
      <c r="CM102" s="145" t="n"/>
      <c r="CN102" s="145" t="n"/>
      <c r="CO102" s="145" t="n"/>
      <c r="CP102" s="145" t="n"/>
      <c r="CQ102" s="145" t="n"/>
      <c r="CR102" s="145" t="n"/>
      <c r="CS102" s="145" t="n"/>
      <c r="CT102" s="145" t="n"/>
      <c r="CU102" s="145" t="n"/>
      <c r="CV102" s="145" t="n"/>
      <c r="CW102" s="145" t="n"/>
      <c r="CX102" s="145" t="n"/>
      <c r="CY102" s="145" t="n"/>
      <c r="CZ102" s="145" t="n"/>
      <c r="DA102" s="145" t="n"/>
      <c r="DB102" s="145" t="n"/>
      <c r="DC102" s="145" t="n"/>
      <c r="DD102" s="145" t="n"/>
      <c r="DE102" s="145" t="n"/>
      <c r="DF102" s="145" t="n"/>
      <c r="DG102" s="145" t="n"/>
      <c r="DH102" s="156" t="n"/>
    </row>
    <row r="103" ht="13.5" customHeight="1" s="621">
      <c r="A103" s="144" t="n"/>
      <c r="B103" s="145" t="n"/>
      <c r="C103" s="145" t="n"/>
      <c r="D103" s="145" t="n"/>
      <c r="E103" s="285" t="n"/>
      <c r="F103" s="285" t="n"/>
      <c r="G103" s="248" t="n"/>
      <c r="H103" s="285" t="n"/>
      <c r="I103" s="285" t="n"/>
      <c r="J103" s="285" t="n"/>
      <c r="K103" s="285" t="n"/>
      <c r="L103" s="285" t="n"/>
      <c r="M103" s="285" t="n"/>
      <c r="N103" s="285" t="n"/>
      <c r="O103" s="285" t="n"/>
      <c r="P103" s="285" t="n"/>
      <c r="Q103" s="145" t="n"/>
      <c r="R103" s="145" t="n"/>
      <c r="S103" s="145" t="n"/>
      <c r="T103" s="145" t="n"/>
      <c r="U103" s="145" t="n"/>
      <c r="V103" s="145" t="n"/>
      <c r="W103" s="145" t="n"/>
      <c r="X103" s="145" t="n"/>
      <c r="Y103" s="145" t="n"/>
      <c r="Z103" s="145" t="n"/>
      <c r="AA103" s="145" t="n"/>
      <c r="AB103" s="145" t="n"/>
      <c r="AC103" s="145" t="n"/>
      <c r="AD103" s="145" t="n"/>
      <c r="AE103" s="145" t="n"/>
      <c r="AF103" s="145" t="n"/>
      <c r="AG103" s="145" t="n"/>
      <c r="AH103" s="145" t="n"/>
      <c r="AI103" s="145" t="n"/>
      <c r="AJ103" s="428" t="n"/>
      <c r="AK103" s="145" t="n"/>
      <c r="AL103" s="145" t="n"/>
      <c r="AM103" s="145" t="n"/>
      <c r="AN103" s="145" t="n"/>
      <c r="AO103" s="145" t="n"/>
      <c r="AP103" s="145" t="n"/>
      <c r="AQ103" s="145" t="n"/>
      <c r="AR103" s="145" t="n"/>
      <c r="AS103" s="145" t="n"/>
      <c r="AT103" s="145" t="n"/>
      <c r="AU103" s="145" t="n"/>
      <c r="AV103" s="425" t="n"/>
      <c r="AW103" s="145" t="n"/>
      <c r="AX103" s="145" t="n"/>
      <c r="AY103" s="145" t="n"/>
      <c r="AZ103" s="155" t="n"/>
      <c r="BA103" s="155" t="n"/>
      <c r="BB103" s="155" t="n"/>
      <c r="BC103" s="426" t="n"/>
      <c r="BD103" s="145" t="n"/>
      <c r="BE103" s="145" t="n"/>
      <c r="BF103" s="145" t="n"/>
      <c r="BG103" s="155" t="n"/>
      <c r="BH103" s="155" t="n"/>
      <c r="BI103" s="155" t="n"/>
      <c r="BJ103" s="426" t="n"/>
      <c r="BK103" s="145" t="n"/>
      <c r="BL103" s="145" t="n"/>
      <c r="BM103" s="145" t="n"/>
      <c r="BN103" s="155" t="n"/>
      <c r="BO103" s="155" t="n"/>
      <c r="BP103" s="155" t="n"/>
      <c r="BQ103" s="426" t="n"/>
      <c r="BR103" s="145" t="n"/>
      <c r="BS103" s="145" t="n"/>
      <c r="BT103" s="145" t="n"/>
      <c r="BU103" s="155" t="n"/>
      <c r="BV103" s="155" t="n"/>
      <c r="BW103" s="155" t="n"/>
      <c r="BX103" s="425" t="n"/>
      <c r="BY103" s="145" t="n"/>
      <c r="BZ103" s="145" t="n"/>
      <c r="CA103" s="145" t="n"/>
      <c r="CB103" s="155" t="n"/>
      <c r="CC103" s="155" t="n"/>
      <c r="CD103" s="155" t="n"/>
      <c r="CE103" s="425" t="n"/>
      <c r="CF103" s="145" t="n"/>
      <c r="CG103" s="145" t="n"/>
      <c r="CH103" s="145" t="n"/>
      <c r="CI103" s="155" t="n"/>
      <c r="CJ103" s="155" t="n"/>
      <c r="CK103" s="155" t="n"/>
      <c r="CL103" s="145" t="n"/>
      <c r="CM103" s="145" t="n"/>
      <c r="CN103" s="145" t="n"/>
      <c r="CO103" s="145" t="n"/>
      <c r="CP103" s="145" t="n"/>
      <c r="CQ103" s="145" t="n"/>
      <c r="CR103" s="145" t="n"/>
      <c r="CS103" s="145" t="n"/>
      <c r="CT103" s="145" t="n"/>
      <c r="CU103" s="145" t="n"/>
      <c r="CV103" s="145" t="n"/>
      <c r="CW103" s="145" t="n"/>
      <c r="CX103" s="145" t="n"/>
      <c r="CY103" s="145" t="n"/>
      <c r="CZ103" s="145" t="n"/>
      <c r="DA103" s="145" t="n"/>
      <c r="DB103" s="145" t="n"/>
      <c r="DC103" s="145" t="n"/>
      <c r="DD103" s="145" t="n"/>
      <c r="DE103" s="145" t="n"/>
      <c r="DF103" s="145" t="n"/>
      <c r="DG103" s="145" t="n"/>
      <c r="DH103" s="156" t="n"/>
    </row>
    <row r="104" ht="27" customHeight="1" s="621">
      <c r="A104" s="144" t="n"/>
      <c r="B104" s="311" t="n"/>
      <c r="C104" s="311" t="n"/>
      <c r="D104" s="326" t="n"/>
      <c r="E104" s="363" t="inlineStr">
        <is>
          <t>VERIFICA E GIUDIZIO IDONEITA' DEL D.P.I. CON CALCOLO DEL PNR GLOBALE PER LAeq,F</t>
        </is>
      </c>
      <c r="F104" s="689" t="n"/>
      <c r="G104" s="689" t="n"/>
      <c r="H104" s="689" t="n"/>
      <c r="I104" s="689" t="n"/>
      <c r="J104" s="689" t="n"/>
      <c r="K104" s="689" t="n"/>
      <c r="L104" s="689" t="n"/>
      <c r="M104" s="689" t="n"/>
      <c r="N104" s="689" t="n"/>
      <c r="O104" s="689" t="n"/>
      <c r="P104" s="703" t="n"/>
      <c r="Q104" s="145" t="n"/>
      <c r="R104" s="145" t="n"/>
      <c r="S104" s="145" t="n"/>
      <c r="T104" s="145" t="n"/>
      <c r="U104" s="145" t="n"/>
      <c r="V104" s="145" t="n"/>
      <c r="W104" s="145" t="n"/>
      <c r="X104" s="145" t="n"/>
      <c r="Y104" s="145" t="n"/>
      <c r="Z104" s="145" t="n"/>
      <c r="AA104" s="145" t="n"/>
      <c r="AB104" s="145" t="n"/>
      <c r="AC104" s="145" t="n"/>
      <c r="AD104" s="145" t="n"/>
      <c r="AE104" s="145" t="n"/>
      <c r="AF104" s="145" t="n"/>
      <c r="AG104" s="145" t="n"/>
      <c r="AH104" s="145" t="n"/>
      <c r="AI104" s="145" t="n"/>
      <c r="AJ104" s="563" t="n"/>
      <c r="AK104" s="145" t="n"/>
      <c r="AL104" s="145" t="n"/>
      <c r="AM104" s="145" t="n"/>
      <c r="AN104" s="145" t="n"/>
      <c r="AO104" s="145" t="n"/>
      <c r="AP104" s="145" t="n"/>
      <c r="AQ104" s="145" t="n"/>
      <c r="AR104" s="145" t="n"/>
      <c r="AS104" s="145" t="n"/>
      <c r="AT104" s="145" t="n"/>
      <c r="AU104" s="357" t="n"/>
      <c r="AV104" s="550" t="n"/>
      <c r="AW104" s="145" t="n"/>
      <c r="AX104" s="145" t="n"/>
      <c r="AY104" s="528" t="n"/>
      <c r="AZ104" s="309" t="n"/>
      <c r="BA104" s="302" t="n"/>
      <c r="BB104" s="302" t="n"/>
      <c r="BC104" s="526" t="n"/>
      <c r="BD104" s="145" t="n"/>
      <c r="BE104" s="145" t="n"/>
      <c r="BF104" s="528" t="n"/>
      <c r="BG104" s="309" t="n"/>
      <c r="BH104" s="302" t="n"/>
      <c r="BI104" s="302" t="n"/>
      <c r="BJ104" s="526" t="n"/>
      <c r="BK104" s="145" t="n"/>
      <c r="BL104" s="145" t="n"/>
      <c r="BM104" s="528" t="n"/>
      <c r="BN104" s="309" t="n"/>
      <c r="BO104" s="302" t="n"/>
      <c r="BP104" s="302" t="n"/>
      <c r="BQ104" s="426" t="n"/>
      <c r="BR104" s="145" t="n"/>
      <c r="BS104" s="145" t="n"/>
      <c r="BT104" s="528" t="n"/>
      <c r="BU104" s="309" t="n"/>
      <c r="BV104" s="302" t="n"/>
      <c r="BW104" s="302" t="n"/>
      <c r="BX104" s="425" t="n"/>
      <c r="BY104" s="145" t="n"/>
      <c r="BZ104" s="145" t="n"/>
      <c r="CA104" s="528" t="n"/>
      <c r="CB104" s="309" t="n"/>
      <c r="CC104" s="302" t="n"/>
      <c r="CD104" s="302" t="n"/>
      <c r="CE104" s="425" t="n"/>
      <c r="CF104" s="145" t="n"/>
      <c r="CG104" s="145" t="n"/>
      <c r="CH104" s="528" t="n"/>
      <c r="CI104" s="309" t="n"/>
      <c r="CJ104" s="302" t="n"/>
      <c r="CK104" s="302" t="n"/>
      <c r="CL104" s="145" t="n"/>
      <c r="CM104" s="145" t="n"/>
      <c r="CN104" s="145" t="n"/>
      <c r="CO104" s="145" t="n"/>
      <c r="CP104" s="145" t="n"/>
      <c r="CQ104" s="145" t="n"/>
      <c r="CR104" s="145" t="n"/>
      <c r="CS104" s="145" t="n"/>
      <c r="CT104" s="145" t="n"/>
      <c r="CU104" s="145" t="n"/>
      <c r="CV104" s="145" t="n"/>
      <c r="CW104" s="145" t="n"/>
      <c r="CX104" s="145" t="n"/>
      <c r="CY104" s="145" t="n"/>
      <c r="CZ104" s="145" t="n"/>
      <c r="DA104" s="145" t="n"/>
      <c r="DB104" s="145" t="n"/>
      <c r="DC104" s="145" t="n"/>
      <c r="DD104" s="145" t="n"/>
      <c r="DE104" s="145" t="n"/>
      <c r="DF104" s="145" t="n"/>
      <c r="DG104" s="145" t="n"/>
      <c r="DH104" s="156" t="n"/>
    </row>
    <row r="105" ht="21" customHeight="1" s="621">
      <c r="A105" s="144" t="n"/>
      <c r="B105" s="311" t="n"/>
      <c r="C105" s="311" t="n"/>
      <c r="D105" s="326" t="n"/>
      <c r="E105" s="530" t="inlineStr">
        <is>
          <t>COD.</t>
        </is>
      </c>
      <c r="F105" s="531" t="inlineStr">
        <is>
          <t>Tipologia:</t>
        </is>
      </c>
      <c r="G105" s="531" t="inlineStr">
        <is>
          <t>Marca:</t>
        </is>
      </c>
      <c r="H105" s="531" t="inlineStr">
        <is>
          <t>Modello:</t>
        </is>
      </c>
      <c r="I105" s="632" t="n"/>
      <c r="J105" s="317" t="inlineStr">
        <is>
          <t>SNR</t>
        </is>
      </c>
      <c r="K105" s="318" t="inlineStr">
        <is>
          <t>H</t>
        </is>
      </c>
      <c r="L105" s="318" t="inlineStr">
        <is>
          <t>M</t>
        </is>
      </c>
      <c r="M105" s="318" t="inlineStr">
        <is>
          <t>L</t>
        </is>
      </c>
      <c r="N105" s="531" t="inlineStr">
        <is>
          <t>LEQ(A)F</t>
        </is>
      </c>
      <c r="O105" s="531" t="inlineStr">
        <is>
          <t>LEQ(C)F</t>
        </is>
      </c>
      <c r="P105" s="552" t="inlineStr">
        <is>
          <t>PNR</t>
        </is>
      </c>
      <c r="Q105" s="145" t="n"/>
      <c r="R105" s="145" t="n"/>
      <c r="S105" s="145" t="n"/>
      <c r="T105" s="145" t="n"/>
      <c r="U105" s="145" t="n"/>
      <c r="V105" s="145" t="n"/>
      <c r="W105" s="145" t="n"/>
      <c r="X105" s="145" t="n"/>
      <c r="Y105" s="145" t="n"/>
      <c r="Z105" s="145" t="n"/>
      <c r="AA105" s="145" t="n"/>
      <c r="AB105" s="145" t="n"/>
      <c r="AC105" s="145" t="n"/>
      <c r="AD105" s="145" t="n"/>
      <c r="AE105" s="145" t="n"/>
      <c r="AF105" s="145" t="n"/>
      <c r="AG105" s="145" t="n"/>
      <c r="AH105" s="145" t="n"/>
      <c r="AI105" s="145" t="n"/>
      <c r="AJ105" s="563" t="n"/>
      <c r="AK105" s="145" t="n"/>
      <c r="AL105" s="145" t="n"/>
      <c r="AM105" s="145" t="n"/>
      <c r="AN105" s="145" t="n"/>
      <c r="AO105" s="145" t="n"/>
      <c r="AP105" s="145" t="n"/>
      <c r="AQ105" s="145" t="n"/>
      <c r="AR105" s="145" t="n"/>
      <c r="AS105" s="145" t="n"/>
      <c r="AT105" s="145" t="n"/>
      <c r="AU105" s="564" t="n"/>
      <c r="AV105" s="533" t="n"/>
      <c r="AW105" s="145" t="n"/>
      <c r="AX105" s="145" t="n"/>
      <c r="AY105" s="528" t="n"/>
      <c r="AZ105" s="310" t="n"/>
      <c r="BA105" s="302" t="n"/>
      <c r="BB105" s="302" t="n"/>
      <c r="BC105" s="526" t="n"/>
      <c r="BD105" s="145" t="n"/>
      <c r="BE105" s="145" t="n"/>
      <c r="BF105" s="528" t="n"/>
      <c r="BG105" s="310" t="n"/>
      <c r="BH105" s="302" t="n"/>
      <c r="BI105" s="302" t="n"/>
      <c r="BJ105" s="526" t="n"/>
      <c r="BK105" s="145" t="n"/>
      <c r="BL105" s="145" t="n"/>
      <c r="BM105" s="528" t="n"/>
      <c r="BN105" s="310" t="n"/>
      <c r="BO105" s="302" t="n"/>
      <c r="BP105" s="302" t="n"/>
      <c r="BQ105" s="426" t="n"/>
      <c r="BR105" s="145" t="n"/>
      <c r="BS105" s="145" t="n"/>
      <c r="BT105" s="528" t="n"/>
      <c r="BU105" s="310" t="n"/>
      <c r="BV105" s="302" t="n"/>
      <c r="BW105" s="302" t="n"/>
      <c r="BX105" s="425" t="n"/>
      <c r="BY105" s="145" t="n"/>
      <c r="BZ105" s="145" t="n"/>
      <c r="CA105" s="528" t="n"/>
      <c r="CB105" s="310" t="n"/>
      <c r="CC105" s="302" t="n"/>
      <c r="CD105" s="302" t="n"/>
      <c r="CE105" s="425" t="n"/>
      <c r="CF105" s="145" t="n"/>
      <c r="CG105" s="145" t="n"/>
      <c r="CH105" s="528" t="n"/>
      <c r="CI105" s="310" t="n"/>
      <c r="CJ105" s="302" t="n"/>
      <c r="CK105" s="302" t="n"/>
      <c r="CL105" s="145" t="n"/>
      <c r="CM105" s="145" t="n"/>
      <c r="CN105" s="145" t="n"/>
      <c r="CO105" s="145" t="n"/>
      <c r="CP105" s="145" t="n"/>
      <c r="CQ105" s="145" t="n"/>
      <c r="CR105" s="145" t="n"/>
      <c r="CS105" s="145" t="n"/>
      <c r="CT105" s="145" t="n"/>
      <c r="CU105" s="145" t="n"/>
      <c r="CV105" s="145" t="n"/>
      <c r="CW105" s="145" t="n"/>
      <c r="CX105" s="145" t="n"/>
      <c r="CY105" s="145" t="n"/>
      <c r="CZ105" s="145" t="n"/>
      <c r="DA105" s="145" t="n"/>
      <c r="DB105" s="145" t="n"/>
      <c r="DC105" s="145" t="n"/>
      <c r="DD105" s="145" t="n"/>
      <c r="DE105" s="145" t="n"/>
      <c r="DF105" s="145" t="n"/>
      <c r="DG105" s="145" t="n"/>
      <c r="DH105" s="156" t="n"/>
    </row>
    <row r="106" ht="21" customHeight="1" s="621">
      <c r="A106" s="144" t="n"/>
      <c r="B106" s="311" t="n"/>
      <c r="C106" s="311" t="n"/>
      <c r="D106" s="326" t="n"/>
      <c r="E106" s="530" t="inlineStr">
        <is>
          <t>A7</t>
        </is>
      </c>
      <c r="F106" s="535">
        <f t="array" ref="F106">VLOOKUP(E106,$E$115:$L$246,2,FALSE)</f>
        <v/>
      </c>
      <c r="G106" s="535">
        <f t="array" ref="G106">VLOOKUP($E$106,$E$115:$L$246,3,FALSE)</f>
        <v/>
      </c>
      <c r="H106" s="535">
        <f t="array" ref="H106">VLOOKUP($E$106,$E$115:$L$246,4,FALSE)</f>
        <v/>
      </c>
      <c r="I106" s="632" t="n"/>
      <c r="J106" s="536">
        <f t="array" ref="J106">VLOOKUP(E106,$E$115:$L$246,5,FALSE)</f>
        <v/>
      </c>
      <c r="K106" s="536">
        <f t="array" ref="K106">VLOOKUP($E$106,$E$115:$L$246,6,FALSE)</f>
        <v/>
      </c>
      <c r="L106" s="536">
        <f t="array" ref="L106">VLOOKUP($E$106,$E$115:$L$246,7,FALSE)</f>
        <v/>
      </c>
      <c r="M106" s="536">
        <f t="array" ref="M106">VLOOKUP($E$106,$E$115:$L$246,8,FALSE)</f>
        <v/>
      </c>
      <c r="N106" s="736">
        <f t="array" ref="N106">$DE$11</f>
        <v/>
      </c>
      <c r="O106" s="736">
        <f t="array" ref="O106">$DF$11</f>
        <v/>
      </c>
      <c r="P106" s="737">
        <f t="array" ref="P106">IF(($DF$11-$DE$11)&lt;=2,(L107-((K107-L107)/4)*($DF$11-$DE$11-2)),(L107-((L107-M107)/8)*($DF$11-$DE$11-2)))</f>
        <v/>
      </c>
      <c r="Q106" s="145" t="n"/>
      <c r="R106" s="145" t="n"/>
      <c r="S106" s="145" t="n"/>
      <c r="T106" s="145" t="n"/>
      <c r="U106" s="145" t="n"/>
      <c r="V106" s="145" t="n"/>
      <c r="W106" s="145" t="n"/>
      <c r="X106" s="145" t="n"/>
      <c r="Y106" s="145" t="n"/>
      <c r="Z106" s="145" t="n"/>
      <c r="AA106" s="145" t="n"/>
      <c r="AB106" s="145" t="n"/>
      <c r="AC106" s="145" t="n"/>
      <c r="AD106" s="145" t="n"/>
      <c r="AE106" s="145" t="n"/>
      <c r="AF106" s="145" t="n"/>
      <c r="AG106" s="145" t="n"/>
      <c r="AH106" s="145" t="n"/>
      <c r="AI106" s="145" t="n"/>
      <c r="AJ106" s="563" t="n"/>
      <c r="AK106" s="145" t="n"/>
      <c r="AL106" s="145" t="n"/>
      <c r="AM106" s="145" t="n"/>
      <c r="AN106" s="145" t="n"/>
      <c r="AO106" s="145" t="n"/>
      <c r="AP106" s="145" t="n"/>
      <c r="AQ106" s="145" t="n"/>
      <c r="AR106" s="145" t="n"/>
      <c r="AS106" s="145" t="n"/>
      <c r="AT106" s="145" t="n"/>
      <c r="AU106" s="739" t="n"/>
      <c r="AV106" s="732" t="n"/>
      <c r="AW106" s="145" t="n"/>
      <c r="AX106" s="145" t="n"/>
      <c r="AY106" s="528" t="n"/>
      <c r="AZ106" s="309" t="n"/>
      <c r="BA106" s="302" t="n"/>
      <c r="BB106" s="302" t="n"/>
      <c r="BC106" s="526" t="n"/>
      <c r="BD106" s="145" t="n"/>
      <c r="BE106" s="145" t="n"/>
      <c r="BF106" s="528" t="n"/>
      <c r="BG106" s="309" t="n"/>
      <c r="BH106" s="302" t="n"/>
      <c r="BI106" s="302" t="n"/>
      <c r="BJ106" s="526" t="n"/>
      <c r="BK106" s="145" t="n"/>
      <c r="BL106" s="145" t="n"/>
      <c r="BM106" s="528" t="n"/>
      <c r="BN106" s="309" t="n"/>
      <c r="BO106" s="302" t="n"/>
      <c r="BP106" s="302" t="n"/>
      <c r="BQ106" s="426" t="n"/>
      <c r="BR106" s="145" t="n"/>
      <c r="BS106" s="145" t="n"/>
      <c r="BT106" s="528" t="n"/>
      <c r="BU106" s="309" t="n"/>
      <c r="BV106" s="302" t="n"/>
      <c r="BW106" s="302" t="n"/>
      <c r="BX106" s="425" t="n"/>
      <c r="BY106" s="145" t="n"/>
      <c r="BZ106" s="145" t="n"/>
      <c r="CA106" s="528" t="n"/>
      <c r="CB106" s="309" t="n"/>
      <c r="CC106" s="302" t="n"/>
      <c r="CD106" s="302" t="n"/>
      <c r="CE106" s="425" t="n"/>
      <c r="CF106" s="145" t="n"/>
      <c r="CG106" s="145" t="n"/>
      <c r="CH106" s="528" t="n"/>
      <c r="CI106" s="309" t="n"/>
      <c r="CJ106" s="302" t="n"/>
      <c r="CK106" s="302" t="n"/>
      <c r="CL106" s="145" t="n"/>
      <c r="CM106" s="145" t="n"/>
      <c r="CN106" s="145" t="n"/>
      <c r="CO106" s="145" t="n"/>
      <c r="CP106" s="145" t="n"/>
      <c r="CQ106" s="145" t="n"/>
      <c r="CR106" s="145" t="n"/>
      <c r="CS106" s="145" t="n"/>
      <c r="CT106" s="145" t="n"/>
      <c r="CU106" s="145" t="n"/>
      <c r="CV106" s="145" t="n"/>
      <c r="CW106" s="145" t="n"/>
      <c r="CX106" s="145" t="n"/>
      <c r="CY106" s="145" t="n"/>
      <c r="CZ106" s="145" t="n"/>
      <c r="DA106" s="145" t="n"/>
      <c r="DB106" s="145" t="n"/>
      <c r="DC106" s="145" t="n"/>
      <c r="DD106" s="145" t="n"/>
      <c r="DE106" s="145" t="n"/>
      <c r="DF106" s="145" t="n"/>
      <c r="DG106" s="145" t="n"/>
      <c r="DH106" s="156" t="n"/>
    </row>
    <row r="107" ht="21" customHeight="1" s="621">
      <c r="A107" s="144" t="n"/>
      <c r="B107" s="311" t="n"/>
      <c r="C107" s="311" t="n"/>
      <c r="D107" s="368" t="n"/>
      <c r="E107" s="372" t="n"/>
      <c r="F107" s="556" t="n"/>
      <c r="G107" s="557" t="inlineStr">
        <is>
          <t xml:space="preserve">Coeffciente correttivo β = </t>
        </is>
      </c>
      <c r="H107" s="328" t="n">
        <v>0.85</v>
      </c>
      <c r="I107" s="632" t="n"/>
      <c r="J107" s="329">
        <f t="array" ref="J107">H107*J106</f>
        <v/>
      </c>
      <c r="K107" s="330">
        <f t="array" ref="K107">K106*$H$107</f>
        <v/>
      </c>
      <c r="L107" s="330">
        <f t="array" ref="L107">L106*$H$107</f>
        <v/>
      </c>
      <c r="M107" s="330">
        <f t="array" ref="M107">M106*$H$107</f>
        <v/>
      </c>
      <c r="N107" s="633" t="n"/>
      <c r="O107" s="633" t="n"/>
      <c r="P107" s="629" t="n"/>
      <c r="Q107" s="145" t="n"/>
      <c r="R107" s="145" t="n"/>
      <c r="S107" s="145" t="n"/>
      <c r="T107" s="145" t="n"/>
      <c r="U107" s="145" t="n"/>
      <c r="V107" s="145" t="n"/>
      <c r="W107" s="145" t="n"/>
      <c r="X107" s="145" t="n"/>
      <c r="Y107" s="145" t="n"/>
      <c r="Z107" s="145" t="n"/>
      <c r="AA107" s="145" t="n"/>
      <c r="AB107" s="145" t="n"/>
      <c r="AC107" s="145" t="n"/>
      <c r="AD107" s="145" t="n"/>
      <c r="AE107" s="145" t="n"/>
      <c r="AF107" s="145" t="n"/>
      <c r="AG107" s="145" t="n"/>
      <c r="AH107" s="145" t="n"/>
      <c r="AI107" s="145" t="n"/>
      <c r="AJ107" s="563" t="n"/>
      <c r="AK107" s="145" t="n"/>
      <c r="AL107" s="145" t="n"/>
      <c r="AM107" s="145" t="n"/>
      <c r="AN107" s="145" t="n"/>
      <c r="AO107" s="145" t="n"/>
      <c r="AP107" s="145" t="n"/>
      <c r="AQ107" s="145" t="n"/>
      <c r="AR107" s="145" t="n"/>
      <c r="AS107" s="145" t="n"/>
      <c r="AT107" s="145" t="n"/>
      <c r="AU107" s="145" t="n"/>
      <c r="AV107" s="426" t="n"/>
      <c r="AW107" s="145" t="n"/>
      <c r="AX107" s="145" t="n"/>
      <c r="AY107" s="528" t="n"/>
      <c r="AZ107" s="309" t="n"/>
      <c r="BA107" s="302" t="n"/>
      <c r="BB107" s="302" t="n"/>
      <c r="BC107" s="526" t="n"/>
      <c r="BD107" s="145" t="n"/>
      <c r="BE107" s="145" t="n"/>
      <c r="BF107" s="528" t="n"/>
      <c r="BG107" s="309" t="n"/>
      <c r="BH107" s="302" t="n"/>
      <c r="BI107" s="302" t="n"/>
      <c r="BJ107" s="526" t="n"/>
      <c r="BK107" s="145" t="n"/>
      <c r="BL107" s="145" t="n"/>
      <c r="BM107" s="528" t="n"/>
      <c r="BN107" s="309" t="n"/>
      <c r="BO107" s="302" t="n"/>
      <c r="BP107" s="302" t="n"/>
      <c r="BQ107" s="426" t="n"/>
      <c r="BR107" s="145" t="n"/>
      <c r="BS107" s="145" t="n"/>
      <c r="BT107" s="528" t="n"/>
      <c r="BU107" s="309" t="n"/>
      <c r="BV107" s="302" t="n"/>
      <c r="BW107" s="302" t="n"/>
      <c r="BX107" s="425" t="n"/>
      <c r="BY107" s="145" t="n"/>
      <c r="BZ107" s="145" t="n"/>
      <c r="CA107" s="528" t="n"/>
      <c r="CB107" s="309" t="n"/>
      <c r="CC107" s="302" t="n"/>
      <c r="CD107" s="302" t="n"/>
      <c r="CE107" s="425" t="n"/>
      <c r="CF107" s="145" t="n"/>
      <c r="CG107" s="145" t="n"/>
      <c r="CH107" s="528" t="n"/>
      <c r="CI107" s="309" t="n"/>
      <c r="CJ107" s="302" t="n"/>
      <c r="CK107" s="302" t="n"/>
      <c r="CL107" s="145" t="n"/>
      <c r="CM107" s="145" t="n"/>
      <c r="CN107" s="145" t="n"/>
      <c r="CO107" s="145" t="n"/>
      <c r="CP107" s="145" t="n"/>
      <c r="CQ107" s="145" t="n"/>
      <c r="CR107" s="145" t="n"/>
      <c r="CS107" s="145" t="n"/>
      <c r="CT107" s="145" t="n"/>
      <c r="CU107" s="145" t="n"/>
      <c r="CV107" s="145" t="n"/>
      <c r="CW107" s="145" t="n"/>
      <c r="CX107" s="145" t="n"/>
      <c r="CY107" s="145" t="n"/>
      <c r="CZ107" s="145" t="n"/>
      <c r="DA107" s="145" t="n"/>
      <c r="DB107" s="145" t="n"/>
      <c r="DC107" s="145" t="n"/>
      <c r="DD107" s="145" t="n"/>
      <c r="DE107" s="145" t="n"/>
      <c r="DF107" s="145" t="n"/>
      <c r="DG107" s="145" t="n"/>
      <c r="DH107" s="156" t="n"/>
    </row>
    <row r="108" ht="9" customHeight="1" s="621">
      <c r="A108" s="144" t="n"/>
      <c r="B108" s="311" t="n"/>
      <c r="C108" s="311" t="n"/>
      <c r="D108" s="326" t="n"/>
      <c r="E108" s="558" t="n"/>
      <c r="F108" s="631" t="n"/>
      <c r="G108" s="631" t="n"/>
      <c r="H108" s="631" t="n"/>
      <c r="I108" s="631" t="n"/>
      <c r="J108" s="631" t="n"/>
      <c r="K108" s="631" t="n"/>
      <c r="L108" s="631" t="n"/>
      <c r="M108" s="631" t="n"/>
      <c r="N108" s="631" t="n"/>
      <c r="O108" s="631" t="n"/>
      <c r="P108" s="706" t="n"/>
      <c r="Q108" s="145" t="n"/>
      <c r="R108" s="145" t="n"/>
      <c r="S108" s="145" t="n"/>
      <c r="T108" s="145" t="n"/>
      <c r="U108" s="145" t="n"/>
      <c r="V108" s="145" t="n"/>
      <c r="W108" s="145" t="n"/>
      <c r="X108" s="145" t="n"/>
      <c r="Y108" s="145" t="n"/>
      <c r="Z108" s="145" t="n"/>
      <c r="AA108" s="145" t="n"/>
      <c r="AB108" s="145" t="n"/>
      <c r="AC108" s="145" t="n"/>
      <c r="AD108" s="145" t="n"/>
      <c r="AE108" s="145" t="n"/>
      <c r="AF108" s="145" t="n"/>
      <c r="AG108" s="145" t="n"/>
      <c r="AH108" s="145" t="n"/>
      <c r="AI108" s="145" t="n"/>
      <c r="AJ108" s="563" t="n"/>
      <c r="AK108" s="145" t="n"/>
      <c r="AL108" s="145" t="n"/>
      <c r="AM108" s="145" t="n"/>
      <c r="AN108" s="145" t="n"/>
      <c r="AO108" s="145" t="n"/>
      <c r="AP108" s="145" t="n"/>
      <c r="AQ108" s="145" t="n"/>
      <c r="AR108" s="145" t="n"/>
      <c r="AS108" s="145" t="n"/>
      <c r="AT108" s="145" t="n"/>
      <c r="AU108" s="145" t="n"/>
      <c r="AV108" s="426" t="n"/>
      <c r="AW108" s="145" t="n"/>
      <c r="AX108" s="145" t="n"/>
      <c r="AY108" s="528" t="n"/>
      <c r="AZ108" s="309" t="n"/>
      <c r="BA108" s="302" t="n"/>
      <c r="BB108" s="302" t="n"/>
      <c r="BC108" s="526" t="n"/>
      <c r="BD108" s="145" t="n"/>
      <c r="BE108" s="145" t="n"/>
      <c r="BF108" s="528" t="n"/>
      <c r="BG108" s="309" t="n"/>
      <c r="BH108" s="302" t="n"/>
      <c r="BI108" s="302" t="n"/>
      <c r="BJ108" s="526" t="n"/>
      <c r="BK108" s="145" t="n"/>
      <c r="BL108" s="145" t="n"/>
      <c r="BM108" s="528" t="n"/>
      <c r="BN108" s="309" t="n"/>
      <c r="BO108" s="302" t="n"/>
      <c r="BP108" s="302" t="n"/>
      <c r="BQ108" s="426" t="n"/>
      <c r="BR108" s="145" t="n"/>
      <c r="BS108" s="145" t="n"/>
      <c r="BT108" s="528" t="n"/>
      <c r="BU108" s="309" t="n"/>
      <c r="BV108" s="302" t="n"/>
      <c r="BW108" s="302" t="n"/>
      <c r="BX108" s="425" t="n"/>
      <c r="BY108" s="145" t="n"/>
      <c r="BZ108" s="145" t="n"/>
      <c r="CA108" s="528" t="n"/>
      <c r="CB108" s="309" t="n"/>
      <c r="CC108" s="302" t="n"/>
      <c r="CD108" s="302" t="n"/>
      <c r="CE108" s="425" t="n"/>
      <c r="CF108" s="145" t="n"/>
      <c r="CG108" s="145" t="n"/>
      <c r="CH108" s="528" t="n"/>
      <c r="CI108" s="309" t="n"/>
      <c r="CJ108" s="302" t="n"/>
      <c r="CK108" s="302" t="n"/>
      <c r="CL108" s="145" t="n"/>
      <c r="CM108" s="145" t="n"/>
      <c r="CN108" s="145" t="n"/>
      <c r="CO108" s="145" t="n"/>
      <c r="CP108" s="145" t="n"/>
      <c r="CQ108" s="145" t="n"/>
      <c r="CR108" s="145" t="n"/>
      <c r="CS108" s="145" t="n"/>
      <c r="CT108" s="145" t="n"/>
      <c r="CU108" s="145" t="n"/>
      <c r="CV108" s="145" t="n"/>
      <c r="CW108" s="145" t="n"/>
      <c r="CX108" s="145" t="n"/>
      <c r="CY108" s="145" t="n"/>
      <c r="CZ108" s="145" t="n"/>
      <c r="DA108" s="145" t="n"/>
      <c r="DB108" s="145" t="n"/>
      <c r="DC108" s="145" t="n"/>
      <c r="DD108" s="145" t="n"/>
      <c r="DE108" s="145" t="n"/>
      <c r="DF108" s="145" t="n"/>
      <c r="DG108" s="145" t="n"/>
      <c r="DH108" s="156" t="n"/>
    </row>
    <row r="109" ht="21" customHeight="1" s="621">
      <c r="A109" s="144" t="n"/>
      <c r="B109" s="311" t="n"/>
      <c r="C109" s="311" t="n"/>
      <c r="D109" s="326" t="n"/>
      <c r="E109" s="335" t="inlineStr">
        <is>
          <t>STATO</t>
        </is>
      </c>
      <c r="F109" s="632" t="n"/>
      <c r="G109" s="559" t="inlineStr">
        <is>
          <t>Medoto HML</t>
        </is>
      </c>
      <c r="H109" s="560" t="inlineStr">
        <is>
          <t>LEQ</t>
        </is>
      </c>
      <c r="I109" s="531" t="inlineStr">
        <is>
          <t>Leq(A)'</t>
        </is>
      </c>
      <c r="J109" s="694">
        <f t="array" ref="J109">$DE$11-P106</f>
        <v/>
      </c>
      <c r="K109" s="531" t="inlineStr">
        <is>
          <t xml:space="preserve">Lact </t>
        </is>
      </c>
      <c r="L109" s="738" t="n">
        <v>80</v>
      </c>
      <c r="M109" s="710">
        <f t="array" ref="M109">IF(J109&lt;65,"IPERPROTEZIONE",IF(J109&lt;70,"ACCETTABILE",IF(J109&lt;75,"BUONA",IF(J109&lt;80,"ACCETTABILE","INSUFFICIENTE"))))</f>
        <v/>
      </c>
      <c r="N109" s="631" t="n"/>
      <c r="O109" s="631" t="n"/>
      <c r="P109" s="632" t="n"/>
      <c r="Q109" s="145" t="n"/>
      <c r="R109" s="145" t="n"/>
      <c r="S109" s="145" t="n"/>
      <c r="T109" s="145" t="n"/>
      <c r="U109" s="145" t="n"/>
      <c r="V109" s="145" t="n"/>
      <c r="W109" s="145" t="n"/>
      <c r="X109" s="145" t="n"/>
      <c r="Y109" s="145" t="n"/>
      <c r="Z109" s="145" t="n"/>
      <c r="AA109" s="145" t="n"/>
      <c r="AB109" s="145" t="n"/>
      <c r="AC109" s="145" t="n"/>
      <c r="AD109" s="145" t="n"/>
      <c r="AE109" s="145" t="n"/>
      <c r="AF109" s="145" t="n"/>
      <c r="AG109" s="145" t="n"/>
      <c r="AH109" s="145" t="n"/>
      <c r="AI109" s="145" t="n"/>
      <c r="AJ109" s="563" t="n"/>
      <c r="AK109" s="145" t="n"/>
      <c r="AL109" s="145" t="n"/>
      <c r="AM109" s="145" t="n"/>
      <c r="AN109" s="145" t="n"/>
      <c r="AO109" s="145" t="n"/>
      <c r="AP109" s="145" t="n"/>
      <c r="AQ109" s="145" t="n"/>
      <c r="AR109" s="145" t="n"/>
      <c r="AS109" s="145" t="n"/>
      <c r="AT109" s="145" t="n"/>
      <c r="AU109" s="696" t="n"/>
      <c r="AV109" s="734" t="n"/>
      <c r="AW109" s="145" t="n"/>
      <c r="AX109" s="145" t="n"/>
      <c r="AY109" s="528" t="n"/>
      <c r="AZ109" s="309" t="n"/>
      <c r="BA109" s="302" t="n"/>
      <c r="BB109" s="302" t="n"/>
      <c r="BC109" s="526" t="n"/>
      <c r="BD109" s="145" t="n"/>
      <c r="BE109" s="145" t="n"/>
      <c r="BF109" s="528" t="n"/>
      <c r="BG109" s="309" t="n"/>
      <c r="BH109" s="302" t="n"/>
      <c r="BI109" s="302" t="n"/>
      <c r="BJ109" s="526" t="n"/>
      <c r="BK109" s="145" t="n"/>
      <c r="BL109" s="145" t="n"/>
      <c r="BM109" s="528" t="n"/>
      <c r="BN109" s="309" t="n"/>
      <c r="BO109" s="302" t="n"/>
      <c r="BP109" s="302" t="n"/>
      <c r="BQ109" s="426" t="n"/>
      <c r="BR109" s="145" t="n"/>
      <c r="BS109" s="145" t="n"/>
      <c r="BT109" s="528" t="n"/>
      <c r="BU109" s="309" t="n"/>
      <c r="BV109" s="302" t="n"/>
      <c r="BW109" s="302" t="n"/>
      <c r="BX109" s="425" t="n"/>
      <c r="BY109" s="145" t="n"/>
      <c r="BZ109" s="145" t="n"/>
      <c r="CA109" s="528" t="n"/>
      <c r="CB109" s="309" t="n"/>
      <c r="CC109" s="302" t="n"/>
      <c r="CD109" s="302" t="n"/>
      <c r="CE109" s="425" t="n"/>
      <c r="CF109" s="145" t="n"/>
      <c r="CG109" s="145" t="n"/>
      <c r="CH109" s="528" t="n"/>
      <c r="CI109" s="309" t="n"/>
      <c r="CJ109" s="302" t="n"/>
      <c r="CK109" s="302" t="n"/>
      <c r="CL109" s="145" t="n"/>
      <c r="CM109" s="145" t="n"/>
      <c r="CN109" s="145" t="n"/>
      <c r="CO109" s="145" t="n"/>
      <c r="CP109" s="145" t="n"/>
      <c r="CQ109" s="145" t="n"/>
      <c r="CR109" s="145" t="n"/>
      <c r="CS109" s="145" t="n"/>
      <c r="CT109" s="145" t="n"/>
      <c r="CU109" s="145" t="n"/>
      <c r="CV109" s="145" t="n"/>
      <c r="CW109" s="145" t="n"/>
      <c r="CX109" s="145" t="n"/>
      <c r="CY109" s="145" t="n"/>
      <c r="CZ109" s="145" t="n"/>
      <c r="DA109" s="145" t="n"/>
      <c r="DB109" s="145" t="n"/>
      <c r="DC109" s="145" t="n"/>
      <c r="DD109" s="145" t="n"/>
      <c r="DE109" s="145" t="n"/>
      <c r="DF109" s="145" t="n"/>
      <c r="DG109" s="145" t="n"/>
      <c r="DH109" s="156" t="n"/>
    </row>
    <row r="110" ht="29.25" customHeight="1" s="621">
      <c r="A110" s="144" t="n"/>
      <c r="B110" s="311" t="n"/>
      <c r="C110" s="311" t="n"/>
      <c r="D110" s="326" t="n"/>
      <c r="E110" s="342" t="inlineStr">
        <is>
          <t>DA ACQUISTARE</t>
        </is>
      </c>
      <c r="F110" s="697" t="n"/>
      <c r="G110" s="633" t="n"/>
      <c r="H110" s="562" t="inlineStr">
        <is>
          <t>PPeak</t>
        </is>
      </c>
      <c r="I110" s="381" t="inlineStr">
        <is>
          <t>dm</t>
        </is>
      </c>
      <c r="J110" s="707">
        <f t="array" ref="J110">M107-5</f>
        <v/>
      </c>
      <c r="K110" s="381" t="inlineStr">
        <is>
          <t xml:space="preserve">Lact </t>
        </is>
      </c>
      <c r="L110" s="707" t="n">
        <v>135</v>
      </c>
      <c r="M110" s="735">
        <f t="array" ref="M110">IF($O$48&lt;135,"VERIFICA NON NECESSARIA",IF(($O$48-J110)&lt;135,"IDONEO","INSUFFICIENTE"))</f>
        <v/>
      </c>
      <c r="N110" s="699" t="n"/>
      <c r="O110" s="699" t="n"/>
      <c r="P110" s="697" t="n"/>
      <c r="Q110" s="145" t="n"/>
      <c r="R110" s="145" t="n"/>
      <c r="S110" s="145" t="n"/>
      <c r="T110" s="145" t="n"/>
      <c r="U110" s="145" t="n"/>
      <c r="V110" s="145" t="n"/>
      <c r="W110" s="145" t="n"/>
      <c r="X110" s="145" t="n"/>
      <c r="Y110" s="145" t="n"/>
      <c r="Z110" s="145" t="n"/>
      <c r="AA110" s="145" t="n"/>
      <c r="AB110" s="145" t="n"/>
      <c r="AC110" s="145" t="n"/>
      <c r="AD110" s="145" t="n"/>
      <c r="AE110" s="145" t="n"/>
      <c r="AF110" s="145" t="n"/>
      <c r="AG110" s="145" t="n"/>
      <c r="AH110" s="145" t="n"/>
      <c r="AI110" s="145" t="n"/>
      <c r="AJ110" s="563" t="n"/>
      <c r="AK110" s="145" t="n"/>
      <c r="AL110" s="145" t="n"/>
      <c r="AM110" s="145" t="n"/>
      <c r="AN110" s="145" t="n"/>
      <c r="AO110" s="145" t="n"/>
      <c r="AP110" s="145" t="n"/>
      <c r="AQ110" s="145" t="n"/>
      <c r="AR110" s="145" t="n"/>
      <c r="AS110" s="145" t="n"/>
      <c r="AT110" s="145" t="n"/>
      <c r="AU110" s="700" t="n"/>
      <c r="AV110" s="734" t="n"/>
      <c r="AW110" s="145" t="n"/>
      <c r="AX110" s="145" t="n"/>
      <c r="AY110" s="528" t="n"/>
      <c r="AZ110" s="309" t="n"/>
      <c r="BA110" s="302" t="n"/>
      <c r="BB110" s="302" t="n"/>
      <c r="BC110" s="526" t="n"/>
      <c r="BD110" s="145" t="n"/>
      <c r="BE110" s="145" t="n"/>
      <c r="BF110" s="528" t="n"/>
      <c r="BG110" s="309" t="n"/>
      <c r="BH110" s="302" t="n"/>
      <c r="BI110" s="302" t="n"/>
      <c r="BJ110" s="526" t="n"/>
      <c r="BK110" s="145" t="n"/>
      <c r="BL110" s="145" t="n"/>
      <c r="BM110" s="528" t="n"/>
      <c r="BN110" s="309" t="n"/>
      <c r="BO110" s="302" t="n"/>
      <c r="BP110" s="302" t="n"/>
      <c r="BQ110" s="426" t="n"/>
      <c r="BR110" s="145" t="n"/>
      <c r="BS110" s="145" t="n"/>
      <c r="BT110" s="528" t="n"/>
      <c r="BU110" s="309" t="n"/>
      <c r="BV110" s="302" t="n"/>
      <c r="BW110" s="302" t="n"/>
      <c r="BX110" s="425" t="n"/>
      <c r="BY110" s="145" t="n"/>
      <c r="BZ110" s="145" t="n"/>
      <c r="CA110" s="528" t="n"/>
      <c r="CB110" s="309" t="n"/>
      <c r="CC110" s="302" t="n"/>
      <c r="CD110" s="302" t="n"/>
      <c r="CE110" s="425" t="n"/>
      <c r="CF110" s="145" t="n"/>
      <c r="CG110" s="145" t="n"/>
      <c r="CH110" s="528" t="n"/>
      <c r="CI110" s="309" t="n"/>
      <c r="CJ110" s="302" t="n"/>
      <c r="CK110" s="302" t="n"/>
      <c r="CL110" s="145" t="n"/>
      <c r="CM110" s="145" t="n"/>
      <c r="CN110" s="145" t="n"/>
      <c r="CO110" s="145" t="n"/>
      <c r="CP110" s="145" t="n"/>
      <c r="CQ110" s="145" t="n"/>
      <c r="CR110" s="145" t="n"/>
      <c r="CS110" s="145" t="n"/>
      <c r="CT110" s="145" t="n"/>
      <c r="CU110" s="145" t="n"/>
      <c r="CV110" s="145" t="n"/>
      <c r="CW110" s="145" t="n"/>
      <c r="CX110" s="145" t="n"/>
      <c r="CY110" s="145" t="n"/>
      <c r="CZ110" s="145" t="n"/>
      <c r="DA110" s="145" t="n"/>
      <c r="DB110" s="145" t="n"/>
      <c r="DC110" s="145" t="n"/>
      <c r="DD110" s="145" t="n"/>
      <c r="DE110" s="145" t="n"/>
      <c r="DF110" s="145" t="n"/>
      <c r="DG110" s="145" t="n"/>
      <c r="DH110" s="156" t="n"/>
    </row>
    <row r="111" ht="14.15" customHeight="1" s="621">
      <c r="A111" s="144" t="n"/>
      <c r="B111" s="145" t="n"/>
      <c r="C111" s="145" t="n"/>
      <c r="D111" s="145" t="n"/>
      <c r="E111" s="294" t="n"/>
      <c r="F111" s="294" t="n"/>
      <c r="G111" s="173" t="n"/>
      <c r="H111" s="294" t="n"/>
      <c r="I111" s="294" t="n"/>
      <c r="J111" s="294" t="n"/>
      <c r="K111" s="294" t="n"/>
      <c r="L111" s="294" t="n"/>
      <c r="M111" s="294" t="n"/>
      <c r="N111" s="294" t="n"/>
      <c r="O111" s="294" t="n"/>
      <c r="P111" s="294" t="n"/>
      <c r="Q111" s="145" t="n"/>
      <c r="R111" s="145" t="n"/>
      <c r="S111" s="145" t="n"/>
      <c r="T111" s="145" t="n"/>
      <c r="U111" s="145" t="n"/>
      <c r="V111" s="145" t="n"/>
      <c r="W111" s="145" t="n"/>
      <c r="X111" s="145" t="n"/>
      <c r="Y111" s="145" t="n"/>
      <c r="Z111" s="145" t="n"/>
      <c r="AA111" s="145" t="n"/>
      <c r="AB111" s="145" t="n"/>
      <c r="AC111" s="145" t="n"/>
      <c r="AD111" s="145" t="n"/>
      <c r="AE111" s="145" t="n"/>
      <c r="AF111" s="145" t="n"/>
      <c r="AG111" s="145" t="n"/>
      <c r="AH111" s="145" t="n"/>
      <c r="AI111" s="145" t="n"/>
      <c r="AJ111" s="428" t="n"/>
      <c r="AK111" s="145" t="n"/>
      <c r="AL111" s="145" t="n"/>
      <c r="AM111" s="145" t="n"/>
      <c r="AN111" s="145" t="n"/>
      <c r="AO111" s="145" t="n"/>
      <c r="AP111" s="145" t="n"/>
      <c r="AQ111" s="145" t="n"/>
      <c r="AR111" s="145" t="n"/>
      <c r="AS111" s="145" t="n"/>
      <c r="AT111" s="145" t="n"/>
      <c r="AU111" s="145" t="n"/>
      <c r="AV111" s="425" t="n"/>
      <c r="AW111" s="145" t="n"/>
      <c r="AX111" s="145" t="n"/>
      <c r="AY111" s="145" t="n"/>
      <c r="AZ111" s="155" t="n"/>
      <c r="BA111" s="155" t="n"/>
      <c r="BB111" s="155" t="n"/>
      <c r="BC111" s="426" t="n"/>
      <c r="BD111" s="145" t="n"/>
      <c r="BE111" s="145" t="n"/>
      <c r="BF111" s="145" t="n"/>
      <c r="BG111" s="155" t="n"/>
      <c r="BH111" s="155" t="n"/>
      <c r="BI111" s="155" t="n"/>
      <c r="BJ111" s="426" t="n"/>
      <c r="BK111" s="145" t="n"/>
      <c r="BL111" s="145" t="n"/>
      <c r="BM111" s="145" t="n"/>
      <c r="BN111" s="155" t="n"/>
      <c r="BO111" s="155" t="n"/>
      <c r="BP111" s="155" t="n"/>
      <c r="BQ111" s="426" t="n"/>
      <c r="BR111" s="145" t="n"/>
      <c r="BS111" s="145" t="n"/>
      <c r="BT111" s="145" t="n"/>
      <c r="BU111" s="155" t="n"/>
      <c r="BV111" s="155" t="n"/>
      <c r="BW111" s="155" t="n"/>
      <c r="BX111" s="425" t="n"/>
      <c r="BY111" s="145" t="n"/>
      <c r="BZ111" s="145" t="n"/>
      <c r="CA111" s="145" t="n"/>
      <c r="CB111" s="155" t="n"/>
      <c r="CC111" s="155" t="n"/>
      <c r="CD111" s="155" t="n"/>
      <c r="CE111" s="425" t="n"/>
      <c r="CF111" s="145" t="n"/>
      <c r="CG111" s="145" t="n"/>
      <c r="CH111" s="145" t="n"/>
      <c r="CI111" s="155" t="n"/>
      <c r="CJ111" s="155" t="n"/>
      <c r="CK111" s="155" t="n"/>
      <c r="CL111" s="145" t="n"/>
      <c r="CM111" s="145" t="n"/>
      <c r="CN111" s="145" t="n"/>
      <c r="CO111" s="145" t="n"/>
      <c r="CP111" s="145" t="n"/>
      <c r="CQ111" s="145" t="n"/>
      <c r="CR111" s="145" t="n"/>
      <c r="CS111" s="145" t="n"/>
      <c r="CT111" s="145" t="n"/>
      <c r="CU111" s="145" t="n"/>
      <c r="CV111" s="145" t="n"/>
      <c r="CW111" s="145" t="n"/>
      <c r="CX111" s="145" t="n"/>
      <c r="CY111" s="145" t="n"/>
      <c r="CZ111" s="145" t="n"/>
      <c r="DA111" s="145" t="n"/>
      <c r="DB111" s="145" t="n"/>
      <c r="DC111" s="145" t="n"/>
      <c r="DD111" s="145" t="n"/>
      <c r="DE111" s="145" t="n"/>
      <c r="DF111" s="145" t="n"/>
      <c r="DG111" s="145" t="n"/>
      <c r="DH111" s="156" t="n"/>
    </row>
    <row r="112" ht="13.65" customHeight="1" s="621">
      <c r="A112" s="144" t="n"/>
      <c r="B112" s="145" t="n"/>
      <c r="C112" s="145" t="n"/>
      <c r="D112" s="145" t="n"/>
      <c r="E112" s="145" t="n"/>
      <c r="F112" s="145" t="n"/>
      <c r="G112" s="145" t="n"/>
      <c r="H112" s="145" t="n"/>
      <c r="I112" s="145" t="n"/>
      <c r="J112" s="145" t="n"/>
      <c r="K112" s="145" t="n"/>
      <c r="L112" s="145" t="n"/>
      <c r="M112" s="145" t="n"/>
      <c r="N112" s="145" t="n"/>
      <c r="O112" s="145" t="n"/>
      <c r="P112" s="145" t="n"/>
      <c r="Q112" s="145" t="n"/>
      <c r="R112" s="145" t="n"/>
      <c r="S112" s="145" t="n"/>
      <c r="T112" s="145" t="n"/>
      <c r="U112" s="145" t="n"/>
      <c r="V112" s="145" t="n"/>
      <c r="W112" s="145" t="n"/>
      <c r="X112" s="145" t="n"/>
      <c r="Y112" s="145" t="n"/>
      <c r="Z112" s="145" t="n"/>
      <c r="AA112" s="145" t="n"/>
      <c r="AB112" s="145" t="n"/>
      <c r="AC112" s="145" t="n"/>
      <c r="AD112" s="145" t="n"/>
      <c r="AE112" s="145" t="n"/>
      <c r="AF112" s="145" t="n"/>
      <c r="AG112" s="145" t="n"/>
      <c r="AH112" s="145" t="n"/>
      <c r="AI112" s="145" t="n"/>
      <c r="AJ112" s="428" t="n"/>
      <c r="AK112" s="145" t="n"/>
      <c r="AL112" s="145" t="n"/>
      <c r="AM112" s="145" t="n"/>
      <c r="AN112" s="145" t="n"/>
      <c r="AO112" s="145" t="n"/>
      <c r="AP112" s="145" t="n"/>
      <c r="AQ112" s="145" t="n"/>
      <c r="AR112" s="145" t="n"/>
      <c r="AS112" s="145" t="n"/>
      <c r="AT112" s="145" t="n"/>
      <c r="AU112" s="145" t="n"/>
      <c r="AV112" s="425" t="n"/>
      <c r="AW112" s="145" t="n"/>
      <c r="AX112" s="145" t="n"/>
      <c r="AY112" s="145" t="n"/>
      <c r="AZ112" s="155" t="n"/>
      <c r="BA112" s="155" t="n"/>
      <c r="BB112" s="155" t="n"/>
      <c r="BC112" s="426" t="n"/>
      <c r="BD112" s="145" t="n"/>
      <c r="BE112" s="145" t="n"/>
      <c r="BF112" s="145" t="n"/>
      <c r="BG112" s="155" t="n"/>
      <c r="BH112" s="155" t="n"/>
      <c r="BI112" s="155" t="n"/>
      <c r="BJ112" s="426" t="n"/>
      <c r="BK112" s="145" t="n"/>
      <c r="BL112" s="145" t="n"/>
      <c r="BM112" s="145" t="n"/>
      <c r="BN112" s="155" t="n"/>
      <c r="BO112" s="155" t="n"/>
      <c r="BP112" s="155" t="n"/>
      <c r="BQ112" s="426" t="n"/>
      <c r="BR112" s="145" t="n"/>
      <c r="BS112" s="145" t="n"/>
      <c r="BT112" s="145" t="n"/>
      <c r="BU112" s="155" t="n"/>
      <c r="BV112" s="155" t="n"/>
      <c r="BW112" s="155" t="n"/>
      <c r="BX112" s="425" t="n"/>
      <c r="BY112" s="145" t="n"/>
      <c r="BZ112" s="145" t="n"/>
      <c r="CA112" s="145" t="n"/>
      <c r="CB112" s="155" t="n"/>
      <c r="CC112" s="155" t="n"/>
      <c r="CD112" s="155" t="n"/>
      <c r="CE112" s="425" t="n"/>
      <c r="CF112" s="145" t="n"/>
      <c r="CG112" s="145" t="n"/>
      <c r="CH112" s="145" t="n"/>
      <c r="CI112" s="155" t="n"/>
      <c r="CJ112" s="155" t="n"/>
      <c r="CK112" s="155" t="n"/>
      <c r="CL112" s="145" t="n"/>
      <c r="CM112" s="145" t="n"/>
      <c r="CN112" s="145" t="n"/>
      <c r="CO112" s="145" t="n"/>
      <c r="CP112" s="145" t="n"/>
      <c r="CQ112" s="145" t="n"/>
      <c r="CR112" s="145" t="n"/>
      <c r="CS112" s="145" t="n"/>
      <c r="CT112" s="145" t="n"/>
      <c r="CU112" s="145" t="n"/>
      <c r="CV112" s="145" t="n"/>
      <c r="CW112" s="145" t="n"/>
      <c r="CX112" s="145" t="n"/>
      <c r="CY112" s="145" t="n"/>
      <c r="CZ112" s="145" t="n"/>
      <c r="DA112" s="145" t="n"/>
      <c r="DB112" s="145" t="n"/>
      <c r="DC112" s="145" t="n"/>
      <c r="DD112" s="145" t="n"/>
      <c r="DE112" s="145" t="n"/>
      <c r="DF112" s="145" t="n"/>
      <c r="DG112" s="145" t="n"/>
      <c r="DH112" s="156" t="n"/>
    </row>
    <row r="113" ht="13.65" customHeight="1" s="621">
      <c r="A113" s="144" t="n"/>
      <c r="B113" s="145" t="n"/>
      <c r="C113" s="145" t="n"/>
      <c r="D113" s="145" t="n"/>
      <c r="E113" s="181" t="n"/>
      <c r="F113" s="181" t="n"/>
      <c r="G113" s="181" t="n"/>
      <c r="H113" s="181" t="n"/>
      <c r="I113" s="181" t="n"/>
      <c r="J113" s="181" t="n"/>
      <c r="K113" s="181" t="n"/>
      <c r="L113" s="181" t="n"/>
      <c r="M113" s="145" t="n"/>
      <c r="N113" s="145" t="n"/>
      <c r="O113" s="145" t="n"/>
      <c r="P113" s="145" t="n"/>
      <c r="Q113" s="145" t="n"/>
      <c r="R113" s="145" t="n"/>
      <c r="S113" s="145" t="n"/>
      <c r="T113" s="145" t="n"/>
      <c r="U113" s="145" t="n"/>
      <c r="V113" s="145" t="n"/>
      <c r="W113" s="145" t="n"/>
      <c r="X113" s="145" t="n"/>
      <c r="Y113" s="145" t="n"/>
      <c r="Z113" s="145" t="n"/>
      <c r="AA113" s="145" t="n"/>
      <c r="AB113" s="145" t="n"/>
      <c r="AC113" s="145" t="n"/>
      <c r="AD113" s="145" t="n"/>
      <c r="AE113" s="145" t="n"/>
      <c r="AF113" s="145" t="n"/>
      <c r="AG113" s="145" t="n"/>
      <c r="AH113" s="145" t="n"/>
      <c r="AI113" s="145" t="n"/>
      <c r="AJ113" s="428" t="n"/>
      <c r="AK113" s="145" t="n"/>
      <c r="AL113" s="145" t="n"/>
      <c r="AM113" s="145" t="n"/>
      <c r="AN113" s="145" t="n"/>
      <c r="AO113" s="145" t="n"/>
      <c r="AP113" s="145" t="n"/>
      <c r="AQ113" s="145" t="n"/>
      <c r="AR113" s="145" t="n"/>
      <c r="AS113" s="145" t="n"/>
      <c r="AT113" s="145" t="n"/>
      <c r="AU113" s="145" t="n"/>
      <c r="AV113" s="425" t="n"/>
      <c r="AW113" s="145" t="n"/>
      <c r="AX113" s="145" t="n"/>
      <c r="AY113" s="145" t="n"/>
      <c r="AZ113" s="155" t="n"/>
      <c r="BA113" s="155" t="n"/>
      <c r="BB113" s="155" t="n"/>
      <c r="BC113" s="426" t="n"/>
      <c r="BD113" s="145" t="n"/>
      <c r="BE113" s="145" t="n"/>
      <c r="BF113" s="145" t="n"/>
      <c r="BG113" s="155" t="n"/>
      <c r="BH113" s="155" t="n"/>
      <c r="BI113" s="155" t="n"/>
      <c r="BJ113" s="426" t="n"/>
      <c r="BK113" s="145" t="n"/>
      <c r="BL113" s="145" t="n"/>
      <c r="BM113" s="145" t="n"/>
      <c r="BN113" s="155" t="n"/>
      <c r="BO113" s="155" t="n"/>
      <c r="BP113" s="155" t="n"/>
      <c r="BQ113" s="426" t="n"/>
      <c r="BR113" s="145" t="n"/>
      <c r="BS113" s="145" t="n"/>
      <c r="BT113" s="145" t="n"/>
      <c r="BU113" s="155" t="n"/>
      <c r="BV113" s="155" t="n"/>
      <c r="BW113" s="155" t="n"/>
      <c r="BX113" s="425" t="n"/>
      <c r="BY113" s="145" t="n"/>
      <c r="BZ113" s="145" t="n"/>
      <c r="CA113" s="145" t="n"/>
      <c r="CB113" s="155" t="n"/>
      <c r="CC113" s="155" t="n"/>
      <c r="CD113" s="155" t="n"/>
      <c r="CE113" s="425" t="n"/>
      <c r="CF113" s="145" t="n"/>
      <c r="CG113" s="145" t="n"/>
      <c r="CH113" s="145" t="n"/>
      <c r="CI113" s="155" t="n"/>
      <c r="CJ113" s="155" t="n"/>
      <c r="CK113" s="155" t="n"/>
      <c r="CL113" s="145" t="n"/>
      <c r="CM113" s="145" t="n"/>
      <c r="CN113" s="145" t="n"/>
      <c r="CO113" s="145" t="n"/>
      <c r="CP113" s="145" t="n"/>
      <c r="CQ113" s="145" t="n"/>
      <c r="CR113" s="145" t="n"/>
      <c r="CS113" s="145" t="n"/>
      <c r="CT113" s="145" t="n"/>
      <c r="CU113" s="145" t="n"/>
      <c r="CV113" s="145" t="n"/>
      <c r="CW113" s="145" t="n"/>
      <c r="CX113" s="145" t="n"/>
      <c r="CY113" s="145" t="n"/>
      <c r="CZ113" s="145" t="n"/>
      <c r="DA113" s="145" t="n"/>
      <c r="DB113" s="145" t="n"/>
      <c r="DC113" s="145" t="n"/>
      <c r="DD113" s="145" t="n"/>
      <c r="DE113" s="145" t="n"/>
      <c r="DF113" s="145" t="n"/>
      <c r="DG113" s="145" t="n"/>
      <c r="DH113" s="156" t="n"/>
    </row>
    <row r="114" ht="35.25" customHeight="1" s="621">
      <c r="A114" s="144" t="n"/>
      <c r="B114" s="145" t="n"/>
      <c r="C114" s="145" t="n"/>
      <c r="D114" s="146" t="n"/>
      <c r="E114" s="531" t="inlineStr">
        <is>
          <t>ID</t>
        </is>
      </c>
      <c r="F114" s="531" t="inlineStr">
        <is>
          <t>Tipologia</t>
        </is>
      </c>
      <c r="G114" s="531" t="inlineStr">
        <is>
          <t>Marca</t>
        </is>
      </c>
      <c r="H114" s="531" t="inlineStr">
        <is>
          <t>Modello</t>
        </is>
      </c>
      <c r="I114" s="531" t="inlineStr">
        <is>
          <t>SNR</t>
        </is>
      </c>
      <c r="J114" s="531" t="inlineStr">
        <is>
          <t>H</t>
        </is>
      </c>
      <c r="K114" s="531" t="inlineStr">
        <is>
          <t>M</t>
        </is>
      </c>
      <c r="L114" s="531" t="inlineStr">
        <is>
          <t>L</t>
        </is>
      </c>
      <c r="M114" s="154" t="n"/>
      <c r="N114" s="145" t="n"/>
      <c r="O114" s="145" t="n"/>
      <c r="P114" s="145" t="n"/>
      <c r="Q114" s="145" t="n"/>
      <c r="R114" s="145" t="n"/>
      <c r="S114" s="145" t="n"/>
      <c r="T114" s="145" t="n"/>
      <c r="U114" s="145" t="n"/>
      <c r="V114" s="145" t="n"/>
      <c r="W114" s="145" t="n"/>
      <c r="X114" s="145" t="n"/>
      <c r="Y114" s="145" t="n"/>
      <c r="Z114" s="145" t="n"/>
      <c r="AA114" s="145" t="n"/>
      <c r="AB114" s="145" t="n"/>
      <c r="AC114" s="145" t="n"/>
      <c r="AD114" s="145" t="n"/>
      <c r="AE114" s="145" t="n"/>
      <c r="AF114" s="145" t="n"/>
      <c r="AG114" s="145" t="n"/>
      <c r="AH114" s="145" t="n"/>
      <c r="AI114" s="145" t="n"/>
      <c r="AJ114" s="428" t="n"/>
      <c r="AK114" s="145" t="n"/>
      <c r="AL114" s="145" t="n"/>
      <c r="AM114" s="145" t="n"/>
      <c r="AN114" s="145" t="n"/>
      <c r="AO114" s="145" t="n"/>
      <c r="AP114" s="145" t="n"/>
      <c r="AQ114" s="145" t="n"/>
      <c r="AR114" s="145" t="n"/>
      <c r="AS114" s="145" t="n"/>
      <c r="AT114" s="145" t="n"/>
      <c r="AU114" s="145" t="n"/>
      <c r="AV114" s="425" t="n"/>
      <c r="AW114" s="145" t="n"/>
      <c r="AX114" s="145" t="n"/>
      <c r="AY114" s="145" t="n"/>
      <c r="AZ114" s="155" t="n"/>
      <c r="BA114" s="155" t="n"/>
      <c r="BB114" s="155" t="n"/>
      <c r="BC114" s="426" t="n"/>
      <c r="BD114" s="145" t="n"/>
      <c r="BE114" s="145" t="n"/>
      <c r="BF114" s="145" t="n"/>
      <c r="BG114" s="155" t="n"/>
      <c r="BH114" s="155" t="n"/>
      <c r="BI114" s="155" t="n"/>
      <c r="BJ114" s="426" t="n"/>
      <c r="BK114" s="145" t="n"/>
      <c r="BL114" s="145" t="n"/>
      <c r="BM114" s="145" t="n"/>
      <c r="BN114" s="155" t="n"/>
      <c r="BO114" s="155" t="n"/>
      <c r="BP114" s="155" t="n"/>
      <c r="BQ114" s="426" t="n"/>
      <c r="BR114" s="145" t="n"/>
      <c r="BS114" s="145" t="n"/>
      <c r="BT114" s="145" t="n"/>
      <c r="BU114" s="155" t="n"/>
      <c r="BV114" s="155" t="n"/>
      <c r="BW114" s="155" t="n"/>
      <c r="BX114" s="425" t="n"/>
      <c r="BY114" s="145" t="n"/>
      <c r="BZ114" s="145" t="n"/>
      <c r="CA114" s="145" t="n"/>
      <c r="CB114" s="155" t="n"/>
      <c r="CC114" s="155" t="n"/>
      <c r="CD114" s="155" t="n"/>
      <c r="CE114" s="425" t="n"/>
      <c r="CF114" s="145" t="n"/>
      <c r="CG114" s="145" t="n"/>
      <c r="CH114" s="145" t="n"/>
      <c r="CI114" s="155" t="n"/>
      <c r="CJ114" s="155" t="n"/>
      <c r="CK114" s="155" t="n"/>
      <c r="CL114" s="145" t="n"/>
      <c r="CM114" s="145" t="n"/>
      <c r="CN114" s="145" t="n"/>
      <c r="CO114" s="145" t="n"/>
      <c r="CP114" s="145" t="n"/>
      <c r="CQ114" s="145" t="n"/>
      <c r="CR114" s="145" t="n"/>
      <c r="CS114" s="145" t="n"/>
      <c r="CT114" s="145" t="n"/>
      <c r="CU114" s="145" t="n"/>
      <c r="CV114" s="145" t="n"/>
      <c r="CW114" s="145" t="n"/>
      <c r="CX114" s="145" t="n"/>
      <c r="CY114" s="145" t="n"/>
      <c r="CZ114" s="145" t="n"/>
      <c r="DA114" s="145" t="n"/>
      <c r="DB114" s="145" t="n"/>
      <c r="DC114" s="145" t="n"/>
      <c r="DD114" s="145" t="n"/>
      <c r="DE114" s="145" t="n"/>
      <c r="DF114" s="145" t="n"/>
      <c r="DG114" s="145" t="n"/>
      <c r="DH114" s="156" t="n"/>
    </row>
    <row r="115" ht="20.25" customHeight="1" s="621">
      <c r="A115" s="144" t="n"/>
      <c r="B115" s="145" t="n"/>
      <c r="C115" s="145" t="n"/>
      <c r="D115" s="146" t="n"/>
      <c r="E115" s="566" t="inlineStr">
        <is>
          <t>A1</t>
        </is>
      </c>
      <c r="F115" s="566" t="inlineStr">
        <is>
          <t>Inserti espandibili</t>
        </is>
      </c>
      <c r="G115" s="566" t="inlineStr">
        <is>
          <t>3M</t>
        </is>
      </c>
      <c r="H115" s="567" t="n">
        <v>1271</v>
      </c>
      <c r="I115" s="536" t="n">
        <v>25</v>
      </c>
      <c r="J115" s="536" t="n">
        <v>27</v>
      </c>
      <c r="K115" s="536" t="n">
        <v>22</v>
      </c>
      <c r="L115" s="536" t="n">
        <v>20</v>
      </c>
      <c r="M115" s="154" t="n"/>
      <c r="N115" s="145" t="n"/>
      <c r="O115" s="145" t="n"/>
      <c r="P115" s="145" t="n"/>
      <c r="Q115" s="145" t="n"/>
      <c r="R115" s="145" t="n"/>
      <c r="S115" s="145" t="n"/>
      <c r="T115" s="145" t="n"/>
      <c r="U115" s="145" t="n"/>
      <c r="V115" s="145" t="n"/>
      <c r="W115" s="145" t="n"/>
      <c r="X115" s="145" t="n"/>
      <c r="Y115" s="145" t="n"/>
      <c r="Z115" s="145" t="n"/>
      <c r="AA115" s="145" t="n"/>
      <c r="AB115" s="145" t="n"/>
      <c r="AC115" s="145" t="n"/>
      <c r="AD115" s="145" t="n"/>
      <c r="AE115" s="145" t="n"/>
      <c r="AF115" s="145" t="n"/>
      <c r="AG115" s="145" t="n"/>
      <c r="AH115" s="145" t="n"/>
      <c r="AI115" s="145" t="n"/>
      <c r="AJ115" s="428" t="n"/>
      <c r="AK115" s="145" t="n"/>
      <c r="AL115" s="145" t="n"/>
      <c r="AM115" s="145" t="n"/>
      <c r="AN115" s="145" t="n"/>
      <c r="AO115" s="145" t="n"/>
      <c r="AP115" s="145" t="n"/>
      <c r="AQ115" s="145" t="n"/>
      <c r="AR115" s="145" t="n"/>
      <c r="AS115" s="145" t="n"/>
      <c r="AT115" s="145" t="n"/>
      <c r="AU115" s="145" t="n"/>
      <c r="AV115" s="425" t="n"/>
      <c r="AW115" s="145" t="n"/>
      <c r="AX115" s="145" t="n"/>
      <c r="AY115" s="145" t="n"/>
      <c r="AZ115" s="155" t="n"/>
      <c r="BA115" s="155" t="n"/>
      <c r="BB115" s="155" t="n"/>
      <c r="BC115" s="426" t="n"/>
      <c r="BD115" s="145" t="n"/>
      <c r="BE115" s="145" t="n"/>
      <c r="BF115" s="145" t="n"/>
      <c r="BG115" s="155" t="n"/>
      <c r="BH115" s="155" t="n"/>
      <c r="BI115" s="155" t="n"/>
      <c r="BJ115" s="426" t="n"/>
      <c r="BK115" s="145" t="n"/>
      <c r="BL115" s="145" t="n"/>
      <c r="BM115" s="145" t="n"/>
      <c r="BN115" s="155" t="n"/>
      <c r="BO115" s="155" t="n"/>
      <c r="BP115" s="155" t="n"/>
      <c r="BQ115" s="426" t="n"/>
      <c r="BR115" s="145" t="n"/>
      <c r="BS115" s="145" t="n"/>
      <c r="BT115" s="145" t="n"/>
      <c r="BU115" s="155" t="n"/>
      <c r="BV115" s="155" t="n"/>
      <c r="BW115" s="155" t="n"/>
      <c r="BX115" s="425" t="n"/>
      <c r="BY115" s="145" t="n"/>
      <c r="BZ115" s="145" t="n"/>
      <c r="CA115" s="145" t="n"/>
      <c r="CB115" s="155" t="n"/>
      <c r="CC115" s="155" t="n"/>
      <c r="CD115" s="155" t="n"/>
      <c r="CE115" s="425" t="n"/>
      <c r="CF115" s="145" t="n"/>
      <c r="CG115" s="145" t="n"/>
      <c r="CH115" s="145" t="n"/>
      <c r="CI115" s="155" t="n"/>
      <c r="CJ115" s="155" t="n"/>
      <c r="CK115" s="155" t="n"/>
      <c r="CL115" s="145" t="n"/>
      <c r="CM115" s="145" t="n"/>
      <c r="CN115" s="145" t="n"/>
      <c r="CO115" s="145" t="n"/>
      <c r="CP115" s="145" t="n"/>
      <c r="CQ115" s="145" t="n"/>
      <c r="CR115" s="145" t="n"/>
      <c r="CS115" s="145" t="n"/>
      <c r="CT115" s="145" t="n"/>
      <c r="CU115" s="145" t="n"/>
      <c r="CV115" s="145" t="n"/>
      <c r="CW115" s="145" t="n"/>
      <c r="CX115" s="145" t="n"/>
      <c r="CY115" s="145" t="n"/>
      <c r="CZ115" s="145" t="n"/>
      <c r="DA115" s="145" t="n"/>
      <c r="DB115" s="145" t="n"/>
      <c r="DC115" s="145" t="n"/>
      <c r="DD115" s="145" t="n"/>
      <c r="DE115" s="145" t="n"/>
      <c r="DF115" s="145" t="n"/>
      <c r="DG115" s="145" t="n"/>
      <c r="DH115" s="156" t="n"/>
    </row>
    <row r="116" ht="20.25" customHeight="1" s="621">
      <c r="A116" s="144" t="n"/>
      <c r="B116" s="145" t="n"/>
      <c r="C116" s="145" t="n"/>
      <c r="D116" s="146" t="n"/>
      <c r="E116" s="383" t="inlineStr">
        <is>
          <t>A2</t>
        </is>
      </c>
      <c r="F116" s="383" t="inlineStr">
        <is>
          <t>Inserti con archetto</t>
        </is>
      </c>
      <c r="G116" s="383" t="inlineStr">
        <is>
          <t>AEARO</t>
        </is>
      </c>
      <c r="H116" s="383" t="inlineStr">
        <is>
          <t>EAR CAPS</t>
        </is>
      </c>
      <c r="I116" s="386" t="n">
        <v>21</v>
      </c>
      <c r="J116" s="386" t="n">
        <v>25</v>
      </c>
      <c r="K116" s="386" t="n">
        <v>17</v>
      </c>
      <c r="L116" s="386" t="n">
        <v>14</v>
      </c>
      <c r="M116" s="154" t="n"/>
      <c r="N116" s="145" t="n"/>
      <c r="O116" s="145" t="n"/>
      <c r="P116" s="145" t="n"/>
      <c r="Q116" s="145" t="n"/>
      <c r="R116" s="145" t="n"/>
      <c r="S116" s="145" t="n"/>
      <c r="T116" s="145" t="n"/>
      <c r="U116" s="145" t="n"/>
      <c r="V116" s="145" t="n"/>
      <c r="W116" s="145" t="n"/>
      <c r="X116" s="145" t="n"/>
      <c r="Y116" s="145" t="n"/>
      <c r="Z116" s="145" t="n"/>
      <c r="AA116" s="145" t="n"/>
      <c r="AB116" s="145" t="n"/>
      <c r="AC116" s="145" t="n"/>
      <c r="AD116" s="145" t="n"/>
      <c r="AE116" s="145" t="n"/>
      <c r="AF116" s="145" t="n"/>
      <c r="AG116" s="145" t="n"/>
      <c r="AH116" s="145" t="n"/>
      <c r="AI116" s="145" t="n"/>
      <c r="AJ116" s="428" t="n"/>
      <c r="AK116" s="145" t="n"/>
      <c r="AL116" s="145" t="n"/>
      <c r="AM116" s="145" t="n"/>
      <c r="AN116" s="145" t="n"/>
      <c r="AO116" s="145" t="n"/>
      <c r="AP116" s="145" t="n"/>
      <c r="AQ116" s="145" t="n"/>
      <c r="AR116" s="145" t="n"/>
      <c r="AS116" s="145" t="n"/>
      <c r="AT116" s="145" t="n"/>
      <c r="AU116" s="145" t="n"/>
      <c r="AV116" s="425" t="n"/>
      <c r="AW116" s="145" t="n"/>
      <c r="AX116" s="145" t="n"/>
      <c r="AY116" s="145" t="n"/>
      <c r="AZ116" s="155" t="n"/>
      <c r="BA116" s="155" t="n"/>
      <c r="BB116" s="155" t="n"/>
      <c r="BC116" s="426" t="n"/>
      <c r="BD116" s="145" t="n"/>
      <c r="BE116" s="145" t="n"/>
      <c r="BF116" s="145" t="n"/>
      <c r="BG116" s="155" t="n"/>
      <c r="BH116" s="155" t="n"/>
      <c r="BI116" s="155" t="n"/>
      <c r="BJ116" s="426" t="n"/>
      <c r="BK116" s="145" t="n"/>
      <c r="BL116" s="145" t="n"/>
      <c r="BM116" s="145" t="n"/>
      <c r="BN116" s="155" t="n"/>
      <c r="BO116" s="155" t="n"/>
      <c r="BP116" s="155" t="n"/>
      <c r="BQ116" s="426" t="n"/>
      <c r="BR116" s="145" t="n"/>
      <c r="BS116" s="145" t="n"/>
      <c r="BT116" s="145" t="n"/>
      <c r="BU116" s="155" t="n"/>
      <c r="BV116" s="155" t="n"/>
      <c r="BW116" s="155" t="n"/>
      <c r="BX116" s="425" t="n"/>
      <c r="BY116" s="145" t="n"/>
      <c r="BZ116" s="145" t="n"/>
      <c r="CA116" s="145" t="n"/>
      <c r="CB116" s="155" t="n"/>
      <c r="CC116" s="155" t="n"/>
      <c r="CD116" s="155" t="n"/>
      <c r="CE116" s="425" t="n"/>
      <c r="CF116" s="145" t="n"/>
      <c r="CG116" s="145" t="n"/>
      <c r="CH116" s="145" t="n"/>
      <c r="CI116" s="155" t="n"/>
      <c r="CJ116" s="155" t="n"/>
      <c r="CK116" s="155" t="n"/>
      <c r="CL116" s="145" t="n"/>
      <c r="CM116" s="145" t="n"/>
      <c r="CN116" s="145" t="n"/>
      <c r="CO116" s="145" t="n"/>
      <c r="CP116" s="145" t="n"/>
      <c r="CQ116" s="145" t="n"/>
      <c r="CR116" s="145" t="n"/>
      <c r="CS116" s="145" t="n"/>
      <c r="CT116" s="145" t="n"/>
      <c r="CU116" s="145" t="n"/>
      <c r="CV116" s="145" t="n"/>
      <c r="CW116" s="145" t="n"/>
      <c r="CX116" s="145" t="n"/>
      <c r="CY116" s="145" t="n"/>
      <c r="CZ116" s="145" t="n"/>
      <c r="DA116" s="145" t="n"/>
      <c r="DB116" s="145" t="n"/>
      <c r="DC116" s="145" t="n"/>
      <c r="DD116" s="145" t="n"/>
      <c r="DE116" s="145" t="n"/>
      <c r="DF116" s="145" t="n"/>
      <c r="DG116" s="145" t="n"/>
      <c r="DH116" s="156" t="n"/>
    </row>
    <row r="117" ht="20.25" customHeight="1" s="621">
      <c r="A117" s="144" t="n"/>
      <c r="B117" s="145" t="n"/>
      <c r="C117" s="145" t="n"/>
      <c r="D117" s="146" t="n"/>
      <c r="E117" s="383" t="inlineStr">
        <is>
          <t>A3</t>
        </is>
      </c>
      <c r="F117" s="383" t="inlineStr">
        <is>
          <t>Cuffie auricolari</t>
        </is>
      </c>
      <c r="G117" s="383" t="inlineStr">
        <is>
          <t>3M</t>
        </is>
      </c>
      <c r="H117" s="568" t="n">
        <v>1435</v>
      </c>
      <c r="I117" s="386" t="n">
        <v>27</v>
      </c>
      <c r="J117" s="386" t="n">
        <v>22</v>
      </c>
      <c r="K117" s="386" t="n">
        <v>15</v>
      </c>
      <c r="L117" s="386" t="n">
        <v>25</v>
      </c>
      <c r="M117" s="154" t="n"/>
      <c r="N117" s="145" t="n"/>
      <c r="O117" s="145" t="n"/>
      <c r="P117" s="145" t="n"/>
      <c r="Q117" s="145" t="n"/>
      <c r="R117" s="145" t="n"/>
      <c r="S117" s="145" t="n"/>
      <c r="T117" s="145" t="n"/>
      <c r="U117" s="145" t="n"/>
      <c r="V117" s="145" t="n"/>
      <c r="W117" s="145" t="n"/>
      <c r="X117" s="145" t="n"/>
      <c r="Y117" s="145" t="n"/>
      <c r="Z117" s="145" t="n"/>
      <c r="AA117" s="145" t="n"/>
      <c r="AB117" s="145" t="n"/>
      <c r="AC117" s="145" t="n"/>
      <c r="AD117" s="145" t="n"/>
      <c r="AE117" s="145" t="n"/>
      <c r="AF117" s="145" t="n"/>
      <c r="AG117" s="145" t="n"/>
      <c r="AH117" s="145" t="n"/>
      <c r="AI117" s="145" t="n"/>
      <c r="AJ117" s="428" t="n"/>
      <c r="AK117" s="145" t="n"/>
      <c r="AL117" s="145" t="n"/>
      <c r="AM117" s="145" t="n"/>
      <c r="AN117" s="145" t="n"/>
      <c r="AO117" s="145" t="n"/>
      <c r="AP117" s="145" t="n"/>
      <c r="AQ117" s="145" t="n"/>
      <c r="AR117" s="145" t="n"/>
      <c r="AS117" s="145" t="n"/>
      <c r="AT117" s="145" t="n"/>
      <c r="AU117" s="145" t="n"/>
      <c r="AV117" s="425" t="n"/>
      <c r="AW117" s="145" t="n"/>
      <c r="AX117" s="145" t="n"/>
      <c r="AY117" s="145" t="n"/>
      <c r="AZ117" s="155" t="n"/>
      <c r="BA117" s="155" t="n"/>
      <c r="BB117" s="155" t="n"/>
      <c r="BC117" s="426" t="n"/>
      <c r="BD117" s="145" t="n"/>
      <c r="BE117" s="145" t="n"/>
      <c r="BF117" s="145" t="n"/>
      <c r="BG117" s="155" t="n"/>
      <c r="BH117" s="155" t="n"/>
      <c r="BI117" s="155" t="n"/>
      <c r="BJ117" s="426" t="n"/>
      <c r="BK117" s="145" t="n"/>
      <c r="BL117" s="145" t="n"/>
      <c r="BM117" s="145" t="n"/>
      <c r="BN117" s="155" t="n"/>
      <c r="BO117" s="155" t="n"/>
      <c r="BP117" s="155" t="n"/>
      <c r="BQ117" s="426" t="n"/>
      <c r="BR117" s="145" t="n"/>
      <c r="BS117" s="145" t="n"/>
      <c r="BT117" s="145" t="n"/>
      <c r="BU117" s="155" t="n"/>
      <c r="BV117" s="155" t="n"/>
      <c r="BW117" s="155" t="n"/>
      <c r="BX117" s="425" t="n"/>
      <c r="BY117" s="145" t="n"/>
      <c r="BZ117" s="145" t="n"/>
      <c r="CA117" s="145" t="n"/>
      <c r="CB117" s="155" t="n"/>
      <c r="CC117" s="155" t="n"/>
      <c r="CD117" s="155" t="n"/>
      <c r="CE117" s="425" t="n"/>
      <c r="CF117" s="145" t="n"/>
      <c r="CG117" s="145" t="n"/>
      <c r="CH117" s="145" t="n"/>
      <c r="CI117" s="155" t="n"/>
      <c r="CJ117" s="155" t="n"/>
      <c r="CK117" s="155" t="n"/>
      <c r="CL117" s="145" t="n"/>
      <c r="CM117" s="145" t="n"/>
      <c r="CN117" s="145" t="n"/>
      <c r="CO117" s="145" t="n"/>
      <c r="CP117" s="145" t="n"/>
      <c r="CQ117" s="145" t="n"/>
      <c r="CR117" s="145" t="n"/>
      <c r="CS117" s="145" t="n"/>
      <c r="CT117" s="145" t="n"/>
      <c r="CU117" s="145" t="n"/>
      <c r="CV117" s="145" t="n"/>
      <c r="CW117" s="145" t="n"/>
      <c r="CX117" s="145" t="n"/>
      <c r="CY117" s="145" t="n"/>
      <c r="CZ117" s="145" t="n"/>
      <c r="DA117" s="145" t="n"/>
      <c r="DB117" s="145" t="n"/>
      <c r="DC117" s="145" t="n"/>
      <c r="DD117" s="145" t="n"/>
      <c r="DE117" s="145" t="n"/>
      <c r="DF117" s="145" t="n"/>
      <c r="DG117" s="145" t="n"/>
      <c r="DH117" s="156" t="n"/>
    </row>
    <row r="118" ht="20.25" customHeight="1" s="621">
      <c r="A118" s="144" t="n"/>
      <c r="B118" s="145" t="n"/>
      <c r="C118" s="145" t="n"/>
      <c r="D118" s="146" t="n"/>
      <c r="E118" s="383" t="inlineStr">
        <is>
          <t>A4</t>
        </is>
      </c>
      <c r="F118" s="568" t="n"/>
      <c r="G118" s="568" t="n"/>
      <c r="H118" s="568" t="n"/>
      <c r="I118" s="386" t="n"/>
      <c r="J118" s="386" t="n"/>
      <c r="K118" s="386" t="n"/>
      <c r="L118" s="386" t="n"/>
      <c r="M118" s="154" t="n"/>
      <c r="N118" s="145" t="n"/>
      <c r="O118" s="145" t="n"/>
      <c r="P118" s="145" t="n"/>
      <c r="Q118" s="145" t="n"/>
      <c r="R118" s="145" t="n"/>
      <c r="S118" s="145" t="n"/>
      <c r="T118" s="145" t="n"/>
      <c r="U118" s="145" t="n"/>
      <c r="V118" s="145" t="n"/>
      <c r="W118" s="145" t="n"/>
      <c r="X118" s="145" t="n"/>
      <c r="Y118" s="145" t="n"/>
      <c r="Z118" s="145" t="n"/>
      <c r="AA118" s="145" t="n"/>
      <c r="AB118" s="145" t="n"/>
      <c r="AC118" s="145" t="n"/>
      <c r="AD118" s="145" t="n"/>
      <c r="AE118" s="145" t="n"/>
      <c r="AF118" s="145" t="n"/>
      <c r="AG118" s="145" t="n"/>
      <c r="AH118" s="145" t="n"/>
      <c r="AI118" s="145" t="n"/>
      <c r="AJ118" s="428" t="n"/>
      <c r="AK118" s="145" t="n"/>
      <c r="AL118" s="145" t="n"/>
      <c r="AM118" s="145" t="n"/>
      <c r="AN118" s="145" t="n"/>
      <c r="AO118" s="145" t="n"/>
      <c r="AP118" s="145" t="n"/>
      <c r="AQ118" s="145" t="n"/>
      <c r="AR118" s="145" t="n"/>
      <c r="AS118" s="145" t="n"/>
      <c r="AT118" s="145" t="n"/>
      <c r="AU118" s="145" t="n"/>
      <c r="AV118" s="425" t="n"/>
      <c r="AW118" s="145" t="n"/>
      <c r="AX118" s="145" t="n"/>
      <c r="AY118" s="145" t="n"/>
      <c r="AZ118" s="155" t="n"/>
      <c r="BA118" s="155" t="n"/>
      <c r="BB118" s="155" t="n"/>
      <c r="BC118" s="426" t="n"/>
      <c r="BD118" s="145" t="n"/>
      <c r="BE118" s="145" t="n"/>
      <c r="BF118" s="145" t="n"/>
      <c r="BG118" s="155" t="n"/>
      <c r="BH118" s="155" t="n"/>
      <c r="BI118" s="155" t="n"/>
      <c r="BJ118" s="426" t="n"/>
      <c r="BK118" s="145" t="n"/>
      <c r="BL118" s="145" t="n"/>
      <c r="BM118" s="145" t="n"/>
      <c r="BN118" s="155" t="n"/>
      <c r="BO118" s="155" t="n"/>
      <c r="BP118" s="155" t="n"/>
      <c r="BQ118" s="426" t="n"/>
      <c r="BR118" s="145" t="n"/>
      <c r="BS118" s="145" t="n"/>
      <c r="BT118" s="145" t="n"/>
      <c r="BU118" s="155" t="n"/>
      <c r="BV118" s="155" t="n"/>
      <c r="BW118" s="155" t="n"/>
      <c r="BX118" s="425" t="n"/>
      <c r="BY118" s="145" t="n"/>
      <c r="BZ118" s="145" t="n"/>
      <c r="CA118" s="145" t="n"/>
      <c r="CB118" s="155" t="n"/>
      <c r="CC118" s="155" t="n"/>
      <c r="CD118" s="155" t="n"/>
      <c r="CE118" s="425" t="n"/>
      <c r="CF118" s="145" t="n"/>
      <c r="CG118" s="145" t="n"/>
      <c r="CH118" s="145" t="n"/>
      <c r="CI118" s="155" t="n"/>
      <c r="CJ118" s="155" t="n"/>
      <c r="CK118" s="155" t="n"/>
      <c r="CL118" s="145" t="n"/>
      <c r="CM118" s="145" t="n"/>
      <c r="CN118" s="145" t="n"/>
      <c r="CO118" s="145" t="n"/>
      <c r="CP118" s="145" t="n"/>
      <c r="CQ118" s="145" t="n"/>
      <c r="CR118" s="145" t="n"/>
      <c r="CS118" s="145" t="n"/>
      <c r="CT118" s="145" t="n"/>
      <c r="CU118" s="145" t="n"/>
      <c r="CV118" s="145" t="n"/>
      <c r="CW118" s="145" t="n"/>
      <c r="CX118" s="145" t="n"/>
      <c r="CY118" s="145" t="n"/>
      <c r="CZ118" s="145" t="n"/>
      <c r="DA118" s="145" t="n"/>
      <c r="DB118" s="145" t="n"/>
      <c r="DC118" s="145" t="n"/>
      <c r="DD118" s="145" t="n"/>
      <c r="DE118" s="145" t="n"/>
      <c r="DF118" s="145" t="n"/>
      <c r="DG118" s="145" t="n"/>
      <c r="DH118" s="156" t="n"/>
    </row>
    <row r="119" ht="20.25" customHeight="1" s="621">
      <c r="A119" s="144" t="n"/>
      <c r="B119" s="145" t="n"/>
      <c r="C119" s="145" t="n"/>
      <c r="D119" s="146" t="n"/>
      <c r="E119" s="383" t="inlineStr">
        <is>
          <t>A5</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45" t="n"/>
      <c r="X119" s="145" t="n"/>
      <c r="Y119" s="145" t="n"/>
      <c r="Z119" s="145" t="n"/>
      <c r="AA119" s="145" t="n"/>
      <c r="AB119" s="145" t="n"/>
      <c r="AC119" s="145" t="n"/>
      <c r="AD119" s="145" t="n"/>
      <c r="AE119" s="145" t="n"/>
      <c r="AF119" s="145" t="n"/>
      <c r="AG119" s="145" t="n"/>
      <c r="AH119" s="145" t="n"/>
      <c r="AI119" s="145" t="n"/>
      <c r="AJ119" s="428" t="n"/>
      <c r="AK119" s="145" t="n"/>
      <c r="AL119" s="145" t="n"/>
      <c r="AM119" s="145" t="n"/>
      <c r="AN119" s="145" t="n"/>
      <c r="AO119" s="145" t="n"/>
      <c r="AP119" s="145" t="n"/>
      <c r="AQ119" s="145" t="n"/>
      <c r="AR119" s="145" t="n"/>
      <c r="AS119" s="145" t="n"/>
      <c r="AT119" s="145" t="n"/>
      <c r="AU119" s="145" t="n"/>
      <c r="AV119" s="425" t="n"/>
      <c r="AW119" s="145" t="n"/>
      <c r="AX119" s="145" t="n"/>
      <c r="AY119" s="145" t="n"/>
      <c r="AZ119" s="155" t="n"/>
      <c r="BA119" s="155" t="n"/>
      <c r="BB119" s="155" t="n"/>
      <c r="BC119" s="426" t="n"/>
      <c r="BD119" s="145" t="n"/>
      <c r="BE119" s="145" t="n"/>
      <c r="BF119" s="145" t="n"/>
      <c r="BG119" s="155" t="n"/>
      <c r="BH119" s="155" t="n"/>
      <c r="BI119" s="155" t="n"/>
      <c r="BJ119" s="426" t="n"/>
      <c r="BK119" s="145" t="n"/>
      <c r="BL119" s="145" t="n"/>
      <c r="BM119" s="145" t="n"/>
      <c r="BN119" s="155" t="n"/>
      <c r="BO119" s="155" t="n"/>
      <c r="BP119" s="155" t="n"/>
      <c r="BQ119" s="426" t="n"/>
      <c r="BR119" s="145" t="n"/>
      <c r="BS119" s="145" t="n"/>
      <c r="BT119" s="145" t="n"/>
      <c r="BU119" s="155" t="n"/>
      <c r="BV119" s="155" t="n"/>
      <c r="BW119" s="155" t="n"/>
      <c r="BX119" s="425" t="n"/>
      <c r="BY119" s="145" t="n"/>
      <c r="BZ119" s="145" t="n"/>
      <c r="CA119" s="145" t="n"/>
      <c r="CB119" s="155" t="n"/>
      <c r="CC119" s="155" t="n"/>
      <c r="CD119" s="155" t="n"/>
      <c r="CE119" s="425" t="n"/>
      <c r="CF119" s="145" t="n"/>
      <c r="CG119" s="145" t="n"/>
      <c r="CH119" s="145" t="n"/>
      <c r="CI119" s="155" t="n"/>
      <c r="CJ119" s="155" t="n"/>
      <c r="CK119" s="155" t="n"/>
      <c r="CL119" s="145" t="n"/>
      <c r="CM119" s="145" t="n"/>
      <c r="CN119" s="145" t="n"/>
      <c r="CO119" s="145" t="n"/>
      <c r="CP119" s="145" t="n"/>
      <c r="CQ119" s="145" t="n"/>
      <c r="CR119" s="145" t="n"/>
      <c r="CS119" s="145" t="n"/>
      <c r="CT119" s="145" t="n"/>
      <c r="CU119" s="145" t="n"/>
      <c r="CV119" s="145" t="n"/>
      <c r="CW119" s="145" t="n"/>
      <c r="CX119" s="145" t="n"/>
      <c r="CY119" s="145" t="n"/>
      <c r="CZ119" s="145" t="n"/>
      <c r="DA119" s="145" t="n"/>
      <c r="DB119" s="145" t="n"/>
      <c r="DC119" s="145" t="n"/>
      <c r="DD119" s="145" t="n"/>
      <c r="DE119" s="145" t="n"/>
      <c r="DF119" s="145" t="n"/>
      <c r="DG119" s="145" t="n"/>
      <c r="DH119" s="156" t="n"/>
    </row>
    <row r="120" ht="20.25" customHeight="1" s="621">
      <c r="A120" s="144" t="n"/>
      <c r="B120" s="145" t="n"/>
      <c r="C120" s="145" t="n"/>
      <c r="D120" s="146" t="n"/>
      <c r="E120" s="383" t="inlineStr">
        <is>
          <t>A6</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45" t="n"/>
      <c r="X120" s="145" t="n"/>
      <c r="Y120" s="145" t="n"/>
      <c r="Z120" s="145" t="n"/>
      <c r="AA120" s="145" t="n"/>
      <c r="AB120" s="145" t="n"/>
      <c r="AC120" s="145" t="n"/>
      <c r="AD120" s="145" t="n"/>
      <c r="AE120" s="145" t="n"/>
      <c r="AF120" s="145" t="n"/>
      <c r="AG120" s="145" t="n"/>
      <c r="AH120" s="145" t="n"/>
      <c r="AI120" s="145" t="n"/>
      <c r="AJ120" s="428" t="n"/>
      <c r="AK120" s="145" t="n"/>
      <c r="AL120" s="145" t="n"/>
      <c r="AM120" s="145" t="n"/>
      <c r="AN120" s="145" t="n"/>
      <c r="AO120" s="145" t="n"/>
      <c r="AP120" s="145" t="n"/>
      <c r="AQ120" s="145" t="n"/>
      <c r="AR120" s="145" t="n"/>
      <c r="AS120" s="145" t="n"/>
      <c r="AT120" s="145" t="n"/>
      <c r="AU120" s="145" t="n"/>
      <c r="AV120" s="425" t="n"/>
      <c r="AW120" s="145" t="n"/>
      <c r="AX120" s="145" t="n"/>
      <c r="AY120" s="145" t="n"/>
      <c r="AZ120" s="155" t="n"/>
      <c r="BA120" s="155" t="n"/>
      <c r="BB120" s="155" t="n"/>
      <c r="BC120" s="426" t="n"/>
      <c r="BD120" s="145" t="n"/>
      <c r="BE120" s="145" t="n"/>
      <c r="BF120" s="145" t="n"/>
      <c r="BG120" s="155" t="n"/>
      <c r="BH120" s="155" t="n"/>
      <c r="BI120" s="155" t="n"/>
      <c r="BJ120" s="426" t="n"/>
      <c r="BK120" s="145" t="n"/>
      <c r="BL120" s="145" t="n"/>
      <c r="BM120" s="145" t="n"/>
      <c r="BN120" s="155" t="n"/>
      <c r="BO120" s="155" t="n"/>
      <c r="BP120" s="155" t="n"/>
      <c r="BQ120" s="426" t="n"/>
      <c r="BR120" s="145" t="n"/>
      <c r="BS120" s="145" t="n"/>
      <c r="BT120" s="145" t="n"/>
      <c r="BU120" s="155" t="n"/>
      <c r="BV120" s="155" t="n"/>
      <c r="BW120" s="155" t="n"/>
      <c r="BX120" s="425" t="n"/>
      <c r="BY120" s="145" t="n"/>
      <c r="BZ120" s="145" t="n"/>
      <c r="CA120" s="145" t="n"/>
      <c r="CB120" s="155" t="n"/>
      <c r="CC120" s="155" t="n"/>
      <c r="CD120" s="155" t="n"/>
      <c r="CE120" s="425" t="n"/>
      <c r="CF120" s="145" t="n"/>
      <c r="CG120" s="145" t="n"/>
      <c r="CH120" s="145" t="n"/>
      <c r="CI120" s="155" t="n"/>
      <c r="CJ120" s="155" t="n"/>
      <c r="CK120" s="155" t="n"/>
      <c r="CL120" s="145" t="n"/>
      <c r="CM120" s="145" t="n"/>
      <c r="CN120" s="145" t="n"/>
      <c r="CO120" s="145" t="n"/>
      <c r="CP120" s="145" t="n"/>
      <c r="CQ120" s="145" t="n"/>
      <c r="CR120" s="145" t="n"/>
      <c r="CS120" s="145" t="n"/>
      <c r="CT120" s="145" t="n"/>
      <c r="CU120" s="145" t="n"/>
      <c r="CV120" s="145" t="n"/>
      <c r="CW120" s="145" t="n"/>
      <c r="CX120" s="145" t="n"/>
      <c r="CY120" s="145" t="n"/>
      <c r="CZ120" s="145" t="n"/>
      <c r="DA120" s="145" t="n"/>
      <c r="DB120" s="145" t="n"/>
      <c r="DC120" s="145" t="n"/>
      <c r="DD120" s="145" t="n"/>
      <c r="DE120" s="145" t="n"/>
      <c r="DF120" s="145" t="n"/>
      <c r="DG120" s="145" t="n"/>
      <c r="DH120" s="156" t="n"/>
    </row>
    <row r="121" ht="20.25" customHeight="1" s="621">
      <c r="A121" s="144" t="n"/>
      <c r="B121" s="145" t="n"/>
      <c r="C121" s="145" t="n"/>
      <c r="D121" s="146" t="n"/>
      <c r="E121" s="383" t="inlineStr">
        <is>
          <t>A7</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45" t="n"/>
      <c r="X121" s="145" t="n"/>
      <c r="Y121" s="145" t="n"/>
      <c r="Z121" s="145" t="n"/>
      <c r="AA121" s="145" t="n"/>
      <c r="AB121" s="145" t="n"/>
      <c r="AC121" s="145" t="n"/>
      <c r="AD121" s="145" t="n"/>
      <c r="AE121" s="145" t="n"/>
      <c r="AF121" s="145" t="n"/>
      <c r="AG121" s="145" t="n"/>
      <c r="AH121" s="145" t="n"/>
      <c r="AI121" s="145" t="n"/>
      <c r="AJ121" s="428" t="n"/>
      <c r="AK121" s="145" t="n"/>
      <c r="AL121" s="145" t="n"/>
      <c r="AM121" s="145" t="n"/>
      <c r="AN121" s="145" t="n"/>
      <c r="AO121" s="145" t="n"/>
      <c r="AP121" s="145" t="n"/>
      <c r="AQ121" s="145" t="n"/>
      <c r="AR121" s="145" t="n"/>
      <c r="AS121" s="145" t="n"/>
      <c r="AT121" s="145" t="n"/>
      <c r="AU121" s="145" t="n"/>
      <c r="AV121" s="425" t="n"/>
      <c r="AW121" s="145" t="n"/>
      <c r="AX121" s="145" t="n"/>
      <c r="AY121" s="145" t="n"/>
      <c r="AZ121" s="155" t="n"/>
      <c r="BA121" s="155" t="n"/>
      <c r="BB121" s="155" t="n"/>
      <c r="BC121" s="426" t="n"/>
      <c r="BD121" s="145" t="n"/>
      <c r="BE121" s="145" t="n"/>
      <c r="BF121" s="145" t="n"/>
      <c r="BG121" s="155" t="n"/>
      <c r="BH121" s="155" t="n"/>
      <c r="BI121" s="155" t="n"/>
      <c r="BJ121" s="426" t="n"/>
      <c r="BK121" s="145" t="n"/>
      <c r="BL121" s="145" t="n"/>
      <c r="BM121" s="145" t="n"/>
      <c r="BN121" s="155" t="n"/>
      <c r="BO121" s="155" t="n"/>
      <c r="BP121" s="155" t="n"/>
      <c r="BQ121" s="426" t="n"/>
      <c r="BR121" s="145" t="n"/>
      <c r="BS121" s="145" t="n"/>
      <c r="BT121" s="145" t="n"/>
      <c r="BU121" s="155" t="n"/>
      <c r="BV121" s="155" t="n"/>
      <c r="BW121" s="155" t="n"/>
      <c r="BX121" s="425" t="n"/>
      <c r="BY121" s="145" t="n"/>
      <c r="BZ121" s="145" t="n"/>
      <c r="CA121" s="145" t="n"/>
      <c r="CB121" s="155" t="n"/>
      <c r="CC121" s="155" t="n"/>
      <c r="CD121" s="155" t="n"/>
      <c r="CE121" s="425" t="n"/>
      <c r="CF121" s="145" t="n"/>
      <c r="CG121" s="145" t="n"/>
      <c r="CH121" s="145" t="n"/>
      <c r="CI121" s="155" t="n"/>
      <c r="CJ121" s="155" t="n"/>
      <c r="CK121" s="155" t="n"/>
      <c r="CL121" s="145" t="n"/>
      <c r="CM121" s="145" t="n"/>
      <c r="CN121" s="145" t="n"/>
      <c r="CO121" s="145" t="n"/>
      <c r="CP121" s="145" t="n"/>
      <c r="CQ121" s="145" t="n"/>
      <c r="CR121" s="145" t="n"/>
      <c r="CS121" s="145" t="n"/>
      <c r="CT121" s="145" t="n"/>
      <c r="CU121" s="145" t="n"/>
      <c r="CV121" s="145" t="n"/>
      <c r="CW121" s="145" t="n"/>
      <c r="CX121" s="145" t="n"/>
      <c r="CY121" s="145" t="n"/>
      <c r="CZ121" s="145" t="n"/>
      <c r="DA121" s="145" t="n"/>
      <c r="DB121" s="145" t="n"/>
      <c r="DC121" s="145" t="n"/>
      <c r="DD121" s="145" t="n"/>
      <c r="DE121" s="145" t="n"/>
      <c r="DF121" s="145" t="n"/>
      <c r="DG121" s="145" t="n"/>
      <c r="DH121" s="156" t="n"/>
    </row>
    <row r="122" ht="20.25" customHeight="1" s="621">
      <c r="A122" s="144" t="n"/>
      <c r="B122" s="145" t="n"/>
      <c r="C122" s="145" t="n"/>
      <c r="D122" s="146" t="n"/>
      <c r="E122" s="383" t="inlineStr">
        <is>
          <t>A8</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45" t="n"/>
      <c r="X122" s="145" t="n"/>
      <c r="Y122" s="145" t="n"/>
      <c r="Z122" s="145" t="n"/>
      <c r="AA122" s="145" t="n"/>
      <c r="AB122" s="145" t="n"/>
      <c r="AC122" s="145" t="n"/>
      <c r="AD122" s="145" t="n"/>
      <c r="AE122" s="145" t="n"/>
      <c r="AF122" s="145" t="n"/>
      <c r="AG122" s="145" t="n"/>
      <c r="AH122" s="145" t="n"/>
      <c r="AI122" s="145" t="n"/>
      <c r="AJ122" s="428" t="n"/>
      <c r="AK122" s="145" t="n"/>
      <c r="AL122" s="145" t="n"/>
      <c r="AM122" s="145" t="n"/>
      <c r="AN122" s="145" t="n"/>
      <c r="AO122" s="145" t="n"/>
      <c r="AP122" s="145" t="n"/>
      <c r="AQ122" s="145" t="n"/>
      <c r="AR122" s="145" t="n"/>
      <c r="AS122" s="145" t="n"/>
      <c r="AT122" s="145" t="n"/>
      <c r="AU122" s="145" t="n"/>
      <c r="AV122" s="425" t="n"/>
      <c r="AW122" s="145" t="n"/>
      <c r="AX122" s="145" t="n"/>
      <c r="AY122" s="145" t="n"/>
      <c r="AZ122" s="155" t="n"/>
      <c r="BA122" s="155" t="n"/>
      <c r="BB122" s="155" t="n"/>
      <c r="BC122" s="426" t="n"/>
      <c r="BD122" s="145" t="n"/>
      <c r="BE122" s="145" t="n"/>
      <c r="BF122" s="145" t="n"/>
      <c r="BG122" s="155" t="n"/>
      <c r="BH122" s="155" t="n"/>
      <c r="BI122" s="155" t="n"/>
      <c r="BJ122" s="426" t="n"/>
      <c r="BK122" s="145" t="n"/>
      <c r="BL122" s="145" t="n"/>
      <c r="BM122" s="145" t="n"/>
      <c r="BN122" s="155" t="n"/>
      <c r="BO122" s="155" t="n"/>
      <c r="BP122" s="155" t="n"/>
      <c r="BQ122" s="426" t="n"/>
      <c r="BR122" s="145" t="n"/>
      <c r="BS122" s="145" t="n"/>
      <c r="BT122" s="145" t="n"/>
      <c r="BU122" s="155" t="n"/>
      <c r="BV122" s="155" t="n"/>
      <c r="BW122" s="155" t="n"/>
      <c r="BX122" s="425" t="n"/>
      <c r="BY122" s="145" t="n"/>
      <c r="BZ122" s="145" t="n"/>
      <c r="CA122" s="145" t="n"/>
      <c r="CB122" s="155" t="n"/>
      <c r="CC122" s="155" t="n"/>
      <c r="CD122" s="155" t="n"/>
      <c r="CE122" s="425" t="n"/>
      <c r="CF122" s="145" t="n"/>
      <c r="CG122" s="145" t="n"/>
      <c r="CH122" s="145" t="n"/>
      <c r="CI122" s="155" t="n"/>
      <c r="CJ122" s="155" t="n"/>
      <c r="CK122" s="155" t="n"/>
      <c r="CL122" s="145" t="n"/>
      <c r="CM122" s="145" t="n"/>
      <c r="CN122" s="145" t="n"/>
      <c r="CO122" s="145" t="n"/>
      <c r="CP122" s="145" t="n"/>
      <c r="CQ122" s="145" t="n"/>
      <c r="CR122" s="145" t="n"/>
      <c r="CS122" s="145" t="n"/>
      <c r="CT122" s="145" t="n"/>
      <c r="CU122" s="145" t="n"/>
      <c r="CV122" s="145" t="n"/>
      <c r="CW122" s="145" t="n"/>
      <c r="CX122" s="145" t="n"/>
      <c r="CY122" s="145" t="n"/>
      <c r="CZ122" s="145" t="n"/>
      <c r="DA122" s="145" t="n"/>
      <c r="DB122" s="145" t="n"/>
      <c r="DC122" s="145" t="n"/>
      <c r="DD122" s="145" t="n"/>
      <c r="DE122" s="145" t="n"/>
      <c r="DF122" s="145" t="n"/>
      <c r="DG122" s="145" t="n"/>
      <c r="DH122" s="156" t="n"/>
    </row>
    <row r="123" ht="20.25" customHeight="1" s="621">
      <c r="A123" s="144" t="n"/>
      <c r="B123" s="145" t="n"/>
      <c r="C123" s="145" t="n"/>
      <c r="D123" s="146" t="n"/>
      <c r="E123" s="383" t="inlineStr">
        <is>
          <t>A9</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45" t="n"/>
      <c r="X123" s="145" t="n"/>
      <c r="Y123" s="145" t="n"/>
      <c r="Z123" s="145" t="n"/>
      <c r="AA123" s="145" t="n"/>
      <c r="AB123" s="145" t="n"/>
      <c r="AC123" s="145" t="n"/>
      <c r="AD123" s="145" t="n"/>
      <c r="AE123" s="145" t="n"/>
      <c r="AF123" s="145" t="n"/>
      <c r="AG123" s="145" t="n"/>
      <c r="AH123" s="145" t="n"/>
      <c r="AI123" s="145" t="n"/>
      <c r="AJ123" s="428" t="n"/>
      <c r="AK123" s="145" t="n"/>
      <c r="AL123" s="145" t="n"/>
      <c r="AM123" s="145" t="n"/>
      <c r="AN123" s="145" t="n"/>
      <c r="AO123" s="145" t="n"/>
      <c r="AP123" s="145" t="n"/>
      <c r="AQ123" s="145" t="n"/>
      <c r="AR123" s="145" t="n"/>
      <c r="AS123" s="145" t="n"/>
      <c r="AT123" s="145" t="n"/>
      <c r="AU123" s="145" t="n"/>
      <c r="AV123" s="425" t="n"/>
      <c r="AW123" s="145" t="n"/>
      <c r="AX123" s="145" t="n"/>
      <c r="AY123" s="145" t="n"/>
      <c r="AZ123" s="155" t="n"/>
      <c r="BA123" s="155" t="n"/>
      <c r="BB123" s="155" t="n"/>
      <c r="BC123" s="426" t="n"/>
      <c r="BD123" s="145" t="n"/>
      <c r="BE123" s="145" t="n"/>
      <c r="BF123" s="145" t="n"/>
      <c r="BG123" s="155" t="n"/>
      <c r="BH123" s="155" t="n"/>
      <c r="BI123" s="155" t="n"/>
      <c r="BJ123" s="426" t="n"/>
      <c r="BK123" s="145" t="n"/>
      <c r="BL123" s="145" t="n"/>
      <c r="BM123" s="145" t="n"/>
      <c r="BN123" s="155" t="n"/>
      <c r="BO123" s="155" t="n"/>
      <c r="BP123" s="155" t="n"/>
      <c r="BQ123" s="426" t="n"/>
      <c r="BR123" s="145" t="n"/>
      <c r="BS123" s="145" t="n"/>
      <c r="BT123" s="145" t="n"/>
      <c r="BU123" s="155" t="n"/>
      <c r="BV123" s="155" t="n"/>
      <c r="BW123" s="155" t="n"/>
      <c r="BX123" s="425" t="n"/>
      <c r="BY123" s="145" t="n"/>
      <c r="BZ123" s="145" t="n"/>
      <c r="CA123" s="145" t="n"/>
      <c r="CB123" s="155" t="n"/>
      <c r="CC123" s="155" t="n"/>
      <c r="CD123" s="155" t="n"/>
      <c r="CE123" s="425" t="n"/>
      <c r="CF123" s="145" t="n"/>
      <c r="CG123" s="145" t="n"/>
      <c r="CH123" s="145" t="n"/>
      <c r="CI123" s="155" t="n"/>
      <c r="CJ123" s="155" t="n"/>
      <c r="CK123" s="155" t="n"/>
      <c r="CL123" s="145" t="n"/>
      <c r="CM123" s="145" t="n"/>
      <c r="CN123" s="145" t="n"/>
      <c r="CO123" s="145" t="n"/>
      <c r="CP123" s="145" t="n"/>
      <c r="CQ123" s="145" t="n"/>
      <c r="CR123" s="145" t="n"/>
      <c r="CS123" s="145" t="n"/>
      <c r="CT123" s="145" t="n"/>
      <c r="CU123" s="145" t="n"/>
      <c r="CV123" s="145" t="n"/>
      <c r="CW123" s="145" t="n"/>
      <c r="CX123" s="145" t="n"/>
      <c r="CY123" s="145" t="n"/>
      <c r="CZ123" s="145" t="n"/>
      <c r="DA123" s="145" t="n"/>
      <c r="DB123" s="145" t="n"/>
      <c r="DC123" s="145" t="n"/>
      <c r="DD123" s="145" t="n"/>
      <c r="DE123" s="145" t="n"/>
      <c r="DF123" s="145" t="n"/>
      <c r="DG123" s="145" t="n"/>
      <c r="DH123" s="156" t="n"/>
    </row>
    <row r="124" ht="20.25" customHeight="1" s="621">
      <c r="A124" s="144" t="n"/>
      <c r="B124" s="145" t="n"/>
      <c r="C124" s="145" t="n"/>
      <c r="D124" s="146" t="n"/>
      <c r="E124" s="383" t="inlineStr">
        <is>
          <t>A10</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45" t="n"/>
      <c r="X124" s="145" t="n"/>
      <c r="Y124" s="145" t="n"/>
      <c r="Z124" s="145" t="n"/>
      <c r="AA124" s="145" t="n"/>
      <c r="AB124" s="145" t="n"/>
      <c r="AC124" s="145" t="n"/>
      <c r="AD124" s="145" t="n"/>
      <c r="AE124" s="145" t="n"/>
      <c r="AF124" s="145" t="n"/>
      <c r="AG124" s="145" t="n"/>
      <c r="AH124" s="145" t="n"/>
      <c r="AI124" s="145" t="n"/>
      <c r="AJ124" s="428" t="n"/>
      <c r="AK124" s="145" t="n"/>
      <c r="AL124" s="145" t="n"/>
      <c r="AM124" s="145" t="n"/>
      <c r="AN124" s="145" t="n"/>
      <c r="AO124" s="145" t="n"/>
      <c r="AP124" s="145" t="n"/>
      <c r="AQ124" s="145" t="n"/>
      <c r="AR124" s="145" t="n"/>
      <c r="AS124" s="145" t="n"/>
      <c r="AT124" s="145" t="n"/>
      <c r="AU124" s="145" t="n"/>
      <c r="AV124" s="425" t="n"/>
      <c r="AW124" s="145" t="n"/>
      <c r="AX124" s="145" t="n"/>
      <c r="AY124" s="145" t="n"/>
      <c r="AZ124" s="155" t="n"/>
      <c r="BA124" s="155" t="n"/>
      <c r="BB124" s="155" t="n"/>
      <c r="BC124" s="426" t="n"/>
      <c r="BD124" s="145" t="n"/>
      <c r="BE124" s="145" t="n"/>
      <c r="BF124" s="145" t="n"/>
      <c r="BG124" s="155" t="n"/>
      <c r="BH124" s="155" t="n"/>
      <c r="BI124" s="155" t="n"/>
      <c r="BJ124" s="426" t="n"/>
      <c r="BK124" s="145" t="n"/>
      <c r="BL124" s="145" t="n"/>
      <c r="BM124" s="145" t="n"/>
      <c r="BN124" s="155" t="n"/>
      <c r="BO124" s="155" t="n"/>
      <c r="BP124" s="155" t="n"/>
      <c r="BQ124" s="426" t="n"/>
      <c r="BR124" s="145" t="n"/>
      <c r="BS124" s="145" t="n"/>
      <c r="BT124" s="145" t="n"/>
      <c r="BU124" s="155" t="n"/>
      <c r="BV124" s="155" t="n"/>
      <c r="BW124" s="155" t="n"/>
      <c r="BX124" s="425" t="n"/>
      <c r="BY124" s="145" t="n"/>
      <c r="BZ124" s="145" t="n"/>
      <c r="CA124" s="145" t="n"/>
      <c r="CB124" s="155" t="n"/>
      <c r="CC124" s="155" t="n"/>
      <c r="CD124" s="155" t="n"/>
      <c r="CE124" s="425" t="n"/>
      <c r="CF124" s="145" t="n"/>
      <c r="CG124" s="145" t="n"/>
      <c r="CH124" s="145" t="n"/>
      <c r="CI124" s="155" t="n"/>
      <c r="CJ124" s="155" t="n"/>
      <c r="CK124" s="155" t="n"/>
      <c r="CL124" s="145" t="n"/>
      <c r="CM124" s="145" t="n"/>
      <c r="CN124" s="145" t="n"/>
      <c r="CO124" s="145" t="n"/>
      <c r="CP124" s="145" t="n"/>
      <c r="CQ124" s="145" t="n"/>
      <c r="CR124" s="145" t="n"/>
      <c r="CS124" s="145" t="n"/>
      <c r="CT124" s="145" t="n"/>
      <c r="CU124" s="145" t="n"/>
      <c r="CV124" s="145" t="n"/>
      <c r="CW124" s="145" t="n"/>
      <c r="CX124" s="145" t="n"/>
      <c r="CY124" s="145" t="n"/>
      <c r="CZ124" s="145" t="n"/>
      <c r="DA124" s="145" t="n"/>
      <c r="DB124" s="145" t="n"/>
      <c r="DC124" s="145" t="n"/>
      <c r="DD124" s="145" t="n"/>
      <c r="DE124" s="145" t="n"/>
      <c r="DF124" s="145" t="n"/>
      <c r="DG124" s="145" t="n"/>
      <c r="DH124" s="156" t="n"/>
    </row>
    <row r="125" ht="20.25" customHeight="1" s="621">
      <c r="A125" s="144" t="n"/>
      <c r="B125" s="145" t="n"/>
      <c r="C125" s="145" t="n"/>
      <c r="D125" s="146" t="n"/>
      <c r="E125" s="383" t="inlineStr">
        <is>
          <t>A11</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45" t="n"/>
      <c r="X125" s="145" t="n"/>
      <c r="Y125" s="145" t="n"/>
      <c r="Z125" s="145" t="n"/>
      <c r="AA125" s="145" t="n"/>
      <c r="AB125" s="145" t="n"/>
      <c r="AC125" s="145" t="n"/>
      <c r="AD125" s="145" t="n"/>
      <c r="AE125" s="145" t="n"/>
      <c r="AF125" s="145" t="n"/>
      <c r="AG125" s="145" t="n"/>
      <c r="AH125" s="145" t="n"/>
      <c r="AI125" s="145" t="n"/>
      <c r="AJ125" s="428" t="n"/>
      <c r="AK125" s="145" t="n"/>
      <c r="AL125" s="145" t="n"/>
      <c r="AM125" s="145" t="n"/>
      <c r="AN125" s="145" t="n"/>
      <c r="AO125" s="145" t="n"/>
      <c r="AP125" s="145" t="n"/>
      <c r="AQ125" s="145" t="n"/>
      <c r="AR125" s="145" t="n"/>
      <c r="AS125" s="145" t="n"/>
      <c r="AT125" s="145" t="n"/>
      <c r="AU125" s="145" t="n"/>
      <c r="AV125" s="425" t="n"/>
      <c r="AW125" s="145" t="n"/>
      <c r="AX125" s="145" t="n"/>
      <c r="AY125" s="145" t="n"/>
      <c r="AZ125" s="155" t="n"/>
      <c r="BA125" s="155" t="n"/>
      <c r="BB125" s="155" t="n"/>
      <c r="BC125" s="426" t="n"/>
      <c r="BD125" s="145" t="n"/>
      <c r="BE125" s="145" t="n"/>
      <c r="BF125" s="145" t="n"/>
      <c r="BG125" s="155" t="n"/>
      <c r="BH125" s="155" t="n"/>
      <c r="BI125" s="155" t="n"/>
      <c r="BJ125" s="426" t="n"/>
      <c r="BK125" s="145" t="n"/>
      <c r="BL125" s="145" t="n"/>
      <c r="BM125" s="145" t="n"/>
      <c r="BN125" s="155" t="n"/>
      <c r="BO125" s="155" t="n"/>
      <c r="BP125" s="155" t="n"/>
      <c r="BQ125" s="426" t="n"/>
      <c r="BR125" s="145" t="n"/>
      <c r="BS125" s="145" t="n"/>
      <c r="BT125" s="145" t="n"/>
      <c r="BU125" s="155" t="n"/>
      <c r="BV125" s="155" t="n"/>
      <c r="BW125" s="155" t="n"/>
      <c r="BX125" s="425" t="n"/>
      <c r="BY125" s="145" t="n"/>
      <c r="BZ125" s="145" t="n"/>
      <c r="CA125" s="145" t="n"/>
      <c r="CB125" s="155" t="n"/>
      <c r="CC125" s="155" t="n"/>
      <c r="CD125" s="155" t="n"/>
      <c r="CE125" s="425" t="n"/>
      <c r="CF125" s="145" t="n"/>
      <c r="CG125" s="145" t="n"/>
      <c r="CH125" s="145" t="n"/>
      <c r="CI125" s="155" t="n"/>
      <c r="CJ125" s="155" t="n"/>
      <c r="CK125" s="155" t="n"/>
      <c r="CL125" s="145" t="n"/>
      <c r="CM125" s="145" t="n"/>
      <c r="CN125" s="145" t="n"/>
      <c r="CO125" s="145" t="n"/>
      <c r="CP125" s="145" t="n"/>
      <c r="CQ125" s="145" t="n"/>
      <c r="CR125" s="145" t="n"/>
      <c r="CS125" s="145" t="n"/>
      <c r="CT125" s="145" t="n"/>
      <c r="CU125" s="145" t="n"/>
      <c r="CV125" s="145" t="n"/>
      <c r="CW125" s="145" t="n"/>
      <c r="CX125" s="145" t="n"/>
      <c r="CY125" s="145" t="n"/>
      <c r="CZ125" s="145" t="n"/>
      <c r="DA125" s="145" t="n"/>
      <c r="DB125" s="145" t="n"/>
      <c r="DC125" s="145" t="n"/>
      <c r="DD125" s="145" t="n"/>
      <c r="DE125" s="145" t="n"/>
      <c r="DF125" s="145" t="n"/>
      <c r="DG125" s="145" t="n"/>
      <c r="DH125" s="156" t="n"/>
    </row>
    <row r="126" ht="20.25" customHeight="1" s="621">
      <c r="A126" s="144" t="n"/>
      <c r="B126" s="145" t="n"/>
      <c r="C126" s="145" t="n"/>
      <c r="D126" s="146" t="n"/>
      <c r="E126" s="383" t="inlineStr">
        <is>
          <t>A12</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45" t="n"/>
      <c r="X126" s="145" t="n"/>
      <c r="Y126" s="145" t="n"/>
      <c r="Z126" s="145" t="n"/>
      <c r="AA126" s="145" t="n"/>
      <c r="AB126" s="145" t="n"/>
      <c r="AC126" s="145" t="n"/>
      <c r="AD126" s="145" t="n"/>
      <c r="AE126" s="145" t="n"/>
      <c r="AF126" s="145" t="n"/>
      <c r="AG126" s="145" t="n"/>
      <c r="AH126" s="145" t="n"/>
      <c r="AI126" s="145" t="n"/>
      <c r="AJ126" s="428" t="n"/>
      <c r="AK126" s="145" t="n"/>
      <c r="AL126" s="145" t="n"/>
      <c r="AM126" s="145" t="n"/>
      <c r="AN126" s="145" t="n"/>
      <c r="AO126" s="145" t="n"/>
      <c r="AP126" s="145" t="n"/>
      <c r="AQ126" s="145" t="n"/>
      <c r="AR126" s="145" t="n"/>
      <c r="AS126" s="145" t="n"/>
      <c r="AT126" s="145" t="n"/>
      <c r="AU126" s="145" t="n"/>
      <c r="AV126" s="425" t="n"/>
      <c r="AW126" s="145" t="n"/>
      <c r="AX126" s="145" t="n"/>
      <c r="AY126" s="145" t="n"/>
      <c r="AZ126" s="155" t="n"/>
      <c r="BA126" s="155" t="n"/>
      <c r="BB126" s="155" t="n"/>
      <c r="BC126" s="426" t="n"/>
      <c r="BD126" s="145" t="n"/>
      <c r="BE126" s="145" t="n"/>
      <c r="BF126" s="145" t="n"/>
      <c r="BG126" s="155" t="n"/>
      <c r="BH126" s="155" t="n"/>
      <c r="BI126" s="155" t="n"/>
      <c r="BJ126" s="426" t="n"/>
      <c r="BK126" s="145" t="n"/>
      <c r="BL126" s="145" t="n"/>
      <c r="BM126" s="145" t="n"/>
      <c r="BN126" s="155" t="n"/>
      <c r="BO126" s="155" t="n"/>
      <c r="BP126" s="155" t="n"/>
      <c r="BQ126" s="426" t="n"/>
      <c r="BR126" s="145" t="n"/>
      <c r="BS126" s="145" t="n"/>
      <c r="BT126" s="145" t="n"/>
      <c r="BU126" s="155" t="n"/>
      <c r="BV126" s="155" t="n"/>
      <c r="BW126" s="155" t="n"/>
      <c r="BX126" s="425" t="n"/>
      <c r="BY126" s="145" t="n"/>
      <c r="BZ126" s="145" t="n"/>
      <c r="CA126" s="145" t="n"/>
      <c r="CB126" s="155" t="n"/>
      <c r="CC126" s="155" t="n"/>
      <c r="CD126" s="155" t="n"/>
      <c r="CE126" s="425" t="n"/>
      <c r="CF126" s="145" t="n"/>
      <c r="CG126" s="145" t="n"/>
      <c r="CH126" s="145" t="n"/>
      <c r="CI126" s="155" t="n"/>
      <c r="CJ126" s="155" t="n"/>
      <c r="CK126" s="155" t="n"/>
      <c r="CL126" s="145" t="n"/>
      <c r="CM126" s="145" t="n"/>
      <c r="CN126" s="145" t="n"/>
      <c r="CO126" s="145" t="n"/>
      <c r="CP126" s="145" t="n"/>
      <c r="CQ126" s="145" t="n"/>
      <c r="CR126" s="145" t="n"/>
      <c r="CS126" s="145" t="n"/>
      <c r="CT126" s="145" t="n"/>
      <c r="CU126" s="145" t="n"/>
      <c r="CV126" s="145" t="n"/>
      <c r="CW126" s="145" t="n"/>
      <c r="CX126" s="145" t="n"/>
      <c r="CY126" s="145" t="n"/>
      <c r="CZ126" s="145" t="n"/>
      <c r="DA126" s="145" t="n"/>
      <c r="DB126" s="145" t="n"/>
      <c r="DC126" s="145" t="n"/>
      <c r="DD126" s="145" t="n"/>
      <c r="DE126" s="145" t="n"/>
      <c r="DF126" s="145" t="n"/>
      <c r="DG126" s="145" t="n"/>
      <c r="DH126" s="156" t="n"/>
    </row>
    <row r="127" ht="20.25" customHeight="1" s="621">
      <c r="A127" s="144" t="n"/>
      <c r="B127" s="145" t="n"/>
      <c r="C127" s="145" t="n"/>
      <c r="D127" s="146" t="n"/>
      <c r="E127" s="383" t="inlineStr">
        <is>
          <t>A13</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45" t="n"/>
      <c r="X127" s="145" t="n"/>
      <c r="Y127" s="145" t="n"/>
      <c r="Z127" s="145" t="n"/>
      <c r="AA127" s="145" t="n"/>
      <c r="AB127" s="145" t="n"/>
      <c r="AC127" s="145" t="n"/>
      <c r="AD127" s="145" t="n"/>
      <c r="AE127" s="145" t="n"/>
      <c r="AF127" s="145" t="n"/>
      <c r="AG127" s="145" t="n"/>
      <c r="AH127" s="145" t="n"/>
      <c r="AI127" s="145" t="n"/>
      <c r="AJ127" s="428" t="n"/>
      <c r="AK127" s="145" t="n"/>
      <c r="AL127" s="145" t="n"/>
      <c r="AM127" s="145" t="n"/>
      <c r="AN127" s="145" t="n"/>
      <c r="AO127" s="145" t="n"/>
      <c r="AP127" s="145" t="n"/>
      <c r="AQ127" s="145" t="n"/>
      <c r="AR127" s="145" t="n"/>
      <c r="AS127" s="145" t="n"/>
      <c r="AT127" s="145" t="n"/>
      <c r="AU127" s="145" t="n"/>
      <c r="AV127" s="425" t="n"/>
      <c r="AW127" s="145" t="n"/>
      <c r="AX127" s="145" t="n"/>
      <c r="AY127" s="145" t="n"/>
      <c r="AZ127" s="155" t="n"/>
      <c r="BA127" s="155" t="n"/>
      <c r="BB127" s="155" t="n"/>
      <c r="BC127" s="426" t="n"/>
      <c r="BD127" s="145" t="n"/>
      <c r="BE127" s="145" t="n"/>
      <c r="BF127" s="145" t="n"/>
      <c r="BG127" s="155" t="n"/>
      <c r="BH127" s="155" t="n"/>
      <c r="BI127" s="155" t="n"/>
      <c r="BJ127" s="426" t="n"/>
      <c r="BK127" s="145" t="n"/>
      <c r="BL127" s="145" t="n"/>
      <c r="BM127" s="145" t="n"/>
      <c r="BN127" s="155" t="n"/>
      <c r="BO127" s="155" t="n"/>
      <c r="BP127" s="155" t="n"/>
      <c r="BQ127" s="426" t="n"/>
      <c r="BR127" s="145" t="n"/>
      <c r="BS127" s="145" t="n"/>
      <c r="BT127" s="145" t="n"/>
      <c r="BU127" s="155" t="n"/>
      <c r="BV127" s="155" t="n"/>
      <c r="BW127" s="155" t="n"/>
      <c r="BX127" s="425" t="n"/>
      <c r="BY127" s="145" t="n"/>
      <c r="BZ127" s="145" t="n"/>
      <c r="CA127" s="145" t="n"/>
      <c r="CB127" s="155" t="n"/>
      <c r="CC127" s="155" t="n"/>
      <c r="CD127" s="155" t="n"/>
      <c r="CE127" s="425" t="n"/>
      <c r="CF127" s="145" t="n"/>
      <c r="CG127" s="145" t="n"/>
      <c r="CH127" s="145" t="n"/>
      <c r="CI127" s="155" t="n"/>
      <c r="CJ127" s="155" t="n"/>
      <c r="CK127" s="155" t="n"/>
      <c r="CL127" s="145" t="n"/>
      <c r="CM127" s="145" t="n"/>
      <c r="CN127" s="145" t="n"/>
      <c r="CO127" s="145" t="n"/>
      <c r="CP127" s="145" t="n"/>
      <c r="CQ127" s="145" t="n"/>
      <c r="CR127" s="145" t="n"/>
      <c r="CS127" s="145" t="n"/>
      <c r="CT127" s="145" t="n"/>
      <c r="CU127" s="145" t="n"/>
      <c r="CV127" s="145" t="n"/>
      <c r="CW127" s="145" t="n"/>
      <c r="CX127" s="145" t="n"/>
      <c r="CY127" s="145" t="n"/>
      <c r="CZ127" s="145" t="n"/>
      <c r="DA127" s="145" t="n"/>
      <c r="DB127" s="145" t="n"/>
      <c r="DC127" s="145" t="n"/>
      <c r="DD127" s="145" t="n"/>
      <c r="DE127" s="145" t="n"/>
      <c r="DF127" s="145" t="n"/>
      <c r="DG127" s="145" t="n"/>
      <c r="DH127" s="156" t="n"/>
    </row>
    <row r="128" ht="20.25" customHeight="1" s="621">
      <c r="A128" s="144" t="n"/>
      <c r="B128" s="145" t="n"/>
      <c r="C128" s="145" t="n"/>
      <c r="D128" s="146" t="n"/>
      <c r="E128" s="383" t="inlineStr">
        <is>
          <t>A14</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45" t="n"/>
      <c r="X128" s="145" t="n"/>
      <c r="Y128" s="145" t="n"/>
      <c r="Z128" s="145" t="n"/>
      <c r="AA128" s="145" t="n"/>
      <c r="AB128" s="145" t="n"/>
      <c r="AC128" s="145" t="n"/>
      <c r="AD128" s="145" t="n"/>
      <c r="AE128" s="145" t="n"/>
      <c r="AF128" s="145" t="n"/>
      <c r="AG128" s="145" t="n"/>
      <c r="AH128" s="145" t="n"/>
      <c r="AI128" s="145" t="n"/>
      <c r="AJ128" s="428" t="n"/>
      <c r="AK128" s="145" t="n"/>
      <c r="AL128" s="145" t="n"/>
      <c r="AM128" s="145" t="n"/>
      <c r="AN128" s="145" t="n"/>
      <c r="AO128" s="145" t="n"/>
      <c r="AP128" s="145" t="n"/>
      <c r="AQ128" s="145" t="n"/>
      <c r="AR128" s="145" t="n"/>
      <c r="AS128" s="145" t="n"/>
      <c r="AT128" s="145" t="n"/>
      <c r="AU128" s="145" t="n"/>
      <c r="AV128" s="425" t="n"/>
      <c r="AW128" s="145" t="n"/>
      <c r="AX128" s="145" t="n"/>
      <c r="AY128" s="145" t="n"/>
      <c r="AZ128" s="155" t="n"/>
      <c r="BA128" s="155" t="n"/>
      <c r="BB128" s="155" t="n"/>
      <c r="BC128" s="426" t="n"/>
      <c r="BD128" s="145" t="n"/>
      <c r="BE128" s="145" t="n"/>
      <c r="BF128" s="145" t="n"/>
      <c r="BG128" s="155" t="n"/>
      <c r="BH128" s="155" t="n"/>
      <c r="BI128" s="155" t="n"/>
      <c r="BJ128" s="426" t="n"/>
      <c r="BK128" s="145" t="n"/>
      <c r="BL128" s="145" t="n"/>
      <c r="BM128" s="145" t="n"/>
      <c r="BN128" s="155" t="n"/>
      <c r="BO128" s="155" t="n"/>
      <c r="BP128" s="155" t="n"/>
      <c r="BQ128" s="426" t="n"/>
      <c r="BR128" s="145" t="n"/>
      <c r="BS128" s="145" t="n"/>
      <c r="BT128" s="145" t="n"/>
      <c r="BU128" s="155" t="n"/>
      <c r="BV128" s="155" t="n"/>
      <c r="BW128" s="155" t="n"/>
      <c r="BX128" s="425" t="n"/>
      <c r="BY128" s="145" t="n"/>
      <c r="BZ128" s="145" t="n"/>
      <c r="CA128" s="145" t="n"/>
      <c r="CB128" s="155" t="n"/>
      <c r="CC128" s="155" t="n"/>
      <c r="CD128" s="155" t="n"/>
      <c r="CE128" s="425" t="n"/>
      <c r="CF128" s="145" t="n"/>
      <c r="CG128" s="145" t="n"/>
      <c r="CH128" s="145" t="n"/>
      <c r="CI128" s="155" t="n"/>
      <c r="CJ128" s="155" t="n"/>
      <c r="CK128" s="155" t="n"/>
      <c r="CL128" s="145" t="n"/>
      <c r="CM128" s="145" t="n"/>
      <c r="CN128" s="145" t="n"/>
      <c r="CO128" s="145" t="n"/>
      <c r="CP128" s="145" t="n"/>
      <c r="CQ128" s="145" t="n"/>
      <c r="CR128" s="145" t="n"/>
      <c r="CS128" s="145" t="n"/>
      <c r="CT128" s="145" t="n"/>
      <c r="CU128" s="145" t="n"/>
      <c r="CV128" s="145" t="n"/>
      <c r="CW128" s="145" t="n"/>
      <c r="CX128" s="145" t="n"/>
      <c r="CY128" s="145" t="n"/>
      <c r="CZ128" s="145" t="n"/>
      <c r="DA128" s="145" t="n"/>
      <c r="DB128" s="145" t="n"/>
      <c r="DC128" s="145" t="n"/>
      <c r="DD128" s="145" t="n"/>
      <c r="DE128" s="145" t="n"/>
      <c r="DF128" s="145" t="n"/>
      <c r="DG128" s="145" t="n"/>
      <c r="DH128" s="156" t="n"/>
    </row>
    <row r="129" ht="20.25" customHeight="1" s="621">
      <c r="A129" s="144" t="n"/>
      <c r="B129" s="145" t="n"/>
      <c r="C129" s="145" t="n"/>
      <c r="D129" s="146" t="n"/>
      <c r="E129" s="383" t="inlineStr">
        <is>
          <t>A15</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45" t="n"/>
      <c r="X129" s="145" t="n"/>
      <c r="Y129" s="145" t="n"/>
      <c r="Z129" s="145" t="n"/>
      <c r="AA129" s="145" t="n"/>
      <c r="AB129" s="145" t="n"/>
      <c r="AC129" s="145" t="n"/>
      <c r="AD129" s="145" t="n"/>
      <c r="AE129" s="145" t="n"/>
      <c r="AF129" s="145" t="n"/>
      <c r="AG129" s="145" t="n"/>
      <c r="AH129" s="145" t="n"/>
      <c r="AI129" s="145" t="n"/>
      <c r="AJ129" s="428" t="n"/>
      <c r="AK129" s="145" t="n"/>
      <c r="AL129" s="145" t="n"/>
      <c r="AM129" s="145" t="n"/>
      <c r="AN129" s="145" t="n"/>
      <c r="AO129" s="145" t="n"/>
      <c r="AP129" s="145" t="n"/>
      <c r="AQ129" s="145" t="n"/>
      <c r="AR129" s="145" t="n"/>
      <c r="AS129" s="145" t="n"/>
      <c r="AT129" s="145" t="n"/>
      <c r="AU129" s="145" t="n"/>
      <c r="AV129" s="425" t="n"/>
      <c r="AW129" s="145" t="n"/>
      <c r="AX129" s="145" t="n"/>
      <c r="AY129" s="145" t="n"/>
      <c r="AZ129" s="155" t="n"/>
      <c r="BA129" s="155" t="n"/>
      <c r="BB129" s="155" t="n"/>
      <c r="BC129" s="426" t="n"/>
      <c r="BD129" s="145" t="n"/>
      <c r="BE129" s="145" t="n"/>
      <c r="BF129" s="145" t="n"/>
      <c r="BG129" s="155" t="n"/>
      <c r="BH129" s="155" t="n"/>
      <c r="BI129" s="155" t="n"/>
      <c r="BJ129" s="426" t="n"/>
      <c r="BK129" s="145" t="n"/>
      <c r="BL129" s="145" t="n"/>
      <c r="BM129" s="145" t="n"/>
      <c r="BN129" s="155" t="n"/>
      <c r="BO129" s="155" t="n"/>
      <c r="BP129" s="155" t="n"/>
      <c r="BQ129" s="426" t="n"/>
      <c r="BR129" s="145" t="n"/>
      <c r="BS129" s="145" t="n"/>
      <c r="BT129" s="145" t="n"/>
      <c r="BU129" s="155" t="n"/>
      <c r="BV129" s="155" t="n"/>
      <c r="BW129" s="155" t="n"/>
      <c r="BX129" s="425" t="n"/>
      <c r="BY129" s="145" t="n"/>
      <c r="BZ129" s="145" t="n"/>
      <c r="CA129" s="145" t="n"/>
      <c r="CB129" s="155" t="n"/>
      <c r="CC129" s="155" t="n"/>
      <c r="CD129" s="155" t="n"/>
      <c r="CE129" s="425" t="n"/>
      <c r="CF129" s="145" t="n"/>
      <c r="CG129" s="145" t="n"/>
      <c r="CH129" s="145" t="n"/>
      <c r="CI129" s="155" t="n"/>
      <c r="CJ129" s="155" t="n"/>
      <c r="CK129" s="155" t="n"/>
      <c r="CL129" s="145" t="n"/>
      <c r="CM129" s="145" t="n"/>
      <c r="CN129" s="145" t="n"/>
      <c r="CO129" s="145" t="n"/>
      <c r="CP129" s="145" t="n"/>
      <c r="CQ129" s="145" t="n"/>
      <c r="CR129" s="145" t="n"/>
      <c r="CS129" s="145" t="n"/>
      <c r="CT129" s="145" t="n"/>
      <c r="CU129" s="145" t="n"/>
      <c r="CV129" s="145" t="n"/>
      <c r="CW129" s="145" t="n"/>
      <c r="CX129" s="145" t="n"/>
      <c r="CY129" s="145" t="n"/>
      <c r="CZ129" s="145" t="n"/>
      <c r="DA129" s="145" t="n"/>
      <c r="DB129" s="145" t="n"/>
      <c r="DC129" s="145" t="n"/>
      <c r="DD129" s="145" t="n"/>
      <c r="DE129" s="145" t="n"/>
      <c r="DF129" s="145" t="n"/>
      <c r="DG129" s="145" t="n"/>
      <c r="DH129" s="156" t="n"/>
    </row>
    <row r="130" ht="20.25" customHeight="1" s="621">
      <c r="A130" s="144" t="n"/>
      <c r="B130" s="145" t="n"/>
      <c r="C130" s="145" t="n"/>
      <c r="D130" s="146" t="n"/>
      <c r="E130" s="383" t="inlineStr">
        <is>
          <t>A16</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45" t="n"/>
      <c r="X130" s="145" t="n"/>
      <c r="Y130" s="145" t="n"/>
      <c r="Z130" s="145" t="n"/>
      <c r="AA130" s="145" t="n"/>
      <c r="AB130" s="145" t="n"/>
      <c r="AC130" s="145" t="n"/>
      <c r="AD130" s="145" t="n"/>
      <c r="AE130" s="145" t="n"/>
      <c r="AF130" s="145" t="n"/>
      <c r="AG130" s="145" t="n"/>
      <c r="AH130" s="145" t="n"/>
      <c r="AI130" s="145" t="n"/>
      <c r="AJ130" s="428" t="n"/>
      <c r="AK130" s="145" t="n"/>
      <c r="AL130" s="145" t="n"/>
      <c r="AM130" s="145" t="n"/>
      <c r="AN130" s="145" t="n"/>
      <c r="AO130" s="145" t="n"/>
      <c r="AP130" s="145" t="n"/>
      <c r="AQ130" s="145" t="n"/>
      <c r="AR130" s="145" t="n"/>
      <c r="AS130" s="145" t="n"/>
      <c r="AT130" s="145" t="n"/>
      <c r="AU130" s="145" t="n"/>
      <c r="AV130" s="425" t="n"/>
      <c r="AW130" s="145" t="n"/>
      <c r="AX130" s="145" t="n"/>
      <c r="AY130" s="145" t="n"/>
      <c r="AZ130" s="155" t="n"/>
      <c r="BA130" s="155" t="n"/>
      <c r="BB130" s="155" t="n"/>
      <c r="BC130" s="426" t="n"/>
      <c r="BD130" s="145" t="n"/>
      <c r="BE130" s="145" t="n"/>
      <c r="BF130" s="145" t="n"/>
      <c r="BG130" s="155" t="n"/>
      <c r="BH130" s="155" t="n"/>
      <c r="BI130" s="155" t="n"/>
      <c r="BJ130" s="426" t="n"/>
      <c r="BK130" s="145" t="n"/>
      <c r="BL130" s="145" t="n"/>
      <c r="BM130" s="145" t="n"/>
      <c r="BN130" s="155" t="n"/>
      <c r="BO130" s="155" t="n"/>
      <c r="BP130" s="155" t="n"/>
      <c r="BQ130" s="426" t="n"/>
      <c r="BR130" s="145" t="n"/>
      <c r="BS130" s="145" t="n"/>
      <c r="BT130" s="145" t="n"/>
      <c r="BU130" s="155" t="n"/>
      <c r="BV130" s="155" t="n"/>
      <c r="BW130" s="155" t="n"/>
      <c r="BX130" s="425" t="n"/>
      <c r="BY130" s="145" t="n"/>
      <c r="BZ130" s="145" t="n"/>
      <c r="CA130" s="145" t="n"/>
      <c r="CB130" s="155" t="n"/>
      <c r="CC130" s="155" t="n"/>
      <c r="CD130" s="155" t="n"/>
      <c r="CE130" s="425" t="n"/>
      <c r="CF130" s="145" t="n"/>
      <c r="CG130" s="145" t="n"/>
      <c r="CH130" s="145" t="n"/>
      <c r="CI130" s="155" t="n"/>
      <c r="CJ130" s="155" t="n"/>
      <c r="CK130" s="155" t="n"/>
      <c r="CL130" s="145" t="n"/>
      <c r="CM130" s="145" t="n"/>
      <c r="CN130" s="145" t="n"/>
      <c r="CO130" s="145" t="n"/>
      <c r="CP130" s="145" t="n"/>
      <c r="CQ130" s="145" t="n"/>
      <c r="CR130" s="145" t="n"/>
      <c r="CS130" s="145" t="n"/>
      <c r="CT130" s="145" t="n"/>
      <c r="CU130" s="145" t="n"/>
      <c r="CV130" s="145" t="n"/>
      <c r="CW130" s="145" t="n"/>
      <c r="CX130" s="145" t="n"/>
      <c r="CY130" s="145" t="n"/>
      <c r="CZ130" s="145" t="n"/>
      <c r="DA130" s="145" t="n"/>
      <c r="DB130" s="145" t="n"/>
      <c r="DC130" s="145" t="n"/>
      <c r="DD130" s="145" t="n"/>
      <c r="DE130" s="145" t="n"/>
      <c r="DF130" s="145" t="n"/>
      <c r="DG130" s="145" t="n"/>
      <c r="DH130" s="156" t="n"/>
    </row>
    <row r="131" ht="20.25" customHeight="1" s="621">
      <c r="A131" s="144" t="n"/>
      <c r="B131" s="145" t="n"/>
      <c r="C131" s="145" t="n"/>
      <c r="D131" s="146" t="n"/>
      <c r="E131" s="383" t="inlineStr">
        <is>
          <t>A17</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45" t="n"/>
      <c r="X131" s="145" t="n"/>
      <c r="Y131" s="145" t="n"/>
      <c r="Z131" s="145" t="n"/>
      <c r="AA131" s="145" t="n"/>
      <c r="AB131" s="145" t="n"/>
      <c r="AC131" s="145" t="n"/>
      <c r="AD131" s="145" t="n"/>
      <c r="AE131" s="145" t="n"/>
      <c r="AF131" s="145" t="n"/>
      <c r="AG131" s="145" t="n"/>
      <c r="AH131" s="145" t="n"/>
      <c r="AI131" s="145" t="n"/>
      <c r="AJ131" s="428" t="n"/>
      <c r="AK131" s="145" t="n"/>
      <c r="AL131" s="145" t="n"/>
      <c r="AM131" s="145" t="n"/>
      <c r="AN131" s="145" t="n"/>
      <c r="AO131" s="145" t="n"/>
      <c r="AP131" s="145" t="n"/>
      <c r="AQ131" s="145" t="n"/>
      <c r="AR131" s="145" t="n"/>
      <c r="AS131" s="145" t="n"/>
      <c r="AT131" s="145" t="n"/>
      <c r="AU131" s="145" t="n"/>
      <c r="AV131" s="425" t="n"/>
      <c r="AW131" s="145" t="n"/>
      <c r="AX131" s="145" t="n"/>
      <c r="AY131" s="145" t="n"/>
      <c r="AZ131" s="155" t="n"/>
      <c r="BA131" s="155" t="n"/>
      <c r="BB131" s="155" t="n"/>
      <c r="BC131" s="426" t="n"/>
      <c r="BD131" s="145" t="n"/>
      <c r="BE131" s="145" t="n"/>
      <c r="BF131" s="145" t="n"/>
      <c r="BG131" s="155" t="n"/>
      <c r="BH131" s="155" t="n"/>
      <c r="BI131" s="155" t="n"/>
      <c r="BJ131" s="426" t="n"/>
      <c r="BK131" s="145" t="n"/>
      <c r="BL131" s="145" t="n"/>
      <c r="BM131" s="145" t="n"/>
      <c r="BN131" s="155" t="n"/>
      <c r="BO131" s="155" t="n"/>
      <c r="BP131" s="155" t="n"/>
      <c r="BQ131" s="426" t="n"/>
      <c r="BR131" s="145" t="n"/>
      <c r="BS131" s="145" t="n"/>
      <c r="BT131" s="145" t="n"/>
      <c r="BU131" s="155" t="n"/>
      <c r="BV131" s="155" t="n"/>
      <c r="BW131" s="155" t="n"/>
      <c r="BX131" s="425" t="n"/>
      <c r="BY131" s="145" t="n"/>
      <c r="BZ131" s="145" t="n"/>
      <c r="CA131" s="145" t="n"/>
      <c r="CB131" s="155" t="n"/>
      <c r="CC131" s="155" t="n"/>
      <c r="CD131" s="155" t="n"/>
      <c r="CE131" s="425" t="n"/>
      <c r="CF131" s="145" t="n"/>
      <c r="CG131" s="145" t="n"/>
      <c r="CH131" s="145" t="n"/>
      <c r="CI131" s="155" t="n"/>
      <c r="CJ131" s="155" t="n"/>
      <c r="CK131" s="155" t="n"/>
      <c r="CL131" s="145" t="n"/>
      <c r="CM131" s="145" t="n"/>
      <c r="CN131" s="145" t="n"/>
      <c r="CO131" s="145" t="n"/>
      <c r="CP131" s="145" t="n"/>
      <c r="CQ131" s="145" t="n"/>
      <c r="CR131" s="145" t="n"/>
      <c r="CS131" s="145" t="n"/>
      <c r="CT131" s="145" t="n"/>
      <c r="CU131" s="145" t="n"/>
      <c r="CV131" s="145" t="n"/>
      <c r="CW131" s="145" t="n"/>
      <c r="CX131" s="145" t="n"/>
      <c r="CY131" s="145" t="n"/>
      <c r="CZ131" s="145" t="n"/>
      <c r="DA131" s="145" t="n"/>
      <c r="DB131" s="145" t="n"/>
      <c r="DC131" s="145" t="n"/>
      <c r="DD131" s="145" t="n"/>
      <c r="DE131" s="145" t="n"/>
      <c r="DF131" s="145" t="n"/>
      <c r="DG131" s="145" t="n"/>
      <c r="DH131" s="156" t="n"/>
    </row>
    <row r="132" ht="20.25" customHeight="1" s="621">
      <c r="A132" s="144" t="n"/>
      <c r="B132" s="145" t="n"/>
      <c r="C132" s="145" t="n"/>
      <c r="D132" s="146" t="n"/>
      <c r="E132" s="383" t="inlineStr">
        <is>
          <t>A18</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45" t="n"/>
      <c r="X132" s="145" t="n"/>
      <c r="Y132" s="145" t="n"/>
      <c r="Z132" s="145" t="n"/>
      <c r="AA132" s="145" t="n"/>
      <c r="AB132" s="145" t="n"/>
      <c r="AC132" s="145" t="n"/>
      <c r="AD132" s="145" t="n"/>
      <c r="AE132" s="145" t="n"/>
      <c r="AF132" s="145" t="n"/>
      <c r="AG132" s="145" t="n"/>
      <c r="AH132" s="145" t="n"/>
      <c r="AI132" s="145" t="n"/>
      <c r="AJ132" s="428" t="n"/>
      <c r="AK132" s="145" t="n"/>
      <c r="AL132" s="145" t="n"/>
      <c r="AM132" s="145" t="n"/>
      <c r="AN132" s="145" t="n"/>
      <c r="AO132" s="145" t="n"/>
      <c r="AP132" s="145" t="n"/>
      <c r="AQ132" s="145" t="n"/>
      <c r="AR132" s="145" t="n"/>
      <c r="AS132" s="145" t="n"/>
      <c r="AT132" s="145" t="n"/>
      <c r="AU132" s="145" t="n"/>
      <c r="AV132" s="425" t="n"/>
      <c r="AW132" s="145" t="n"/>
      <c r="AX132" s="145" t="n"/>
      <c r="AY132" s="145" t="n"/>
      <c r="AZ132" s="155" t="n"/>
      <c r="BA132" s="155" t="n"/>
      <c r="BB132" s="155" t="n"/>
      <c r="BC132" s="426" t="n"/>
      <c r="BD132" s="145" t="n"/>
      <c r="BE132" s="145" t="n"/>
      <c r="BF132" s="145" t="n"/>
      <c r="BG132" s="155" t="n"/>
      <c r="BH132" s="155" t="n"/>
      <c r="BI132" s="155" t="n"/>
      <c r="BJ132" s="426" t="n"/>
      <c r="BK132" s="145" t="n"/>
      <c r="BL132" s="145" t="n"/>
      <c r="BM132" s="145" t="n"/>
      <c r="BN132" s="155" t="n"/>
      <c r="BO132" s="155" t="n"/>
      <c r="BP132" s="155" t="n"/>
      <c r="BQ132" s="426" t="n"/>
      <c r="BR132" s="145" t="n"/>
      <c r="BS132" s="145" t="n"/>
      <c r="BT132" s="145" t="n"/>
      <c r="BU132" s="155" t="n"/>
      <c r="BV132" s="155" t="n"/>
      <c r="BW132" s="155" t="n"/>
      <c r="BX132" s="425" t="n"/>
      <c r="BY132" s="145" t="n"/>
      <c r="BZ132" s="145" t="n"/>
      <c r="CA132" s="145" t="n"/>
      <c r="CB132" s="155" t="n"/>
      <c r="CC132" s="155" t="n"/>
      <c r="CD132" s="155" t="n"/>
      <c r="CE132" s="425" t="n"/>
      <c r="CF132" s="145" t="n"/>
      <c r="CG132" s="145" t="n"/>
      <c r="CH132" s="145" t="n"/>
      <c r="CI132" s="155" t="n"/>
      <c r="CJ132" s="155" t="n"/>
      <c r="CK132" s="155" t="n"/>
      <c r="CL132" s="145" t="n"/>
      <c r="CM132" s="145" t="n"/>
      <c r="CN132" s="145" t="n"/>
      <c r="CO132" s="145" t="n"/>
      <c r="CP132" s="145" t="n"/>
      <c r="CQ132" s="145" t="n"/>
      <c r="CR132" s="145" t="n"/>
      <c r="CS132" s="145" t="n"/>
      <c r="CT132" s="145" t="n"/>
      <c r="CU132" s="145" t="n"/>
      <c r="CV132" s="145" t="n"/>
      <c r="CW132" s="145" t="n"/>
      <c r="CX132" s="145" t="n"/>
      <c r="CY132" s="145" t="n"/>
      <c r="CZ132" s="145" t="n"/>
      <c r="DA132" s="145" t="n"/>
      <c r="DB132" s="145" t="n"/>
      <c r="DC132" s="145" t="n"/>
      <c r="DD132" s="145" t="n"/>
      <c r="DE132" s="145" t="n"/>
      <c r="DF132" s="145" t="n"/>
      <c r="DG132" s="145" t="n"/>
      <c r="DH132" s="156" t="n"/>
    </row>
    <row r="133" ht="20.25" customHeight="1" s="621">
      <c r="A133" s="144" t="n"/>
      <c r="B133" s="145" t="n"/>
      <c r="C133" s="145" t="n"/>
      <c r="D133" s="146" t="n"/>
      <c r="E133" s="383" t="inlineStr">
        <is>
          <t>A19</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45" t="n"/>
      <c r="X133" s="145" t="n"/>
      <c r="Y133" s="145" t="n"/>
      <c r="Z133" s="145" t="n"/>
      <c r="AA133" s="145" t="n"/>
      <c r="AB133" s="145" t="n"/>
      <c r="AC133" s="145" t="n"/>
      <c r="AD133" s="145" t="n"/>
      <c r="AE133" s="145" t="n"/>
      <c r="AF133" s="145" t="n"/>
      <c r="AG133" s="145" t="n"/>
      <c r="AH133" s="145" t="n"/>
      <c r="AI133" s="145" t="n"/>
      <c r="AJ133" s="428" t="n"/>
      <c r="AK133" s="145" t="n"/>
      <c r="AL133" s="145" t="n"/>
      <c r="AM133" s="145" t="n"/>
      <c r="AN133" s="145" t="n"/>
      <c r="AO133" s="145" t="n"/>
      <c r="AP133" s="145" t="n"/>
      <c r="AQ133" s="145" t="n"/>
      <c r="AR133" s="145" t="n"/>
      <c r="AS133" s="145" t="n"/>
      <c r="AT133" s="145" t="n"/>
      <c r="AU133" s="145" t="n"/>
      <c r="AV133" s="425" t="n"/>
      <c r="AW133" s="145" t="n"/>
      <c r="AX133" s="145" t="n"/>
      <c r="AY133" s="145" t="n"/>
      <c r="AZ133" s="155" t="n"/>
      <c r="BA133" s="155" t="n"/>
      <c r="BB133" s="155" t="n"/>
      <c r="BC133" s="426" t="n"/>
      <c r="BD133" s="145" t="n"/>
      <c r="BE133" s="145" t="n"/>
      <c r="BF133" s="145" t="n"/>
      <c r="BG133" s="155" t="n"/>
      <c r="BH133" s="155" t="n"/>
      <c r="BI133" s="155" t="n"/>
      <c r="BJ133" s="426" t="n"/>
      <c r="BK133" s="145" t="n"/>
      <c r="BL133" s="145" t="n"/>
      <c r="BM133" s="145" t="n"/>
      <c r="BN133" s="155" t="n"/>
      <c r="BO133" s="155" t="n"/>
      <c r="BP133" s="155" t="n"/>
      <c r="BQ133" s="426" t="n"/>
      <c r="BR133" s="145" t="n"/>
      <c r="BS133" s="145" t="n"/>
      <c r="BT133" s="145" t="n"/>
      <c r="BU133" s="155" t="n"/>
      <c r="BV133" s="155" t="n"/>
      <c r="BW133" s="155" t="n"/>
      <c r="BX133" s="425" t="n"/>
      <c r="BY133" s="145" t="n"/>
      <c r="BZ133" s="145" t="n"/>
      <c r="CA133" s="145" t="n"/>
      <c r="CB133" s="155" t="n"/>
      <c r="CC133" s="155" t="n"/>
      <c r="CD133" s="155" t="n"/>
      <c r="CE133" s="425" t="n"/>
      <c r="CF133" s="145" t="n"/>
      <c r="CG133" s="145" t="n"/>
      <c r="CH133" s="145" t="n"/>
      <c r="CI133" s="155" t="n"/>
      <c r="CJ133" s="155" t="n"/>
      <c r="CK133" s="155" t="n"/>
      <c r="CL133" s="145" t="n"/>
      <c r="CM133" s="145" t="n"/>
      <c r="CN133" s="145" t="n"/>
      <c r="CO133" s="145" t="n"/>
      <c r="CP133" s="145" t="n"/>
      <c r="CQ133" s="145" t="n"/>
      <c r="CR133" s="145" t="n"/>
      <c r="CS133" s="145" t="n"/>
      <c r="CT133" s="145" t="n"/>
      <c r="CU133" s="145" t="n"/>
      <c r="CV133" s="145" t="n"/>
      <c r="CW133" s="145" t="n"/>
      <c r="CX133" s="145" t="n"/>
      <c r="CY133" s="145" t="n"/>
      <c r="CZ133" s="145" t="n"/>
      <c r="DA133" s="145" t="n"/>
      <c r="DB133" s="145" t="n"/>
      <c r="DC133" s="145" t="n"/>
      <c r="DD133" s="145" t="n"/>
      <c r="DE133" s="145" t="n"/>
      <c r="DF133" s="145" t="n"/>
      <c r="DG133" s="145" t="n"/>
      <c r="DH133" s="156" t="n"/>
    </row>
    <row r="134" ht="20.25" customHeight="1" s="621">
      <c r="A134" s="144" t="n"/>
      <c r="B134" s="145" t="n"/>
      <c r="C134" s="145" t="n"/>
      <c r="D134" s="146" t="n"/>
      <c r="E134" s="383" t="inlineStr">
        <is>
          <t>A20</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45" t="n"/>
      <c r="X134" s="145" t="n"/>
      <c r="Y134" s="145" t="n"/>
      <c r="Z134" s="145" t="n"/>
      <c r="AA134" s="145" t="n"/>
      <c r="AB134" s="145" t="n"/>
      <c r="AC134" s="145" t="n"/>
      <c r="AD134" s="145" t="n"/>
      <c r="AE134" s="145" t="n"/>
      <c r="AF134" s="145" t="n"/>
      <c r="AG134" s="145" t="n"/>
      <c r="AH134" s="145" t="n"/>
      <c r="AI134" s="145" t="n"/>
      <c r="AJ134" s="428" t="n"/>
      <c r="AK134" s="145" t="n"/>
      <c r="AL134" s="145" t="n"/>
      <c r="AM134" s="145" t="n"/>
      <c r="AN134" s="145" t="n"/>
      <c r="AO134" s="145" t="n"/>
      <c r="AP134" s="145" t="n"/>
      <c r="AQ134" s="145" t="n"/>
      <c r="AR134" s="145" t="n"/>
      <c r="AS134" s="145" t="n"/>
      <c r="AT134" s="145" t="n"/>
      <c r="AU134" s="145" t="n"/>
      <c r="AV134" s="425" t="n"/>
      <c r="AW134" s="145" t="n"/>
      <c r="AX134" s="145" t="n"/>
      <c r="AY134" s="145" t="n"/>
      <c r="AZ134" s="155" t="n"/>
      <c r="BA134" s="155" t="n"/>
      <c r="BB134" s="155" t="n"/>
      <c r="BC134" s="426" t="n"/>
      <c r="BD134" s="145" t="n"/>
      <c r="BE134" s="145" t="n"/>
      <c r="BF134" s="145" t="n"/>
      <c r="BG134" s="155" t="n"/>
      <c r="BH134" s="155" t="n"/>
      <c r="BI134" s="155" t="n"/>
      <c r="BJ134" s="426" t="n"/>
      <c r="BK134" s="145" t="n"/>
      <c r="BL134" s="145" t="n"/>
      <c r="BM134" s="145" t="n"/>
      <c r="BN134" s="155" t="n"/>
      <c r="BO134" s="155" t="n"/>
      <c r="BP134" s="155" t="n"/>
      <c r="BQ134" s="426" t="n"/>
      <c r="BR134" s="145" t="n"/>
      <c r="BS134" s="145" t="n"/>
      <c r="BT134" s="145" t="n"/>
      <c r="BU134" s="155" t="n"/>
      <c r="BV134" s="155" t="n"/>
      <c r="BW134" s="155" t="n"/>
      <c r="BX134" s="425" t="n"/>
      <c r="BY134" s="145" t="n"/>
      <c r="BZ134" s="145" t="n"/>
      <c r="CA134" s="145" t="n"/>
      <c r="CB134" s="155" t="n"/>
      <c r="CC134" s="155" t="n"/>
      <c r="CD134" s="155" t="n"/>
      <c r="CE134" s="425" t="n"/>
      <c r="CF134" s="145" t="n"/>
      <c r="CG134" s="145" t="n"/>
      <c r="CH134" s="145" t="n"/>
      <c r="CI134" s="155" t="n"/>
      <c r="CJ134" s="155" t="n"/>
      <c r="CK134" s="155" t="n"/>
      <c r="CL134" s="145" t="n"/>
      <c r="CM134" s="145" t="n"/>
      <c r="CN134" s="145" t="n"/>
      <c r="CO134" s="145" t="n"/>
      <c r="CP134" s="145" t="n"/>
      <c r="CQ134" s="145" t="n"/>
      <c r="CR134" s="145" t="n"/>
      <c r="CS134" s="145" t="n"/>
      <c r="CT134" s="145" t="n"/>
      <c r="CU134" s="145" t="n"/>
      <c r="CV134" s="145" t="n"/>
      <c r="CW134" s="145" t="n"/>
      <c r="CX134" s="145" t="n"/>
      <c r="CY134" s="145" t="n"/>
      <c r="CZ134" s="145" t="n"/>
      <c r="DA134" s="145" t="n"/>
      <c r="DB134" s="145" t="n"/>
      <c r="DC134" s="145" t="n"/>
      <c r="DD134" s="145" t="n"/>
      <c r="DE134" s="145" t="n"/>
      <c r="DF134" s="145" t="n"/>
      <c r="DG134" s="145" t="n"/>
      <c r="DH134" s="156" t="n"/>
    </row>
    <row r="135" ht="20.25" customHeight="1" s="621">
      <c r="A135" s="144" t="n"/>
      <c r="B135" s="145" t="n"/>
      <c r="C135" s="145" t="n"/>
      <c r="D135" s="146" t="n"/>
      <c r="E135" s="383" t="inlineStr">
        <is>
          <t>A21</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45" t="n"/>
      <c r="X135" s="145" t="n"/>
      <c r="Y135" s="145" t="n"/>
      <c r="Z135" s="145" t="n"/>
      <c r="AA135" s="145" t="n"/>
      <c r="AB135" s="145" t="n"/>
      <c r="AC135" s="145" t="n"/>
      <c r="AD135" s="145" t="n"/>
      <c r="AE135" s="145" t="n"/>
      <c r="AF135" s="145" t="n"/>
      <c r="AG135" s="145" t="n"/>
      <c r="AH135" s="145" t="n"/>
      <c r="AI135" s="145" t="n"/>
      <c r="AJ135" s="428" t="n"/>
      <c r="AK135" s="145" t="n"/>
      <c r="AL135" s="145" t="n"/>
      <c r="AM135" s="145" t="n"/>
      <c r="AN135" s="145" t="n"/>
      <c r="AO135" s="145" t="n"/>
      <c r="AP135" s="145" t="n"/>
      <c r="AQ135" s="145" t="n"/>
      <c r="AR135" s="145" t="n"/>
      <c r="AS135" s="145" t="n"/>
      <c r="AT135" s="145" t="n"/>
      <c r="AU135" s="145" t="n"/>
      <c r="AV135" s="425" t="n"/>
      <c r="AW135" s="145" t="n"/>
      <c r="AX135" s="145" t="n"/>
      <c r="AY135" s="145" t="n"/>
      <c r="AZ135" s="155" t="n"/>
      <c r="BA135" s="155" t="n"/>
      <c r="BB135" s="155" t="n"/>
      <c r="BC135" s="426" t="n"/>
      <c r="BD135" s="145" t="n"/>
      <c r="BE135" s="145" t="n"/>
      <c r="BF135" s="145" t="n"/>
      <c r="BG135" s="155" t="n"/>
      <c r="BH135" s="155" t="n"/>
      <c r="BI135" s="155" t="n"/>
      <c r="BJ135" s="426" t="n"/>
      <c r="BK135" s="145" t="n"/>
      <c r="BL135" s="145" t="n"/>
      <c r="BM135" s="145" t="n"/>
      <c r="BN135" s="155" t="n"/>
      <c r="BO135" s="155" t="n"/>
      <c r="BP135" s="155" t="n"/>
      <c r="BQ135" s="426" t="n"/>
      <c r="BR135" s="145" t="n"/>
      <c r="BS135" s="145" t="n"/>
      <c r="BT135" s="145" t="n"/>
      <c r="BU135" s="155" t="n"/>
      <c r="BV135" s="155" t="n"/>
      <c r="BW135" s="155" t="n"/>
      <c r="BX135" s="425" t="n"/>
      <c r="BY135" s="145" t="n"/>
      <c r="BZ135" s="145" t="n"/>
      <c r="CA135" s="145" t="n"/>
      <c r="CB135" s="155" t="n"/>
      <c r="CC135" s="155" t="n"/>
      <c r="CD135" s="155" t="n"/>
      <c r="CE135" s="425" t="n"/>
      <c r="CF135" s="145" t="n"/>
      <c r="CG135" s="145" t="n"/>
      <c r="CH135" s="145" t="n"/>
      <c r="CI135" s="155" t="n"/>
      <c r="CJ135" s="155" t="n"/>
      <c r="CK135" s="155" t="n"/>
      <c r="CL135" s="145" t="n"/>
      <c r="CM135" s="145" t="n"/>
      <c r="CN135" s="145" t="n"/>
      <c r="CO135" s="145" t="n"/>
      <c r="CP135" s="145" t="n"/>
      <c r="CQ135" s="145" t="n"/>
      <c r="CR135" s="145" t="n"/>
      <c r="CS135" s="145" t="n"/>
      <c r="CT135" s="145" t="n"/>
      <c r="CU135" s="145" t="n"/>
      <c r="CV135" s="145" t="n"/>
      <c r="CW135" s="145" t="n"/>
      <c r="CX135" s="145" t="n"/>
      <c r="CY135" s="145" t="n"/>
      <c r="CZ135" s="145" t="n"/>
      <c r="DA135" s="145" t="n"/>
      <c r="DB135" s="145" t="n"/>
      <c r="DC135" s="145" t="n"/>
      <c r="DD135" s="145" t="n"/>
      <c r="DE135" s="145" t="n"/>
      <c r="DF135" s="145" t="n"/>
      <c r="DG135" s="145" t="n"/>
      <c r="DH135" s="156" t="n"/>
    </row>
    <row r="136" ht="20.25" customHeight="1" s="621">
      <c r="A136" s="144" t="n"/>
      <c r="B136" s="145" t="n"/>
      <c r="C136" s="145" t="n"/>
      <c r="D136" s="146" t="n"/>
      <c r="E136" s="383" t="inlineStr">
        <is>
          <t>A22</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45" t="n"/>
      <c r="X136" s="145" t="n"/>
      <c r="Y136" s="145" t="n"/>
      <c r="Z136" s="145" t="n"/>
      <c r="AA136" s="145" t="n"/>
      <c r="AB136" s="145" t="n"/>
      <c r="AC136" s="145" t="n"/>
      <c r="AD136" s="145" t="n"/>
      <c r="AE136" s="145" t="n"/>
      <c r="AF136" s="145" t="n"/>
      <c r="AG136" s="145" t="n"/>
      <c r="AH136" s="145" t="n"/>
      <c r="AI136" s="145" t="n"/>
      <c r="AJ136" s="428" t="n"/>
      <c r="AK136" s="145" t="n"/>
      <c r="AL136" s="145" t="n"/>
      <c r="AM136" s="145" t="n"/>
      <c r="AN136" s="145" t="n"/>
      <c r="AO136" s="145" t="n"/>
      <c r="AP136" s="145" t="n"/>
      <c r="AQ136" s="145" t="n"/>
      <c r="AR136" s="145" t="n"/>
      <c r="AS136" s="145" t="n"/>
      <c r="AT136" s="145" t="n"/>
      <c r="AU136" s="145" t="n"/>
      <c r="AV136" s="425" t="n"/>
      <c r="AW136" s="145" t="n"/>
      <c r="AX136" s="145" t="n"/>
      <c r="AY136" s="145" t="n"/>
      <c r="AZ136" s="155" t="n"/>
      <c r="BA136" s="155" t="n"/>
      <c r="BB136" s="155" t="n"/>
      <c r="BC136" s="426" t="n"/>
      <c r="BD136" s="145" t="n"/>
      <c r="BE136" s="145" t="n"/>
      <c r="BF136" s="145" t="n"/>
      <c r="BG136" s="155" t="n"/>
      <c r="BH136" s="155" t="n"/>
      <c r="BI136" s="155" t="n"/>
      <c r="BJ136" s="426" t="n"/>
      <c r="BK136" s="145" t="n"/>
      <c r="BL136" s="145" t="n"/>
      <c r="BM136" s="145" t="n"/>
      <c r="BN136" s="155" t="n"/>
      <c r="BO136" s="155" t="n"/>
      <c r="BP136" s="155" t="n"/>
      <c r="BQ136" s="426" t="n"/>
      <c r="BR136" s="145" t="n"/>
      <c r="BS136" s="145" t="n"/>
      <c r="BT136" s="145" t="n"/>
      <c r="BU136" s="155" t="n"/>
      <c r="BV136" s="155" t="n"/>
      <c r="BW136" s="155" t="n"/>
      <c r="BX136" s="425" t="n"/>
      <c r="BY136" s="145" t="n"/>
      <c r="BZ136" s="145" t="n"/>
      <c r="CA136" s="145" t="n"/>
      <c r="CB136" s="155" t="n"/>
      <c r="CC136" s="155" t="n"/>
      <c r="CD136" s="155" t="n"/>
      <c r="CE136" s="425" t="n"/>
      <c r="CF136" s="145" t="n"/>
      <c r="CG136" s="145" t="n"/>
      <c r="CH136" s="145" t="n"/>
      <c r="CI136" s="155" t="n"/>
      <c r="CJ136" s="155" t="n"/>
      <c r="CK136" s="155" t="n"/>
      <c r="CL136" s="145" t="n"/>
      <c r="CM136" s="145" t="n"/>
      <c r="CN136" s="145" t="n"/>
      <c r="CO136" s="145" t="n"/>
      <c r="CP136" s="145" t="n"/>
      <c r="CQ136" s="145" t="n"/>
      <c r="CR136" s="145" t="n"/>
      <c r="CS136" s="145" t="n"/>
      <c r="CT136" s="145" t="n"/>
      <c r="CU136" s="145" t="n"/>
      <c r="CV136" s="145" t="n"/>
      <c r="CW136" s="145" t="n"/>
      <c r="CX136" s="145" t="n"/>
      <c r="CY136" s="145" t="n"/>
      <c r="CZ136" s="145" t="n"/>
      <c r="DA136" s="145" t="n"/>
      <c r="DB136" s="145" t="n"/>
      <c r="DC136" s="145" t="n"/>
      <c r="DD136" s="145" t="n"/>
      <c r="DE136" s="145" t="n"/>
      <c r="DF136" s="145" t="n"/>
      <c r="DG136" s="145" t="n"/>
      <c r="DH136" s="156" t="n"/>
    </row>
    <row r="137" ht="20.25" customHeight="1" s="621">
      <c r="A137" s="144" t="n"/>
      <c r="B137" s="145" t="n"/>
      <c r="C137" s="145" t="n"/>
      <c r="D137" s="146" t="n"/>
      <c r="E137" s="383" t="inlineStr">
        <is>
          <t>A23</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45" t="n"/>
      <c r="X137" s="145" t="n"/>
      <c r="Y137" s="145" t="n"/>
      <c r="Z137" s="145" t="n"/>
      <c r="AA137" s="145" t="n"/>
      <c r="AB137" s="145" t="n"/>
      <c r="AC137" s="145" t="n"/>
      <c r="AD137" s="145" t="n"/>
      <c r="AE137" s="145" t="n"/>
      <c r="AF137" s="145" t="n"/>
      <c r="AG137" s="145" t="n"/>
      <c r="AH137" s="145" t="n"/>
      <c r="AI137" s="145" t="n"/>
      <c r="AJ137" s="428" t="n"/>
      <c r="AK137" s="145" t="n"/>
      <c r="AL137" s="145" t="n"/>
      <c r="AM137" s="145" t="n"/>
      <c r="AN137" s="145" t="n"/>
      <c r="AO137" s="145" t="n"/>
      <c r="AP137" s="145" t="n"/>
      <c r="AQ137" s="145" t="n"/>
      <c r="AR137" s="145" t="n"/>
      <c r="AS137" s="145" t="n"/>
      <c r="AT137" s="145" t="n"/>
      <c r="AU137" s="145" t="n"/>
      <c r="AV137" s="425" t="n"/>
      <c r="AW137" s="145" t="n"/>
      <c r="AX137" s="145" t="n"/>
      <c r="AY137" s="145" t="n"/>
      <c r="AZ137" s="155" t="n"/>
      <c r="BA137" s="155" t="n"/>
      <c r="BB137" s="155" t="n"/>
      <c r="BC137" s="426" t="n"/>
      <c r="BD137" s="145" t="n"/>
      <c r="BE137" s="145" t="n"/>
      <c r="BF137" s="145" t="n"/>
      <c r="BG137" s="155" t="n"/>
      <c r="BH137" s="155" t="n"/>
      <c r="BI137" s="155" t="n"/>
      <c r="BJ137" s="426" t="n"/>
      <c r="BK137" s="145" t="n"/>
      <c r="BL137" s="145" t="n"/>
      <c r="BM137" s="145" t="n"/>
      <c r="BN137" s="155" t="n"/>
      <c r="BO137" s="155" t="n"/>
      <c r="BP137" s="155" t="n"/>
      <c r="BQ137" s="426" t="n"/>
      <c r="BR137" s="145" t="n"/>
      <c r="BS137" s="145" t="n"/>
      <c r="BT137" s="145" t="n"/>
      <c r="BU137" s="155" t="n"/>
      <c r="BV137" s="155" t="n"/>
      <c r="BW137" s="155" t="n"/>
      <c r="BX137" s="425" t="n"/>
      <c r="BY137" s="145" t="n"/>
      <c r="BZ137" s="145" t="n"/>
      <c r="CA137" s="145" t="n"/>
      <c r="CB137" s="155" t="n"/>
      <c r="CC137" s="155" t="n"/>
      <c r="CD137" s="155" t="n"/>
      <c r="CE137" s="425" t="n"/>
      <c r="CF137" s="145" t="n"/>
      <c r="CG137" s="145" t="n"/>
      <c r="CH137" s="145" t="n"/>
      <c r="CI137" s="155" t="n"/>
      <c r="CJ137" s="155" t="n"/>
      <c r="CK137" s="155" t="n"/>
      <c r="CL137" s="145" t="n"/>
      <c r="CM137" s="145" t="n"/>
      <c r="CN137" s="145" t="n"/>
      <c r="CO137" s="145" t="n"/>
      <c r="CP137" s="145" t="n"/>
      <c r="CQ137" s="145" t="n"/>
      <c r="CR137" s="145" t="n"/>
      <c r="CS137" s="145" t="n"/>
      <c r="CT137" s="145" t="n"/>
      <c r="CU137" s="145" t="n"/>
      <c r="CV137" s="145" t="n"/>
      <c r="CW137" s="145" t="n"/>
      <c r="CX137" s="145" t="n"/>
      <c r="CY137" s="145" t="n"/>
      <c r="CZ137" s="145" t="n"/>
      <c r="DA137" s="145" t="n"/>
      <c r="DB137" s="145" t="n"/>
      <c r="DC137" s="145" t="n"/>
      <c r="DD137" s="145" t="n"/>
      <c r="DE137" s="145" t="n"/>
      <c r="DF137" s="145" t="n"/>
      <c r="DG137" s="145" t="n"/>
      <c r="DH137" s="156" t="n"/>
    </row>
    <row r="138" ht="20.25" customHeight="1" s="621">
      <c r="A138" s="144" t="n"/>
      <c r="B138" s="145" t="n"/>
      <c r="C138" s="145" t="n"/>
      <c r="D138" s="146" t="n"/>
      <c r="E138" s="383" t="inlineStr">
        <is>
          <t>A24</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45" t="n"/>
      <c r="X138" s="145" t="n"/>
      <c r="Y138" s="145" t="n"/>
      <c r="Z138" s="145" t="n"/>
      <c r="AA138" s="145" t="n"/>
      <c r="AB138" s="145" t="n"/>
      <c r="AC138" s="145" t="n"/>
      <c r="AD138" s="145" t="n"/>
      <c r="AE138" s="145" t="n"/>
      <c r="AF138" s="145" t="n"/>
      <c r="AG138" s="145" t="n"/>
      <c r="AH138" s="145" t="n"/>
      <c r="AI138" s="145" t="n"/>
      <c r="AJ138" s="428" t="n"/>
      <c r="AK138" s="145" t="n"/>
      <c r="AL138" s="145" t="n"/>
      <c r="AM138" s="145" t="n"/>
      <c r="AN138" s="145" t="n"/>
      <c r="AO138" s="145" t="n"/>
      <c r="AP138" s="145" t="n"/>
      <c r="AQ138" s="145" t="n"/>
      <c r="AR138" s="145" t="n"/>
      <c r="AS138" s="145" t="n"/>
      <c r="AT138" s="145" t="n"/>
      <c r="AU138" s="145" t="n"/>
      <c r="AV138" s="425" t="n"/>
      <c r="AW138" s="145" t="n"/>
      <c r="AX138" s="145" t="n"/>
      <c r="AY138" s="145" t="n"/>
      <c r="AZ138" s="155" t="n"/>
      <c r="BA138" s="155" t="n"/>
      <c r="BB138" s="155" t="n"/>
      <c r="BC138" s="426" t="n"/>
      <c r="BD138" s="145" t="n"/>
      <c r="BE138" s="145" t="n"/>
      <c r="BF138" s="145" t="n"/>
      <c r="BG138" s="155" t="n"/>
      <c r="BH138" s="155" t="n"/>
      <c r="BI138" s="155" t="n"/>
      <c r="BJ138" s="426" t="n"/>
      <c r="BK138" s="145" t="n"/>
      <c r="BL138" s="145" t="n"/>
      <c r="BM138" s="145" t="n"/>
      <c r="BN138" s="155" t="n"/>
      <c r="BO138" s="155" t="n"/>
      <c r="BP138" s="155" t="n"/>
      <c r="BQ138" s="426" t="n"/>
      <c r="BR138" s="145" t="n"/>
      <c r="BS138" s="145" t="n"/>
      <c r="BT138" s="145" t="n"/>
      <c r="BU138" s="155" t="n"/>
      <c r="BV138" s="155" t="n"/>
      <c r="BW138" s="155" t="n"/>
      <c r="BX138" s="425" t="n"/>
      <c r="BY138" s="145" t="n"/>
      <c r="BZ138" s="145" t="n"/>
      <c r="CA138" s="145" t="n"/>
      <c r="CB138" s="155" t="n"/>
      <c r="CC138" s="155" t="n"/>
      <c r="CD138" s="155" t="n"/>
      <c r="CE138" s="425" t="n"/>
      <c r="CF138" s="145" t="n"/>
      <c r="CG138" s="145" t="n"/>
      <c r="CH138" s="145" t="n"/>
      <c r="CI138" s="155" t="n"/>
      <c r="CJ138" s="155" t="n"/>
      <c r="CK138" s="155" t="n"/>
      <c r="CL138" s="145" t="n"/>
      <c r="CM138" s="145" t="n"/>
      <c r="CN138" s="145" t="n"/>
      <c r="CO138" s="145" t="n"/>
      <c r="CP138" s="145" t="n"/>
      <c r="CQ138" s="145" t="n"/>
      <c r="CR138" s="145" t="n"/>
      <c r="CS138" s="145" t="n"/>
      <c r="CT138" s="145" t="n"/>
      <c r="CU138" s="145" t="n"/>
      <c r="CV138" s="145" t="n"/>
      <c r="CW138" s="145" t="n"/>
      <c r="CX138" s="145" t="n"/>
      <c r="CY138" s="145" t="n"/>
      <c r="CZ138" s="145" t="n"/>
      <c r="DA138" s="145" t="n"/>
      <c r="DB138" s="145" t="n"/>
      <c r="DC138" s="145" t="n"/>
      <c r="DD138" s="145" t="n"/>
      <c r="DE138" s="145" t="n"/>
      <c r="DF138" s="145" t="n"/>
      <c r="DG138" s="145" t="n"/>
      <c r="DH138" s="156" t="n"/>
    </row>
    <row r="139" ht="20.25" customHeight="1" s="621">
      <c r="A139" s="144" t="n"/>
      <c r="B139" s="145" t="n"/>
      <c r="C139" s="145" t="n"/>
      <c r="D139" s="146" t="n"/>
      <c r="E139" s="383" t="inlineStr">
        <is>
          <t>A25</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45" t="n"/>
      <c r="X139" s="145" t="n"/>
      <c r="Y139" s="145" t="n"/>
      <c r="Z139" s="145" t="n"/>
      <c r="AA139" s="145" t="n"/>
      <c r="AB139" s="145" t="n"/>
      <c r="AC139" s="145" t="n"/>
      <c r="AD139" s="145" t="n"/>
      <c r="AE139" s="145" t="n"/>
      <c r="AF139" s="145" t="n"/>
      <c r="AG139" s="145" t="n"/>
      <c r="AH139" s="145" t="n"/>
      <c r="AI139" s="145" t="n"/>
      <c r="AJ139" s="428" t="n"/>
      <c r="AK139" s="145" t="n"/>
      <c r="AL139" s="145" t="n"/>
      <c r="AM139" s="145" t="n"/>
      <c r="AN139" s="145" t="n"/>
      <c r="AO139" s="145" t="n"/>
      <c r="AP139" s="145" t="n"/>
      <c r="AQ139" s="145" t="n"/>
      <c r="AR139" s="145" t="n"/>
      <c r="AS139" s="145" t="n"/>
      <c r="AT139" s="145" t="n"/>
      <c r="AU139" s="145" t="n"/>
      <c r="AV139" s="425" t="n"/>
      <c r="AW139" s="145" t="n"/>
      <c r="AX139" s="145" t="n"/>
      <c r="AY139" s="145" t="n"/>
      <c r="AZ139" s="155" t="n"/>
      <c r="BA139" s="155" t="n"/>
      <c r="BB139" s="155" t="n"/>
      <c r="BC139" s="426" t="n"/>
      <c r="BD139" s="145" t="n"/>
      <c r="BE139" s="145" t="n"/>
      <c r="BF139" s="145" t="n"/>
      <c r="BG139" s="155" t="n"/>
      <c r="BH139" s="155" t="n"/>
      <c r="BI139" s="155" t="n"/>
      <c r="BJ139" s="426" t="n"/>
      <c r="BK139" s="145" t="n"/>
      <c r="BL139" s="145" t="n"/>
      <c r="BM139" s="145" t="n"/>
      <c r="BN139" s="155" t="n"/>
      <c r="BO139" s="155" t="n"/>
      <c r="BP139" s="155" t="n"/>
      <c r="BQ139" s="426" t="n"/>
      <c r="BR139" s="145" t="n"/>
      <c r="BS139" s="145" t="n"/>
      <c r="BT139" s="145" t="n"/>
      <c r="BU139" s="155" t="n"/>
      <c r="BV139" s="155" t="n"/>
      <c r="BW139" s="155" t="n"/>
      <c r="BX139" s="425" t="n"/>
      <c r="BY139" s="145" t="n"/>
      <c r="BZ139" s="145" t="n"/>
      <c r="CA139" s="145" t="n"/>
      <c r="CB139" s="155" t="n"/>
      <c r="CC139" s="155" t="n"/>
      <c r="CD139" s="155" t="n"/>
      <c r="CE139" s="425" t="n"/>
      <c r="CF139" s="145" t="n"/>
      <c r="CG139" s="145" t="n"/>
      <c r="CH139" s="145" t="n"/>
      <c r="CI139" s="155" t="n"/>
      <c r="CJ139" s="155" t="n"/>
      <c r="CK139" s="155" t="n"/>
      <c r="CL139" s="145" t="n"/>
      <c r="CM139" s="145" t="n"/>
      <c r="CN139" s="145" t="n"/>
      <c r="CO139" s="145" t="n"/>
      <c r="CP139" s="145" t="n"/>
      <c r="CQ139" s="145" t="n"/>
      <c r="CR139" s="145" t="n"/>
      <c r="CS139" s="145" t="n"/>
      <c r="CT139" s="145" t="n"/>
      <c r="CU139" s="145" t="n"/>
      <c r="CV139" s="145" t="n"/>
      <c r="CW139" s="145" t="n"/>
      <c r="CX139" s="145" t="n"/>
      <c r="CY139" s="145" t="n"/>
      <c r="CZ139" s="145" t="n"/>
      <c r="DA139" s="145" t="n"/>
      <c r="DB139" s="145" t="n"/>
      <c r="DC139" s="145" t="n"/>
      <c r="DD139" s="145" t="n"/>
      <c r="DE139" s="145" t="n"/>
      <c r="DF139" s="145" t="n"/>
      <c r="DG139" s="145" t="n"/>
      <c r="DH139" s="156" t="n"/>
    </row>
    <row r="140" ht="20.25" customHeight="1" s="621">
      <c r="A140" s="144" t="n"/>
      <c r="B140" s="145" t="n"/>
      <c r="C140" s="145" t="n"/>
      <c r="D140" s="146" t="n"/>
      <c r="E140" s="383" t="inlineStr">
        <is>
          <t>A26</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45" t="n"/>
      <c r="X140" s="145" t="n"/>
      <c r="Y140" s="145" t="n"/>
      <c r="Z140" s="145" t="n"/>
      <c r="AA140" s="145" t="n"/>
      <c r="AB140" s="145" t="n"/>
      <c r="AC140" s="145" t="n"/>
      <c r="AD140" s="145" t="n"/>
      <c r="AE140" s="145" t="n"/>
      <c r="AF140" s="145" t="n"/>
      <c r="AG140" s="145" t="n"/>
      <c r="AH140" s="145" t="n"/>
      <c r="AI140" s="145" t="n"/>
      <c r="AJ140" s="428" t="n"/>
      <c r="AK140" s="145" t="n"/>
      <c r="AL140" s="145" t="n"/>
      <c r="AM140" s="145" t="n"/>
      <c r="AN140" s="145" t="n"/>
      <c r="AO140" s="145" t="n"/>
      <c r="AP140" s="145" t="n"/>
      <c r="AQ140" s="145" t="n"/>
      <c r="AR140" s="145" t="n"/>
      <c r="AS140" s="145" t="n"/>
      <c r="AT140" s="145" t="n"/>
      <c r="AU140" s="145" t="n"/>
      <c r="AV140" s="425" t="n"/>
      <c r="AW140" s="145" t="n"/>
      <c r="AX140" s="145" t="n"/>
      <c r="AY140" s="145" t="n"/>
      <c r="AZ140" s="155" t="n"/>
      <c r="BA140" s="155" t="n"/>
      <c r="BB140" s="155" t="n"/>
      <c r="BC140" s="426" t="n"/>
      <c r="BD140" s="145" t="n"/>
      <c r="BE140" s="145" t="n"/>
      <c r="BF140" s="145" t="n"/>
      <c r="BG140" s="155" t="n"/>
      <c r="BH140" s="155" t="n"/>
      <c r="BI140" s="155" t="n"/>
      <c r="BJ140" s="426" t="n"/>
      <c r="BK140" s="145" t="n"/>
      <c r="BL140" s="145" t="n"/>
      <c r="BM140" s="145" t="n"/>
      <c r="BN140" s="155" t="n"/>
      <c r="BO140" s="155" t="n"/>
      <c r="BP140" s="155" t="n"/>
      <c r="BQ140" s="426" t="n"/>
      <c r="BR140" s="145" t="n"/>
      <c r="BS140" s="145" t="n"/>
      <c r="BT140" s="145" t="n"/>
      <c r="BU140" s="155" t="n"/>
      <c r="BV140" s="155" t="n"/>
      <c r="BW140" s="155" t="n"/>
      <c r="BX140" s="425" t="n"/>
      <c r="BY140" s="145" t="n"/>
      <c r="BZ140" s="145" t="n"/>
      <c r="CA140" s="145" t="n"/>
      <c r="CB140" s="155" t="n"/>
      <c r="CC140" s="155" t="n"/>
      <c r="CD140" s="155" t="n"/>
      <c r="CE140" s="425" t="n"/>
      <c r="CF140" s="145" t="n"/>
      <c r="CG140" s="145" t="n"/>
      <c r="CH140" s="145" t="n"/>
      <c r="CI140" s="155" t="n"/>
      <c r="CJ140" s="155" t="n"/>
      <c r="CK140" s="155" t="n"/>
      <c r="CL140" s="145" t="n"/>
      <c r="CM140" s="145" t="n"/>
      <c r="CN140" s="145" t="n"/>
      <c r="CO140" s="145" t="n"/>
      <c r="CP140" s="145" t="n"/>
      <c r="CQ140" s="145" t="n"/>
      <c r="CR140" s="145" t="n"/>
      <c r="CS140" s="145" t="n"/>
      <c r="CT140" s="145" t="n"/>
      <c r="CU140" s="145" t="n"/>
      <c r="CV140" s="145" t="n"/>
      <c r="CW140" s="145" t="n"/>
      <c r="CX140" s="145" t="n"/>
      <c r="CY140" s="145" t="n"/>
      <c r="CZ140" s="145" t="n"/>
      <c r="DA140" s="145" t="n"/>
      <c r="DB140" s="145" t="n"/>
      <c r="DC140" s="145" t="n"/>
      <c r="DD140" s="145" t="n"/>
      <c r="DE140" s="145" t="n"/>
      <c r="DF140" s="145" t="n"/>
      <c r="DG140" s="145" t="n"/>
      <c r="DH140" s="156" t="n"/>
    </row>
    <row r="141" ht="20.25" customHeight="1" s="621">
      <c r="A141" s="144" t="n"/>
      <c r="B141" s="145" t="n"/>
      <c r="C141" s="145" t="n"/>
      <c r="D141" s="146" t="n"/>
      <c r="E141" s="383" t="inlineStr">
        <is>
          <t>A27</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45" t="n"/>
      <c r="X141" s="145" t="n"/>
      <c r="Y141" s="145" t="n"/>
      <c r="Z141" s="145" t="n"/>
      <c r="AA141" s="145" t="n"/>
      <c r="AB141" s="145" t="n"/>
      <c r="AC141" s="145" t="n"/>
      <c r="AD141" s="145" t="n"/>
      <c r="AE141" s="145" t="n"/>
      <c r="AF141" s="145" t="n"/>
      <c r="AG141" s="145" t="n"/>
      <c r="AH141" s="145" t="n"/>
      <c r="AI141" s="145" t="n"/>
      <c r="AJ141" s="428" t="n"/>
      <c r="AK141" s="145" t="n"/>
      <c r="AL141" s="145" t="n"/>
      <c r="AM141" s="145" t="n"/>
      <c r="AN141" s="145" t="n"/>
      <c r="AO141" s="145" t="n"/>
      <c r="AP141" s="145" t="n"/>
      <c r="AQ141" s="145" t="n"/>
      <c r="AR141" s="145" t="n"/>
      <c r="AS141" s="145" t="n"/>
      <c r="AT141" s="145" t="n"/>
      <c r="AU141" s="145" t="n"/>
      <c r="AV141" s="425" t="n"/>
      <c r="AW141" s="145" t="n"/>
      <c r="AX141" s="145" t="n"/>
      <c r="AY141" s="145" t="n"/>
      <c r="AZ141" s="155" t="n"/>
      <c r="BA141" s="155" t="n"/>
      <c r="BB141" s="155" t="n"/>
      <c r="BC141" s="426" t="n"/>
      <c r="BD141" s="145" t="n"/>
      <c r="BE141" s="145" t="n"/>
      <c r="BF141" s="145" t="n"/>
      <c r="BG141" s="155" t="n"/>
      <c r="BH141" s="155" t="n"/>
      <c r="BI141" s="155" t="n"/>
      <c r="BJ141" s="426" t="n"/>
      <c r="BK141" s="145" t="n"/>
      <c r="BL141" s="145" t="n"/>
      <c r="BM141" s="145" t="n"/>
      <c r="BN141" s="155" t="n"/>
      <c r="BO141" s="155" t="n"/>
      <c r="BP141" s="155" t="n"/>
      <c r="BQ141" s="426" t="n"/>
      <c r="BR141" s="145" t="n"/>
      <c r="BS141" s="145" t="n"/>
      <c r="BT141" s="145" t="n"/>
      <c r="BU141" s="155" t="n"/>
      <c r="BV141" s="155" t="n"/>
      <c r="BW141" s="155" t="n"/>
      <c r="BX141" s="425" t="n"/>
      <c r="BY141" s="145" t="n"/>
      <c r="BZ141" s="145" t="n"/>
      <c r="CA141" s="145" t="n"/>
      <c r="CB141" s="155" t="n"/>
      <c r="CC141" s="155" t="n"/>
      <c r="CD141" s="155" t="n"/>
      <c r="CE141" s="425" t="n"/>
      <c r="CF141" s="145" t="n"/>
      <c r="CG141" s="145" t="n"/>
      <c r="CH141" s="145" t="n"/>
      <c r="CI141" s="155" t="n"/>
      <c r="CJ141" s="155" t="n"/>
      <c r="CK141" s="155" t="n"/>
      <c r="CL141" s="145" t="n"/>
      <c r="CM141" s="145" t="n"/>
      <c r="CN141" s="145" t="n"/>
      <c r="CO141" s="145" t="n"/>
      <c r="CP141" s="145" t="n"/>
      <c r="CQ141" s="145" t="n"/>
      <c r="CR141" s="145" t="n"/>
      <c r="CS141" s="145" t="n"/>
      <c r="CT141" s="145" t="n"/>
      <c r="CU141" s="145" t="n"/>
      <c r="CV141" s="145" t="n"/>
      <c r="CW141" s="145" t="n"/>
      <c r="CX141" s="145" t="n"/>
      <c r="CY141" s="145" t="n"/>
      <c r="CZ141" s="145" t="n"/>
      <c r="DA141" s="145" t="n"/>
      <c r="DB141" s="145" t="n"/>
      <c r="DC141" s="145" t="n"/>
      <c r="DD141" s="145" t="n"/>
      <c r="DE141" s="145" t="n"/>
      <c r="DF141" s="145" t="n"/>
      <c r="DG141" s="145" t="n"/>
      <c r="DH141" s="156" t="n"/>
    </row>
    <row r="142" ht="20.25" customHeight="1" s="621">
      <c r="A142" s="144" t="n"/>
      <c r="B142" s="145" t="n"/>
      <c r="C142" s="145" t="n"/>
      <c r="D142" s="146" t="n"/>
      <c r="E142" s="383" t="inlineStr">
        <is>
          <t>A28</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45" t="n"/>
      <c r="X142" s="145" t="n"/>
      <c r="Y142" s="145" t="n"/>
      <c r="Z142" s="145" t="n"/>
      <c r="AA142" s="145" t="n"/>
      <c r="AB142" s="145" t="n"/>
      <c r="AC142" s="145" t="n"/>
      <c r="AD142" s="145" t="n"/>
      <c r="AE142" s="145" t="n"/>
      <c r="AF142" s="145" t="n"/>
      <c r="AG142" s="145" t="n"/>
      <c r="AH142" s="145" t="n"/>
      <c r="AI142" s="145" t="n"/>
      <c r="AJ142" s="428" t="n"/>
      <c r="AK142" s="145" t="n"/>
      <c r="AL142" s="145" t="n"/>
      <c r="AM142" s="145" t="n"/>
      <c r="AN142" s="145" t="n"/>
      <c r="AO142" s="145" t="n"/>
      <c r="AP142" s="145" t="n"/>
      <c r="AQ142" s="145" t="n"/>
      <c r="AR142" s="145" t="n"/>
      <c r="AS142" s="145" t="n"/>
      <c r="AT142" s="145" t="n"/>
      <c r="AU142" s="145" t="n"/>
      <c r="AV142" s="425" t="n"/>
      <c r="AW142" s="145" t="n"/>
      <c r="AX142" s="145" t="n"/>
      <c r="AY142" s="145" t="n"/>
      <c r="AZ142" s="155" t="n"/>
      <c r="BA142" s="155" t="n"/>
      <c r="BB142" s="155" t="n"/>
      <c r="BC142" s="426" t="n"/>
      <c r="BD142" s="145" t="n"/>
      <c r="BE142" s="145" t="n"/>
      <c r="BF142" s="145" t="n"/>
      <c r="BG142" s="155" t="n"/>
      <c r="BH142" s="155" t="n"/>
      <c r="BI142" s="155" t="n"/>
      <c r="BJ142" s="426" t="n"/>
      <c r="BK142" s="145" t="n"/>
      <c r="BL142" s="145" t="n"/>
      <c r="BM142" s="145" t="n"/>
      <c r="BN142" s="155" t="n"/>
      <c r="BO142" s="155" t="n"/>
      <c r="BP142" s="155" t="n"/>
      <c r="BQ142" s="426" t="n"/>
      <c r="BR142" s="145" t="n"/>
      <c r="BS142" s="145" t="n"/>
      <c r="BT142" s="145" t="n"/>
      <c r="BU142" s="155" t="n"/>
      <c r="BV142" s="155" t="n"/>
      <c r="BW142" s="155" t="n"/>
      <c r="BX142" s="425" t="n"/>
      <c r="BY142" s="145" t="n"/>
      <c r="BZ142" s="145" t="n"/>
      <c r="CA142" s="145" t="n"/>
      <c r="CB142" s="155" t="n"/>
      <c r="CC142" s="155" t="n"/>
      <c r="CD142" s="155" t="n"/>
      <c r="CE142" s="425" t="n"/>
      <c r="CF142" s="145" t="n"/>
      <c r="CG142" s="145" t="n"/>
      <c r="CH142" s="145" t="n"/>
      <c r="CI142" s="155" t="n"/>
      <c r="CJ142" s="155" t="n"/>
      <c r="CK142" s="155" t="n"/>
      <c r="CL142" s="145" t="n"/>
      <c r="CM142" s="145" t="n"/>
      <c r="CN142" s="145" t="n"/>
      <c r="CO142" s="145" t="n"/>
      <c r="CP142" s="145" t="n"/>
      <c r="CQ142" s="145" t="n"/>
      <c r="CR142" s="145" t="n"/>
      <c r="CS142" s="145" t="n"/>
      <c r="CT142" s="145" t="n"/>
      <c r="CU142" s="145" t="n"/>
      <c r="CV142" s="145" t="n"/>
      <c r="CW142" s="145" t="n"/>
      <c r="CX142" s="145" t="n"/>
      <c r="CY142" s="145" t="n"/>
      <c r="CZ142" s="145" t="n"/>
      <c r="DA142" s="145" t="n"/>
      <c r="DB142" s="145" t="n"/>
      <c r="DC142" s="145" t="n"/>
      <c r="DD142" s="145" t="n"/>
      <c r="DE142" s="145" t="n"/>
      <c r="DF142" s="145" t="n"/>
      <c r="DG142" s="145" t="n"/>
      <c r="DH142" s="156" t="n"/>
    </row>
    <row r="143" ht="20.25" customHeight="1" s="621">
      <c r="A143" s="144" t="n"/>
      <c r="B143" s="145" t="n"/>
      <c r="C143" s="145" t="n"/>
      <c r="D143" s="146" t="n"/>
      <c r="E143" s="383" t="inlineStr">
        <is>
          <t>A29</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45" t="n"/>
      <c r="X143" s="145" t="n"/>
      <c r="Y143" s="145" t="n"/>
      <c r="Z143" s="145" t="n"/>
      <c r="AA143" s="145" t="n"/>
      <c r="AB143" s="145" t="n"/>
      <c r="AC143" s="145" t="n"/>
      <c r="AD143" s="145" t="n"/>
      <c r="AE143" s="145" t="n"/>
      <c r="AF143" s="145" t="n"/>
      <c r="AG143" s="145" t="n"/>
      <c r="AH143" s="145" t="n"/>
      <c r="AI143" s="145" t="n"/>
      <c r="AJ143" s="428" t="n"/>
      <c r="AK143" s="145" t="n"/>
      <c r="AL143" s="145" t="n"/>
      <c r="AM143" s="145" t="n"/>
      <c r="AN143" s="145" t="n"/>
      <c r="AO143" s="145" t="n"/>
      <c r="AP143" s="145" t="n"/>
      <c r="AQ143" s="145" t="n"/>
      <c r="AR143" s="145" t="n"/>
      <c r="AS143" s="145" t="n"/>
      <c r="AT143" s="145" t="n"/>
      <c r="AU143" s="145" t="n"/>
      <c r="AV143" s="425" t="n"/>
      <c r="AW143" s="145" t="n"/>
      <c r="AX143" s="145" t="n"/>
      <c r="AY143" s="145" t="n"/>
      <c r="AZ143" s="155" t="n"/>
      <c r="BA143" s="155" t="n"/>
      <c r="BB143" s="155" t="n"/>
      <c r="BC143" s="426" t="n"/>
      <c r="BD143" s="145" t="n"/>
      <c r="BE143" s="145" t="n"/>
      <c r="BF143" s="145" t="n"/>
      <c r="BG143" s="155" t="n"/>
      <c r="BH143" s="155" t="n"/>
      <c r="BI143" s="155" t="n"/>
      <c r="BJ143" s="426" t="n"/>
      <c r="BK143" s="145" t="n"/>
      <c r="BL143" s="145" t="n"/>
      <c r="BM143" s="145" t="n"/>
      <c r="BN143" s="155" t="n"/>
      <c r="BO143" s="155" t="n"/>
      <c r="BP143" s="155" t="n"/>
      <c r="BQ143" s="426" t="n"/>
      <c r="BR143" s="145" t="n"/>
      <c r="BS143" s="145" t="n"/>
      <c r="BT143" s="145" t="n"/>
      <c r="BU143" s="155" t="n"/>
      <c r="BV143" s="155" t="n"/>
      <c r="BW143" s="155" t="n"/>
      <c r="BX143" s="425" t="n"/>
      <c r="BY143" s="145" t="n"/>
      <c r="BZ143" s="145" t="n"/>
      <c r="CA143" s="145" t="n"/>
      <c r="CB143" s="155" t="n"/>
      <c r="CC143" s="155" t="n"/>
      <c r="CD143" s="155" t="n"/>
      <c r="CE143" s="425" t="n"/>
      <c r="CF143" s="145" t="n"/>
      <c r="CG143" s="145" t="n"/>
      <c r="CH143" s="145" t="n"/>
      <c r="CI143" s="155" t="n"/>
      <c r="CJ143" s="155" t="n"/>
      <c r="CK143" s="155" t="n"/>
      <c r="CL143" s="145" t="n"/>
      <c r="CM143" s="145" t="n"/>
      <c r="CN143" s="145" t="n"/>
      <c r="CO143" s="145" t="n"/>
      <c r="CP143" s="145" t="n"/>
      <c r="CQ143" s="145" t="n"/>
      <c r="CR143" s="145" t="n"/>
      <c r="CS143" s="145" t="n"/>
      <c r="CT143" s="145" t="n"/>
      <c r="CU143" s="145" t="n"/>
      <c r="CV143" s="145" t="n"/>
      <c r="CW143" s="145" t="n"/>
      <c r="CX143" s="145" t="n"/>
      <c r="CY143" s="145" t="n"/>
      <c r="CZ143" s="145" t="n"/>
      <c r="DA143" s="145" t="n"/>
      <c r="DB143" s="145" t="n"/>
      <c r="DC143" s="145" t="n"/>
      <c r="DD143" s="145" t="n"/>
      <c r="DE143" s="145" t="n"/>
      <c r="DF143" s="145" t="n"/>
      <c r="DG143" s="145" t="n"/>
      <c r="DH143" s="156" t="n"/>
    </row>
    <row r="144" ht="20.25" customHeight="1" s="621">
      <c r="A144" s="144" t="n"/>
      <c r="B144" s="145" t="n"/>
      <c r="C144" s="145" t="n"/>
      <c r="D144" s="146" t="n"/>
      <c r="E144" s="383" t="inlineStr">
        <is>
          <t>A30</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45" t="n"/>
      <c r="X144" s="145" t="n"/>
      <c r="Y144" s="145" t="n"/>
      <c r="Z144" s="145" t="n"/>
      <c r="AA144" s="145" t="n"/>
      <c r="AB144" s="145" t="n"/>
      <c r="AC144" s="145" t="n"/>
      <c r="AD144" s="145" t="n"/>
      <c r="AE144" s="145" t="n"/>
      <c r="AF144" s="145" t="n"/>
      <c r="AG144" s="145" t="n"/>
      <c r="AH144" s="145" t="n"/>
      <c r="AI144" s="145" t="n"/>
      <c r="AJ144" s="428" t="n"/>
      <c r="AK144" s="145" t="n"/>
      <c r="AL144" s="145" t="n"/>
      <c r="AM144" s="145" t="n"/>
      <c r="AN144" s="145" t="n"/>
      <c r="AO144" s="145" t="n"/>
      <c r="AP144" s="145" t="n"/>
      <c r="AQ144" s="145" t="n"/>
      <c r="AR144" s="145" t="n"/>
      <c r="AS144" s="145" t="n"/>
      <c r="AT144" s="145" t="n"/>
      <c r="AU144" s="145" t="n"/>
      <c r="AV144" s="425" t="n"/>
      <c r="AW144" s="145" t="n"/>
      <c r="AX144" s="145" t="n"/>
      <c r="AY144" s="145" t="n"/>
      <c r="AZ144" s="155" t="n"/>
      <c r="BA144" s="155" t="n"/>
      <c r="BB144" s="155" t="n"/>
      <c r="BC144" s="426" t="n"/>
      <c r="BD144" s="145" t="n"/>
      <c r="BE144" s="145" t="n"/>
      <c r="BF144" s="145" t="n"/>
      <c r="BG144" s="155" t="n"/>
      <c r="BH144" s="155" t="n"/>
      <c r="BI144" s="155" t="n"/>
      <c r="BJ144" s="426" t="n"/>
      <c r="BK144" s="145" t="n"/>
      <c r="BL144" s="145" t="n"/>
      <c r="BM144" s="145" t="n"/>
      <c r="BN144" s="155" t="n"/>
      <c r="BO144" s="155" t="n"/>
      <c r="BP144" s="155" t="n"/>
      <c r="BQ144" s="426" t="n"/>
      <c r="BR144" s="145" t="n"/>
      <c r="BS144" s="145" t="n"/>
      <c r="BT144" s="145" t="n"/>
      <c r="BU144" s="155" t="n"/>
      <c r="BV144" s="155" t="n"/>
      <c r="BW144" s="155" t="n"/>
      <c r="BX144" s="425" t="n"/>
      <c r="BY144" s="145" t="n"/>
      <c r="BZ144" s="145" t="n"/>
      <c r="CA144" s="145" t="n"/>
      <c r="CB144" s="155" t="n"/>
      <c r="CC144" s="155" t="n"/>
      <c r="CD144" s="155" t="n"/>
      <c r="CE144" s="425" t="n"/>
      <c r="CF144" s="145" t="n"/>
      <c r="CG144" s="145" t="n"/>
      <c r="CH144" s="145" t="n"/>
      <c r="CI144" s="155" t="n"/>
      <c r="CJ144" s="155" t="n"/>
      <c r="CK144" s="155" t="n"/>
      <c r="CL144" s="145" t="n"/>
      <c r="CM144" s="145" t="n"/>
      <c r="CN144" s="145" t="n"/>
      <c r="CO144" s="145" t="n"/>
      <c r="CP144" s="145" t="n"/>
      <c r="CQ144" s="145" t="n"/>
      <c r="CR144" s="145" t="n"/>
      <c r="CS144" s="145" t="n"/>
      <c r="CT144" s="145" t="n"/>
      <c r="CU144" s="145" t="n"/>
      <c r="CV144" s="145" t="n"/>
      <c r="CW144" s="145" t="n"/>
      <c r="CX144" s="145" t="n"/>
      <c r="CY144" s="145" t="n"/>
      <c r="CZ144" s="145" t="n"/>
      <c r="DA144" s="145" t="n"/>
      <c r="DB144" s="145" t="n"/>
      <c r="DC144" s="145" t="n"/>
      <c r="DD144" s="145" t="n"/>
      <c r="DE144" s="145" t="n"/>
      <c r="DF144" s="145" t="n"/>
      <c r="DG144" s="145" t="n"/>
      <c r="DH144" s="156" t="n"/>
    </row>
    <row r="145" ht="20.25" customHeight="1" s="621">
      <c r="A145" s="144" t="n"/>
      <c r="B145" s="145" t="n"/>
      <c r="C145" s="145" t="n"/>
      <c r="D145" s="146" t="n"/>
      <c r="E145" s="383" t="inlineStr">
        <is>
          <t>A31</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45" t="n"/>
      <c r="X145" s="145" t="n"/>
      <c r="Y145" s="145" t="n"/>
      <c r="Z145" s="145" t="n"/>
      <c r="AA145" s="145" t="n"/>
      <c r="AB145" s="145" t="n"/>
      <c r="AC145" s="145" t="n"/>
      <c r="AD145" s="145" t="n"/>
      <c r="AE145" s="145" t="n"/>
      <c r="AF145" s="145" t="n"/>
      <c r="AG145" s="145" t="n"/>
      <c r="AH145" s="145" t="n"/>
      <c r="AI145" s="145" t="n"/>
      <c r="AJ145" s="428" t="n"/>
      <c r="AK145" s="145" t="n"/>
      <c r="AL145" s="145" t="n"/>
      <c r="AM145" s="145" t="n"/>
      <c r="AN145" s="145" t="n"/>
      <c r="AO145" s="145" t="n"/>
      <c r="AP145" s="145" t="n"/>
      <c r="AQ145" s="145" t="n"/>
      <c r="AR145" s="145" t="n"/>
      <c r="AS145" s="145" t="n"/>
      <c r="AT145" s="145" t="n"/>
      <c r="AU145" s="145" t="n"/>
      <c r="AV145" s="425" t="n"/>
      <c r="AW145" s="145" t="n"/>
      <c r="AX145" s="145" t="n"/>
      <c r="AY145" s="145" t="n"/>
      <c r="AZ145" s="155" t="n"/>
      <c r="BA145" s="155" t="n"/>
      <c r="BB145" s="155" t="n"/>
      <c r="BC145" s="426" t="n"/>
      <c r="BD145" s="145" t="n"/>
      <c r="BE145" s="145" t="n"/>
      <c r="BF145" s="145" t="n"/>
      <c r="BG145" s="155" t="n"/>
      <c r="BH145" s="155" t="n"/>
      <c r="BI145" s="155" t="n"/>
      <c r="BJ145" s="426" t="n"/>
      <c r="BK145" s="145" t="n"/>
      <c r="BL145" s="145" t="n"/>
      <c r="BM145" s="145" t="n"/>
      <c r="BN145" s="155" t="n"/>
      <c r="BO145" s="155" t="n"/>
      <c r="BP145" s="155" t="n"/>
      <c r="BQ145" s="426" t="n"/>
      <c r="BR145" s="145" t="n"/>
      <c r="BS145" s="145" t="n"/>
      <c r="BT145" s="145" t="n"/>
      <c r="BU145" s="155" t="n"/>
      <c r="BV145" s="155" t="n"/>
      <c r="BW145" s="155" t="n"/>
      <c r="BX145" s="425" t="n"/>
      <c r="BY145" s="145" t="n"/>
      <c r="BZ145" s="145" t="n"/>
      <c r="CA145" s="145" t="n"/>
      <c r="CB145" s="155" t="n"/>
      <c r="CC145" s="155" t="n"/>
      <c r="CD145" s="155" t="n"/>
      <c r="CE145" s="425" t="n"/>
      <c r="CF145" s="145" t="n"/>
      <c r="CG145" s="145" t="n"/>
      <c r="CH145" s="145" t="n"/>
      <c r="CI145" s="155" t="n"/>
      <c r="CJ145" s="155" t="n"/>
      <c r="CK145" s="155" t="n"/>
      <c r="CL145" s="145" t="n"/>
      <c r="CM145" s="145" t="n"/>
      <c r="CN145" s="145" t="n"/>
      <c r="CO145" s="145" t="n"/>
      <c r="CP145" s="145" t="n"/>
      <c r="CQ145" s="145" t="n"/>
      <c r="CR145" s="145" t="n"/>
      <c r="CS145" s="145" t="n"/>
      <c r="CT145" s="145" t="n"/>
      <c r="CU145" s="145" t="n"/>
      <c r="CV145" s="145" t="n"/>
      <c r="CW145" s="145" t="n"/>
      <c r="CX145" s="145" t="n"/>
      <c r="CY145" s="145" t="n"/>
      <c r="CZ145" s="145" t="n"/>
      <c r="DA145" s="145" t="n"/>
      <c r="DB145" s="145" t="n"/>
      <c r="DC145" s="145" t="n"/>
      <c r="DD145" s="145" t="n"/>
      <c r="DE145" s="145" t="n"/>
      <c r="DF145" s="145" t="n"/>
      <c r="DG145" s="145" t="n"/>
      <c r="DH145" s="156" t="n"/>
    </row>
    <row r="146" ht="20.25" customHeight="1" s="621">
      <c r="A146" s="144" t="n"/>
      <c r="B146" s="145" t="n"/>
      <c r="C146" s="145" t="n"/>
      <c r="D146" s="146" t="n"/>
      <c r="E146" s="383" t="inlineStr">
        <is>
          <t>A32</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45" t="n"/>
      <c r="X146" s="145" t="n"/>
      <c r="Y146" s="145" t="n"/>
      <c r="Z146" s="145" t="n"/>
      <c r="AA146" s="145" t="n"/>
      <c r="AB146" s="145" t="n"/>
      <c r="AC146" s="145" t="n"/>
      <c r="AD146" s="145" t="n"/>
      <c r="AE146" s="145" t="n"/>
      <c r="AF146" s="145" t="n"/>
      <c r="AG146" s="145" t="n"/>
      <c r="AH146" s="145" t="n"/>
      <c r="AI146" s="145" t="n"/>
      <c r="AJ146" s="428" t="n"/>
      <c r="AK146" s="145" t="n"/>
      <c r="AL146" s="145" t="n"/>
      <c r="AM146" s="145" t="n"/>
      <c r="AN146" s="145" t="n"/>
      <c r="AO146" s="145" t="n"/>
      <c r="AP146" s="145" t="n"/>
      <c r="AQ146" s="145" t="n"/>
      <c r="AR146" s="145" t="n"/>
      <c r="AS146" s="145" t="n"/>
      <c r="AT146" s="145" t="n"/>
      <c r="AU146" s="145" t="n"/>
      <c r="AV146" s="425" t="n"/>
      <c r="AW146" s="145" t="n"/>
      <c r="AX146" s="145" t="n"/>
      <c r="AY146" s="145" t="n"/>
      <c r="AZ146" s="155" t="n"/>
      <c r="BA146" s="155" t="n"/>
      <c r="BB146" s="155" t="n"/>
      <c r="BC146" s="426" t="n"/>
      <c r="BD146" s="145" t="n"/>
      <c r="BE146" s="145" t="n"/>
      <c r="BF146" s="145" t="n"/>
      <c r="BG146" s="155" t="n"/>
      <c r="BH146" s="155" t="n"/>
      <c r="BI146" s="155" t="n"/>
      <c r="BJ146" s="426" t="n"/>
      <c r="BK146" s="145" t="n"/>
      <c r="BL146" s="145" t="n"/>
      <c r="BM146" s="145" t="n"/>
      <c r="BN146" s="155" t="n"/>
      <c r="BO146" s="155" t="n"/>
      <c r="BP146" s="155" t="n"/>
      <c r="BQ146" s="426" t="n"/>
      <c r="BR146" s="145" t="n"/>
      <c r="BS146" s="145" t="n"/>
      <c r="BT146" s="145" t="n"/>
      <c r="BU146" s="155" t="n"/>
      <c r="BV146" s="155" t="n"/>
      <c r="BW146" s="155" t="n"/>
      <c r="BX146" s="425" t="n"/>
      <c r="BY146" s="145" t="n"/>
      <c r="BZ146" s="145" t="n"/>
      <c r="CA146" s="145" t="n"/>
      <c r="CB146" s="155" t="n"/>
      <c r="CC146" s="155" t="n"/>
      <c r="CD146" s="155" t="n"/>
      <c r="CE146" s="425" t="n"/>
      <c r="CF146" s="145" t="n"/>
      <c r="CG146" s="145" t="n"/>
      <c r="CH146" s="145" t="n"/>
      <c r="CI146" s="155" t="n"/>
      <c r="CJ146" s="155" t="n"/>
      <c r="CK146" s="155" t="n"/>
      <c r="CL146" s="145" t="n"/>
      <c r="CM146" s="145" t="n"/>
      <c r="CN146" s="145" t="n"/>
      <c r="CO146" s="145" t="n"/>
      <c r="CP146" s="145" t="n"/>
      <c r="CQ146" s="145" t="n"/>
      <c r="CR146" s="145" t="n"/>
      <c r="CS146" s="145" t="n"/>
      <c r="CT146" s="145" t="n"/>
      <c r="CU146" s="145" t="n"/>
      <c r="CV146" s="145" t="n"/>
      <c r="CW146" s="145" t="n"/>
      <c r="CX146" s="145" t="n"/>
      <c r="CY146" s="145" t="n"/>
      <c r="CZ146" s="145" t="n"/>
      <c r="DA146" s="145" t="n"/>
      <c r="DB146" s="145" t="n"/>
      <c r="DC146" s="145" t="n"/>
      <c r="DD146" s="145" t="n"/>
      <c r="DE146" s="145" t="n"/>
      <c r="DF146" s="145" t="n"/>
      <c r="DG146" s="145" t="n"/>
      <c r="DH146" s="156" t="n"/>
    </row>
    <row r="147" ht="20.25" customHeight="1" s="621">
      <c r="A147" s="144" t="n"/>
      <c r="B147" s="145" t="n"/>
      <c r="C147" s="145" t="n"/>
      <c r="D147" s="146" t="n"/>
      <c r="E147" s="383" t="inlineStr">
        <is>
          <t>A33</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45" t="n"/>
      <c r="X147" s="145" t="n"/>
      <c r="Y147" s="145" t="n"/>
      <c r="Z147" s="145" t="n"/>
      <c r="AA147" s="145" t="n"/>
      <c r="AB147" s="145" t="n"/>
      <c r="AC147" s="145" t="n"/>
      <c r="AD147" s="145" t="n"/>
      <c r="AE147" s="145" t="n"/>
      <c r="AF147" s="145" t="n"/>
      <c r="AG147" s="145" t="n"/>
      <c r="AH147" s="145" t="n"/>
      <c r="AI147" s="145" t="n"/>
      <c r="AJ147" s="428" t="n"/>
      <c r="AK147" s="145" t="n"/>
      <c r="AL147" s="145" t="n"/>
      <c r="AM147" s="145" t="n"/>
      <c r="AN147" s="145" t="n"/>
      <c r="AO147" s="145" t="n"/>
      <c r="AP147" s="145" t="n"/>
      <c r="AQ147" s="145" t="n"/>
      <c r="AR147" s="145" t="n"/>
      <c r="AS147" s="145" t="n"/>
      <c r="AT147" s="145" t="n"/>
      <c r="AU147" s="145" t="n"/>
      <c r="AV147" s="425" t="n"/>
      <c r="AW147" s="145" t="n"/>
      <c r="AX147" s="145" t="n"/>
      <c r="AY147" s="145" t="n"/>
      <c r="AZ147" s="155" t="n"/>
      <c r="BA147" s="155" t="n"/>
      <c r="BB147" s="155" t="n"/>
      <c r="BC147" s="426" t="n"/>
      <c r="BD147" s="145" t="n"/>
      <c r="BE147" s="145" t="n"/>
      <c r="BF147" s="145" t="n"/>
      <c r="BG147" s="155" t="n"/>
      <c r="BH147" s="155" t="n"/>
      <c r="BI147" s="155" t="n"/>
      <c r="BJ147" s="426" t="n"/>
      <c r="BK147" s="145" t="n"/>
      <c r="BL147" s="145" t="n"/>
      <c r="BM147" s="145" t="n"/>
      <c r="BN147" s="155" t="n"/>
      <c r="BO147" s="155" t="n"/>
      <c r="BP147" s="155" t="n"/>
      <c r="BQ147" s="426" t="n"/>
      <c r="BR147" s="145" t="n"/>
      <c r="BS147" s="145" t="n"/>
      <c r="BT147" s="145" t="n"/>
      <c r="BU147" s="155" t="n"/>
      <c r="BV147" s="155" t="n"/>
      <c r="BW147" s="155" t="n"/>
      <c r="BX147" s="425" t="n"/>
      <c r="BY147" s="145" t="n"/>
      <c r="BZ147" s="145" t="n"/>
      <c r="CA147" s="145" t="n"/>
      <c r="CB147" s="155" t="n"/>
      <c r="CC147" s="155" t="n"/>
      <c r="CD147" s="155" t="n"/>
      <c r="CE147" s="425" t="n"/>
      <c r="CF147" s="145" t="n"/>
      <c r="CG147" s="145" t="n"/>
      <c r="CH147" s="145" t="n"/>
      <c r="CI147" s="155" t="n"/>
      <c r="CJ147" s="155" t="n"/>
      <c r="CK147" s="155" t="n"/>
      <c r="CL147" s="145" t="n"/>
      <c r="CM147" s="145" t="n"/>
      <c r="CN147" s="145" t="n"/>
      <c r="CO147" s="145" t="n"/>
      <c r="CP147" s="145" t="n"/>
      <c r="CQ147" s="145" t="n"/>
      <c r="CR147" s="145" t="n"/>
      <c r="CS147" s="145" t="n"/>
      <c r="CT147" s="145" t="n"/>
      <c r="CU147" s="145" t="n"/>
      <c r="CV147" s="145" t="n"/>
      <c r="CW147" s="145" t="n"/>
      <c r="CX147" s="145" t="n"/>
      <c r="CY147" s="145" t="n"/>
      <c r="CZ147" s="145" t="n"/>
      <c r="DA147" s="145" t="n"/>
      <c r="DB147" s="145" t="n"/>
      <c r="DC147" s="145" t="n"/>
      <c r="DD147" s="145" t="n"/>
      <c r="DE147" s="145" t="n"/>
      <c r="DF147" s="145" t="n"/>
      <c r="DG147" s="145" t="n"/>
      <c r="DH147" s="156" t="n"/>
    </row>
    <row r="148" ht="20.25" customHeight="1" s="621">
      <c r="A148" s="144" t="n"/>
      <c r="B148" s="145" t="n"/>
      <c r="C148" s="145" t="n"/>
      <c r="D148" s="146" t="n"/>
      <c r="E148" s="383" t="inlineStr">
        <is>
          <t>A34</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45" t="n"/>
      <c r="X148" s="145" t="n"/>
      <c r="Y148" s="145" t="n"/>
      <c r="Z148" s="145" t="n"/>
      <c r="AA148" s="145" t="n"/>
      <c r="AB148" s="145" t="n"/>
      <c r="AC148" s="145" t="n"/>
      <c r="AD148" s="145" t="n"/>
      <c r="AE148" s="145" t="n"/>
      <c r="AF148" s="145" t="n"/>
      <c r="AG148" s="145" t="n"/>
      <c r="AH148" s="145" t="n"/>
      <c r="AI148" s="145" t="n"/>
      <c r="AJ148" s="428" t="n"/>
      <c r="AK148" s="145" t="n"/>
      <c r="AL148" s="145" t="n"/>
      <c r="AM148" s="145" t="n"/>
      <c r="AN148" s="145" t="n"/>
      <c r="AO148" s="145" t="n"/>
      <c r="AP148" s="145" t="n"/>
      <c r="AQ148" s="145" t="n"/>
      <c r="AR148" s="145" t="n"/>
      <c r="AS148" s="145" t="n"/>
      <c r="AT148" s="145" t="n"/>
      <c r="AU148" s="145" t="n"/>
      <c r="AV148" s="425" t="n"/>
      <c r="AW148" s="145" t="n"/>
      <c r="AX148" s="145" t="n"/>
      <c r="AY148" s="145" t="n"/>
      <c r="AZ148" s="155" t="n"/>
      <c r="BA148" s="155" t="n"/>
      <c r="BB148" s="155" t="n"/>
      <c r="BC148" s="426" t="n"/>
      <c r="BD148" s="145" t="n"/>
      <c r="BE148" s="145" t="n"/>
      <c r="BF148" s="145" t="n"/>
      <c r="BG148" s="155" t="n"/>
      <c r="BH148" s="155" t="n"/>
      <c r="BI148" s="155" t="n"/>
      <c r="BJ148" s="426" t="n"/>
      <c r="BK148" s="145" t="n"/>
      <c r="BL148" s="145" t="n"/>
      <c r="BM148" s="145" t="n"/>
      <c r="BN148" s="155" t="n"/>
      <c r="BO148" s="155" t="n"/>
      <c r="BP148" s="155" t="n"/>
      <c r="BQ148" s="426" t="n"/>
      <c r="BR148" s="145" t="n"/>
      <c r="BS148" s="145" t="n"/>
      <c r="BT148" s="145" t="n"/>
      <c r="BU148" s="155" t="n"/>
      <c r="BV148" s="155" t="n"/>
      <c r="BW148" s="155" t="n"/>
      <c r="BX148" s="425" t="n"/>
      <c r="BY148" s="145" t="n"/>
      <c r="BZ148" s="145" t="n"/>
      <c r="CA148" s="145" t="n"/>
      <c r="CB148" s="155" t="n"/>
      <c r="CC148" s="155" t="n"/>
      <c r="CD148" s="155" t="n"/>
      <c r="CE148" s="425" t="n"/>
      <c r="CF148" s="145" t="n"/>
      <c r="CG148" s="145" t="n"/>
      <c r="CH148" s="145" t="n"/>
      <c r="CI148" s="155" t="n"/>
      <c r="CJ148" s="155" t="n"/>
      <c r="CK148" s="155" t="n"/>
      <c r="CL148" s="145" t="n"/>
      <c r="CM148" s="145" t="n"/>
      <c r="CN148" s="145" t="n"/>
      <c r="CO148" s="145" t="n"/>
      <c r="CP148" s="145" t="n"/>
      <c r="CQ148" s="145" t="n"/>
      <c r="CR148" s="145" t="n"/>
      <c r="CS148" s="145" t="n"/>
      <c r="CT148" s="145" t="n"/>
      <c r="CU148" s="145" t="n"/>
      <c r="CV148" s="145" t="n"/>
      <c r="CW148" s="145" t="n"/>
      <c r="CX148" s="145" t="n"/>
      <c r="CY148" s="145" t="n"/>
      <c r="CZ148" s="145" t="n"/>
      <c r="DA148" s="145" t="n"/>
      <c r="DB148" s="145" t="n"/>
      <c r="DC148" s="145" t="n"/>
      <c r="DD148" s="145" t="n"/>
      <c r="DE148" s="145" t="n"/>
      <c r="DF148" s="145" t="n"/>
      <c r="DG148" s="145" t="n"/>
      <c r="DH148" s="156" t="n"/>
    </row>
    <row r="149" ht="20.25" customHeight="1" s="621">
      <c r="A149" s="144" t="n"/>
      <c r="B149" s="145" t="n"/>
      <c r="C149" s="145" t="n"/>
      <c r="D149" s="146" t="n"/>
      <c r="E149" s="383" t="inlineStr">
        <is>
          <t>A35</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45" t="n"/>
      <c r="X149" s="145" t="n"/>
      <c r="Y149" s="145" t="n"/>
      <c r="Z149" s="145" t="n"/>
      <c r="AA149" s="145" t="n"/>
      <c r="AB149" s="145" t="n"/>
      <c r="AC149" s="145" t="n"/>
      <c r="AD149" s="145" t="n"/>
      <c r="AE149" s="145" t="n"/>
      <c r="AF149" s="145" t="n"/>
      <c r="AG149" s="145" t="n"/>
      <c r="AH149" s="145" t="n"/>
      <c r="AI149" s="145" t="n"/>
      <c r="AJ149" s="428" t="n"/>
      <c r="AK149" s="145" t="n"/>
      <c r="AL149" s="145" t="n"/>
      <c r="AM149" s="145" t="n"/>
      <c r="AN149" s="145" t="n"/>
      <c r="AO149" s="145" t="n"/>
      <c r="AP149" s="145" t="n"/>
      <c r="AQ149" s="145" t="n"/>
      <c r="AR149" s="145" t="n"/>
      <c r="AS149" s="145" t="n"/>
      <c r="AT149" s="145" t="n"/>
      <c r="AU149" s="145" t="n"/>
      <c r="AV149" s="425" t="n"/>
      <c r="AW149" s="145" t="n"/>
      <c r="AX149" s="145" t="n"/>
      <c r="AY149" s="145" t="n"/>
      <c r="AZ149" s="155" t="n"/>
      <c r="BA149" s="155" t="n"/>
      <c r="BB149" s="155" t="n"/>
      <c r="BC149" s="426" t="n"/>
      <c r="BD149" s="145" t="n"/>
      <c r="BE149" s="145" t="n"/>
      <c r="BF149" s="145" t="n"/>
      <c r="BG149" s="155" t="n"/>
      <c r="BH149" s="155" t="n"/>
      <c r="BI149" s="155" t="n"/>
      <c r="BJ149" s="426" t="n"/>
      <c r="BK149" s="145" t="n"/>
      <c r="BL149" s="145" t="n"/>
      <c r="BM149" s="145" t="n"/>
      <c r="BN149" s="155" t="n"/>
      <c r="BO149" s="155" t="n"/>
      <c r="BP149" s="155" t="n"/>
      <c r="BQ149" s="426" t="n"/>
      <c r="BR149" s="145" t="n"/>
      <c r="BS149" s="145" t="n"/>
      <c r="BT149" s="145" t="n"/>
      <c r="BU149" s="155" t="n"/>
      <c r="BV149" s="155" t="n"/>
      <c r="BW149" s="155" t="n"/>
      <c r="BX149" s="425" t="n"/>
      <c r="BY149" s="145" t="n"/>
      <c r="BZ149" s="145" t="n"/>
      <c r="CA149" s="145" t="n"/>
      <c r="CB149" s="155" t="n"/>
      <c r="CC149" s="155" t="n"/>
      <c r="CD149" s="155" t="n"/>
      <c r="CE149" s="425" t="n"/>
      <c r="CF149" s="145" t="n"/>
      <c r="CG149" s="145" t="n"/>
      <c r="CH149" s="145" t="n"/>
      <c r="CI149" s="155" t="n"/>
      <c r="CJ149" s="155" t="n"/>
      <c r="CK149" s="155" t="n"/>
      <c r="CL149" s="145" t="n"/>
      <c r="CM149" s="145" t="n"/>
      <c r="CN149" s="145" t="n"/>
      <c r="CO149" s="145" t="n"/>
      <c r="CP149" s="145" t="n"/>
      <c r="CQ149" s="145" t="n"/>
      <c r="CR149" s="145" t="n"/>
      <c r="CS149" s="145" t="n"/>
      <c r="CT149" s="145" t="n"/>
      <c r="CU149" s="145" t="n"/>
      <c r="CV149" s="145" t="n"/>
      <c r="CW149" s="145" t="n"/>
      <c r="CX149" s="145" t="n"/>
      <c r="CY149" s="145" t="n"/>
      <c r="CZ149" s="145" t="n"/>
      <c r="DA149" s="145" t="n"/>
      <c r="DB149" s="145" t="n"/>
      <c r="DC149" s="145" t="n"/>
      <c r="DD149" s="145" t="n"/>
      <c r="DE149" s="145" t="n"/>
      <c r="DF149" s="145" t="n"/>
      <c r="DG149" s="145" t="n"/>
      <c r="DH149" s="156" t="n"/>
    </row>
    <row r="150" ht="20.25" customHeight="1" s="621">
      <c r="A150" s="144" t="n"/>
      <c r="B150" s="145" t="n"/>
      <c r="C150" s="145" t="n"/>
      <c r="D150" s="146" t="n"/>
      <c r="E150" s="383" t="inlineStr">
        <is>
          <t>A36</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45" t="n"/>
      <c r="X150" s="145" t="n"/>
      <c r="Y150" s="145" t="n"/>
      <c r="Z150" s="145" t="n"/>
      <c r="AA150" s="145" t="n"/>
      <c r="AB150" s="145" t="n"/>
      <c r="AC150" s="145" t="n"/>
      <c r="AD150" s="145" t="n"/>
      <c r="AE150" s="145" t="n"/>
      <c r="AF150" s="145" t="n"/>
      <c r="AG150" s="145" t="n"/>
      <c r="AH150" s="145" t="n"/>
      <c r="AI150" s="145" t="n"/>
      <c r="AJ150" s="428" t="n"/>
      <c r="AK150" s="145" t="n"/>
      <c r="AL150" s="145" t="n"/>
      <c r="AM150" s="145" t="n"/>
      <c r="AN150" s="145" t="n"/>
      <c r="AO150" s="145" t="n"/>
      <c r="AP150" s="145" t="n"/>
      <c r="AQ150" s="145" t="n"/>
      <c r="AR150" s="145" t="n"/>
      <c r="AS150" s="145" t="n"/>
      <c r="AT150" s="145" t="n"/>
      <c r="AU150" s="145" t="n"/>
      <c r="AV150" s="425" t="n"/>
      <c r="AW150" s="145" t="n"/>
      <c r="AX150" s="145" t="n"/>
      <c r="AY150" s="145" t="n"/>
      <c r="AZ150" s="155" t="n"/>
      <c r="BA150" s="155" t="n"/>
      <c r="BB150" s="155" t="n"/>
      <c r="BC150" s="426" t="n"/>
      <c r="BD150" s="145" t="n"/>
      <c r="BE150" s="145" t="n"/>
      <c r="BF150" s="145" t="n"/>
      <c r="BG150" s="155" t="n"/>
      <c r="BH150" s="155" t="n"/>
      <c r="BI150" s="155" t="n"/>
      <c r="BJ150" s="426" t="n"/>
      <c r="BK150" s="145" t="n"/>
      <c r="BL150" s="145" t="n"/>
      <c r="BM150" s="145" t="n"/>
      <c r="BN150" s="155" t="n"/>
      <c r="BO150" s="155" t="n"/>
      <c r="BP150" s="155" t="n"/>
      <c r="BQ150" s="426" t="n"/>
      <c r="BR150" s="145" t="n"/>
      <c r="BS150" s="145" t="n"/>
      <c r="BT150" s="145" t="n"/>
      <c r="BU150" s="155" t="n"/>
      <c r="BV150" s="155" t="n"/>
      <c r="BW150" s="155" t="n"/>
      <c r="BX150" s="425" t="n"/>
      <c r="BY150" s="145" t="n"/>
      <c r="BZ150" s="145" t="n"/>
      <c r="CA150" s="145" t="n"/>
      <c r="CB150" s="155" t="n"/>
      <c r="CC150" s="155" t="n"/>
      <c r="CD150" s="155" t="n"/>
      <c r="CE150" s="425" t="n"/>
      <c r="CF150" s="145" t="n"/>
      <c r="CG150" s="145" t="n"/>
      <c r="CH150" s="145" t="n"/>
      <c r="CI150" s="155" t="n"/>
      <c r="CJ150" s="155" t="n"/>
      <c r="CK150" s="155" t="n"/>
      <c r="CL150" s="145" t="n"/>
      <c r="CM150" s="145" t="n"/>
      <c r="CN150" s="145" t="n"/>
      <c r="CO150" s="145" t="n"/>
      <c r="CP150" s="145" t="n"/>
      <c r="CQ150" s="145" t="n"/>
      <c r="CR150" s="145" t="n"/>
      <c r="CS150" s="145" t="n"/>
      <c r="CT150" s="145" t="n"/>
      <c r="CU150" s="145" t="n"/>
      <c r="CV150" s="145" t="n"/>
      <c r="CW150" s="145" t="n"/>
      <c r="CX150" s="145" t="n"/>
      <c r="CY150" s="145" t="n"/>
      <c r="CZ150" s="145" t="n"/>
      <c r="DA150" s="145" t="n"/>
      <c r="DB150" s="145" t="n"/>
      <c r="DC150" s="145" t="n"/>
      <c r="DD150" s="145" t="n"/>
      <c r="DE150" s="145" t="n"/>
      <c r="DF150" s="145" t="n"/>
      <c r="DG150" s="145" t="n"/>
      <c r="DH150" s="156" t="n"/>
    </row>
    <row r="151" ht="20.25" customHeight="1" s="621">
      <c r="A151" s="144" t="n"/>
      <c r="B151" s="145" t="n"/>
      <c r="C151" s="145" t="n"/>
      <c r="D151" s="146" t="n"/>
      <c r="E151" s="383" t="inlineStr">
        <is>
          <t>A37</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45" t="n"/>
      <c r="X151" s="145" t="n"/>
      <c r="Y151" s="145" t="n"/>
      <c r="Z151" s="145" t="n"/>
      <c r="AA151" s="145" t="n"/>
      <c r="AB151" s="145" t="n"/>
      <c r="AC151" s="145" t="n"/>
      <c r="AD151" s="145" t="n"/>
      <c r="AE151" s="145" t="n"/>
      <c r="AF151" s="145" t="n"/>
      <c r="AG151" s="145" t="n"/>
      <c r="AH151" s="145" t="n"/>
      <c r="AI151" s="145" t="n"/>
      <c r="AJ151" s="428" t="n"/>
      <c r="AK151" s="145" t="n"/>
      <c r="AL151" s="145" t="n"/>
      <c r="AM151" s="145" t="n"/>
      <c r="AN151" s="145" t="n"/>
      <c r="AO151" s="145" t="n"/>
      <c r="AP151" s="145" t="n"/>
      <c r="AQ151" s="145" t="n"/>
      <c r="AR151" s="145" t="n"/>
      <c r="AS151" s="145" t="n"/>
      <c r="AT151" s="145" t="n"/>
      <c r="AU151" s="145" t="n"/>
      <c r="AV151" s="425" t="n"/>
      <c r="AW151" s="145" t="n"/>
      <c r="AX151" s="145" t="n"/>
      <c r="AY151" s="145" t="n"/>
      <c r="AZ151" s="155" t="n"/>
      <c r="BA151" s="155" t="n"/>
      <c r="BB151" s="155" t="n"/>
      <c r="BC151" s="426" t="n"/>
      <c r="BD151" s="145" t="n"/>
      <c r="BE151" s="145" t="n"/>
      <c r="BF151" s="145" t="n"/>
      <c r="BG151" s="155" t="n"/>
      <c r="BH151" s="155" t="n"/>
      <c r="BI151" s="155" t="n"/>
      <c r="BJ151" s="426" t="n"/>
      <c r="BK151" s="145" t="n"/>
      <c r="BL151" s="145" t="n"/>
      <c r="BM151" s="145" t="n"/>
      <c r="BN151" s="155" t="n"/>
      <c r="BO151" s="155" t="n"/>
      <c r="BP151" s="155" t="n"/>
      <c r="BQ151" s="426" t="n"/>
      <c r="BR151" s="145" t="n"/>
      <c r="BS151" s="145" t="n"/>
      <c r="BT151" s="145" t="n"/>
      <c r="BU151" s="155" t="n"/>
      <c r="BV151" s="155" t="n"/>
      <c r="BW151" s="155" t="n"/>
      <c r="BX151" s="425" t="n"/>
      <c r="BY151" s="145" t="n"/>
      <c r="BZ151" s="145" t="n"/>
      <c r="CA151" s="145" t="n"/>
      <c r="CB151" s="155" t="n"/>
      <c r="CC151" s="155" t="n"/>
      <c r="CD151" s="155" t="n"/>
      <c r="CE151" s="425" t="n"/>
      <c r="CF151" s="145" t="n"/>
      <c r="CG151" s="145" t="n"/>
      <c r="CH151" s="145" t="n"/>
      <c r="CI151" s="155" t="n"/>
      <c r="CJ151" s="155" t="n"/>
      <c r="CK151" s="155" t="n"/>
      <c r="CL151" s="145" t="n"/>
      <c r="CM151" s="145" t="n"/>
      <c r="CN151" s="145" t="n"/>
      <c r="CO151" s="145" t="n"/>
      <c r="CP151" s="145" t="n"/>
      <c r="CQ151" s="145" t="n"/>
      <c r="CR151" s="145" t="n"/>
      <c r="CS151" s="145" t="n"/>
      <c r="CT151" s="145" t="n"/>
      <c r="CU151" s="145" t="n"/>
      <c r="CV151" s="145" t="n"/>
      <c r="CW151" s="145" t="n"/>
      <c r="CX151" s="145" t="n"/>
      <c r="CY151" s="145" t="n"/>
      <c r="CZ151" s="145" t="n"/>
      <c r="DA151" s="145" t="n"/>
      <c r="DB151" s="145" t="n"/>
      <c r="DC151" s="145" t="n"/>
      <c r="DD151" s="145" t="n"/>
      <c r="DE151" s="145" t="n"/>
      <c r="DF151" s="145" t="n"/>
      <c r="DG151" s="145" t="n"/>
      <c r="DH151" s="156" t="n"/>
    </row>
    <row r="152" ht="20.25" customHeight="1" s="621">
      <c r="A152" s="144" t="n"/>
      <c r="B152" s="145" t="n"/>
      <c r="C152" s="145" t="n"/>
      <c r="D152" s="146" t="n"/>
      <c r="E152" s="383" t="inlineStr">
        <is>
          <t>A38</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45" t="n"/>
      <c r="X152" s="145" t="n"/>
      <c r="Y152" s="145" t="n"/>
      <c r="Z152" s="145" t="n"/>
      <c r="AA152" s="145" t="n"/>
      <c r="AB152" s="145" t="n"/>
      <c r="AC152" s="145" t="n"/>
      <c r="AD152" s="145" t="n"/>
      <c r="AE152" s="145" t="n"/>
      <c r="AF152" s="145" t="n"/>
      <c r="AG152" s="145" t="n"/>
      <c r="AH152" s="145" t="n"/>
      <c r="AI152" s="145" t="n"/>
      <c r="AJ152" s="428" t="n"/>
      <c r="AK152" s="145" t="n"/>
      <c r="AL152" s="145" t="n"/>
      <c r="AM152" s="145" t="n"/>
      <c r="AN152" s="145" t="n"/>
      <c r="AO152" s="145" t="n"/>
      <c r="AP152" s="145" t="n"/>
      <c r="AQ152" s="145" t="n"/>
      <c r="AR152" s="145" t="n"/>
      <c r="AS152" s="145" t="n"/>
      <c r="AT152" s="145" t="n"/>
      <c r="AU152" s="145" t="n"/>
      <c r="AV152" s="425" t="n"/>
      <c r="AW152" s="145" t="n"/>
      <c r="AX152" s="145" t="n"/>
      <c r="AY152" s="145" t="n"/>
      <c r="AZ152" s="155" t="n"/>
      <c r="BA152" s="155" t="n"/>
      <c r="BB152" s="155" t="n"/>
      <c r="BC152" s="426" t="n"/>
      <c r="BD152" s="145" t="n"/>
      <c r="BE152" s="145" t="n"/>
      <c r="BF152" s="145" t="n"/>
      <c r="BG152" s="155" t="n"/>
      <c r="BH152" s="155" t="n"/>
      <c r="BI152" s="155" t="n"/>
      <c r="BJ152" s="426" t="n"/>
      <c r="BK152" s="145" t="n"/>
      <c r="BL152" s="145" t="n"/>
      <c r="BM152" s="145" t="n"/>
      <c r="BN152" s="155" t="n"/>
      <c r="BO152" s="155" t="n"/>
      <c r="BP152" s="155" t="n"/>
      <c r="BQ152" s="426" t="n"/>
      <c r="BR152" s="145" t="n"/>
      <c r="BS152" s="145" t="n"/>
      <c r="BT152" s="145" t="n"/>
      <c r="BU152" s="155" t="n"/>
      <c r="BV152" s="155" t="n"/>
      <c r="BW152" s="155" t="n"/>
      <c r="BX152" s="425" t="n"/>
      <c r="BY152" s="145" t="n"/>
      <c r="BZ152" s="145" t="n"/>
      <c r="CA152" s="145" t="n"/>
      <c r="CB152" s="155" t="n"/>
      <c r="CC152" s="155" t="n"/>
      <c r="CD152" s="155" t="n"/>
      <c r="CE152" s="425" t="n"/>
      <c r="CF152" s="145" t="n"/>
      <c r="CG152" s="145" t="n"/>
      <c r="CH152" s="145" t="n"/>
      <c r="CI152" s="155" t="n"/>
      <c r="CJ152" s="155" t="n"/>
      <c r="CK152" s="155" t="n"/>
      <c r="CL152" s="145" t="n"/>
      <c r="CM152" s="145" t="n"/>
      <c r="CN152" s="145" t="n"/>
      <c r="CO152" s="145" t="n"/>
      <c r="CP152" s="145" t="n"/>
      <c r="CQ152" s="145" t="n"/>
      <c r="CR152" s="145" t="n"/>
      <c r="CS152" s="145" t="n"/>
      <c r="CT152" s="145" t="n"/>
      <c r="CU152" s="145" t="n"/>
      <c r="CV152" s="145" t="n"/>
      <c r="CW152" s="145" t="n"/>
      <c r="CX152" s="145" t="n"/>
      <c r="CY152" s="145" t="n"/>
      <c r="CZ152" s="145" t="n"/>
      <c r="DA152" s="145" t="n"/>
      <c r="DB152" s="145" t="n"/>
      <c r="DC152" s="145" t="n"/>
      <c r="DD152" s="145" t="n"/>
      <c r="DE152" s="145" t="n"/>
      <c r="DF152" s="145" t="n"/>
      <c r="DG152" s="145" t="n"/>
      <c r="DH152" s="156" t="n"/>
    </row>
    <row r="153" ht="20.25" customHeight="1" s="621">
      <c r="A153" s="144" t="n"/>
      <c r="B153" s="145" t="n"/>
      <c r="C153" s="145" t="n"/>
      <c r="D153" s="146" t="n"/>
      <c r="E153" s="383" t="inlineStr">
        <is>
          <t>A39</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45" t="n"/>
      <c r="X153" s="145" t="n"/>
      <c r="Y153" s="145" t="n"/>
      <c r="Z153" s="145" t="n"/>
      <c r="AA153" s="145" t="n"/>
      <c r="AB153" s="145" t="n"/>
      <c r="AC153" s="145" t="n"/>
      <c r="AD153" s="145" t="n"/>
      <c r="AE153" s="145" t="n"/>
      <c r="AF153" s="145" t="n"/>
      <c r="AG153" s="145" t="n"/>
      <c r="AH153" s="145" t="n"/>
      <c r="AI153" s="145" t="n"/>
      <c r="AJ153" s="428" t="n"/>
      <c r="AK153" s="145" t="n"/>
      <c r="AL153" s="145" t="n"/>
      <c r="AM153" s="145" t="n"/>
      <c r="AN153" s="145" t="n"/>
      <c r="AO153" s="145" t="n"/>
      <c r="AP153" s="145" t="n"/>
      <c r="AQ153" s="145" t="n"/>
      <c r="AR153" s="145" t="n"/>
      <c r="AS153" s="145" t="n"/>
      <c r="AT153" s="145" t="n"/>
      <c r="AU153" s="145" t="n"/>
      <c r="AV153" s="425" t="n"/>
      <c r="AW153" s="145" t="n"/>
      <c r="AX153" s="145" t="n"/>
      <c r="AY153" s="145" t="n"/>
      <c r="AZ153" s="155" t="n"/>
      <c r="BA153" s="155" t="n"/>
      <c r="BB153" s="155" t="n"/>
      <c r="BC153" s="426" t="n"/>
      <c r="BD153" s="145" t="n"/>
      <c r="BE153" s="145" t="n"/>
      <c r="BF153" s="145" t="n"/>
      <c r="BG153" s="155" t="n"/>
      <c r="BH153" s="155" t="n"/>
      <c r="BI153" s="155" t="n"/>
      <c r="BJ153" s="426" t="n"/>
      <c r="BK153" s="145" t="n"/>
      <c r="BL153" s="145" t="n"/>
      <c r="BM153" s="145" t="n"/>
      <c r="BN153" s="155" t="n"/>
      <c r="BO153" s="155" t="n"/>
      <c r="BP153" s="155" t="n"/>
      <c r="BQ153" s="426" t="n"/>
      <c r="BR153" s="145" t="n"/>
      <c r="BS153" s="145" t="n"/>
      <c r="BT153" s="145" t="n"/>
      <c r="BU153" s="155" t="n"/>
      <c r="BV153" s="155" t="n"/>
      <c r="BW153" s="155" t="n"/>
      <c r="BX153" s="425" t="n"/>
      <c r="BY153" s="145" t="n"/>
      <c r="BZ153" s="145" t="n"/>
      <c r="CA153" s="145" t="n"/>
      <c r="CB153" s="155" t="n"/>
      <c r="CC153" s="155" t="n"/>
      <c r="CD153" s="155" t="n"/>
      <c r="CE153" s="425" t="n"/>
      <c r="CF153" s="145" t="n"/>
      <c r="CG153" s="145" t="n"/>
      <c r="CH153" s="145" t="n"/>
      <c r="CI153" s="155" t="n"/>
      <c r="CJ153" s="155" t="n"/>
      <c r="CK153" s="155" t="n"/>
      <c r="CL153" s="145" t="n"/>
      <c r="CM153" s="145" t="n"/>
      <c r="CN153" s="145" t="n"/>
      <c r="CO153" s="145" t="n"/>
      <c r="CP153" s="145" t="n"/>
      <c r="CQ153" s="145" t="n"/>
      <c r="CR153" s="145" t="n"/>
      <c r="CS153" s="145" t="n"/>
      <c r="CT153" s="145" t="n"/>
      <c r="CU153" s="145" t="n"/>
      <c r="CV153" s="145" t="n"/>
      <c r="CW153" s="145" t="n"/>
      <c r="CX153" s="145" t="n"/>
      <c r="CY153" s="145" t="n"/>
      <c r="CZ153" s="145" t="n"/>
      <c r="DA153" s="145" t="n"/>
      <c r="DB153" s="145" t="n"/>
      <c r="DC153" s="145" t="n"/>
      <c r="DD153" s="145" t="n"/>
      <c r="DE153" s="145" t="n"/>
      <c r="DF153" s="145" t="n"/>
      <c r="DG153" s="145" t="n"/>
      <c r="DH153" s="156" t="n"/>
    </row>
    <row r="154" ht="20.25" customHeight="1" s="621">
      <c r="A154" s="144" t="n"/>
      <c r="B154" s="145" t="n"/>
      <c r="C154" s="145" t="n"/>
      <c r="D154" s="146" t="n"/>
      <c r="E154" s="383" t="inlineStr">
        <is>
          <t>A40</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45" t="n"/>
      <c r="X154" s="145" t="n"/>
      <c r="Y154" s="145" t="n"/>
      <c r="Z154" s="145" t="n"/>
      <c r="AA154" s="145" t="n"/>
      <c r="AB154" s="145" t="n"/>
      <c r="AC154" s="145" t="n"/>
      <c r="AD154" s="145" t="n"/>
      <c r="AE154" s="145" t="n"/>
      <c r="AF154" s="145" t="n"/>
      <c r="AG154" s="145" t="n"/>
      <c r="AH154" s="145" t="n"/>
      <c r="AI154" s="145" t="n"/>
      <c r="AJ154" s="428" t="n"/>
      <c r="AK154" s="145" t="n"/>
      <c r="AL154" s="145" t="n"/>
      <c r="AM154" s="145" t="n"/>
      <c r="AN154" s="145" t="n"/>
      <c r="AO154" s="145" t="n"/>
      <c r="AP154" s="145" t="n"/>
      <c r="AQ154" s="145" t="n"/>
      <c r="AR154" s="145" t="n"/>
      <c r="AS154" s="145" t="n"/>
      <c r="AT154" s="145" t="n"/>
      <c r="AU154" s="145" t="n"/>
      <c r="AV154" s="425" t="n"/>
      <c r="AW154" s="145" t="n"/>
      <c r="AX154" s="145" t="n"/>
      <c r="AY154" s="145" t="n"/>
      <c r="AZ154" s="155" t="n"/>
      <c r="BA154" s="155" t="n"/>
      <c r="BB154" s="155" t="n"/>
      <c r="BC154" s="426" t="n"/>
      <c r="BD154" s="145" t="n"/>
      <c r="BE154" s="145" t="n"/>
      <c r="BF154" s="145" t="n"/>
      <c r="BG154" s="155" t="n"/>
      <c r="BH154" s="155" t="n"/>
      <c r="BI154" s="155" t="n"/>
      <c r="BJ154" s="426" t="n"/>
      <c r="BK154" s="145" t="n"/>
      <c r="BL154" s="145" t="n"/>
      <c r="BM154" s="145" t="n"/>
      <c r="BN154" s="155" t="n"/>
      <c r="BO154" s="155" t="n"/>
      <c r="BP154" s="155" t="n"/>
      <c r="BQ154" s="426" t="n"/>
      <c r="BR154" s="145" t="n"/>
      <c r="BS154" s="145" t="n"/>
      <c r="BT154" s="145" t="n"/>
      <c r="BU154" s="155" t="n"/>
      <c r="BV154" s="155" t="n"/>
      <c r="BW154" s="155" t="n"/>
      <c r="BX154" s="425" t="n"/>
      <c r="BY154" s="145" t="n"/>
      <c r="BZ154" s="145" t="n"/>
      <c r="CA154" s="145" t="n"/>
      <c r="CB154" s="155" t="n"/>
      <c r="CC154" s="155" t="n"/>
      <c r="CD154" s="155" t="n"/>
      <c r="CE154" s="425" t="n"/>
      <c r="CF154" s="145" t="n"/>
      <c r="CG154" s="145" t="n"/>
      <c r="CH154" s="145" t="n"/>
      <c r="CI154" s="155" t="n"/>
      <c r="CJ154" s="155" t="n"/>
      <c r="CK154" s="155" t="n"/>
      <c r="CL154" s="145" t="n"/>
      <c r="CM154" s="145" t="n"/>
      <c r="CN154" s="145" t="n"/>
      <c r="CO154" s="145" t="n"/>
      <c r="CP154" s="145" t="n"/>
      <c r="CQ154" s="145" t="n"/>
      <c r="CR154" s="145" t="n"/>
      <c r="CS154" s="145" t="n"/>
      <c r="CT154" s="145" t="n"/>
      <c r="CU154" s="145" t="n"/>
      <c r="CV154" s="145" t="n"/>
      <c r="CW154" s="145" t="n"/>
      <c r="CX154" s="145" t="n"/>
      <c r="CY154" s="145" t="n"/>
      <c r="CZ154" s="145" t="n"/>
      <c r="DA154" s="145" t="n"/>
      <c r="DB154" s="145" t="n"/>
      <c r="DC154" s="145" t="n"/>
      <c r="DD154" s="145" t="n"/>
      <c r="DE154" s="145" t="n"/>
      <c r="DF154" s="145" t="n"/>
      <c r="DG154" s="145" t="n"/>
      <c r="DH154" s="156" t="n"/>
    </row>
    <row r="155" ht="20.25" customHeight="1" s="621">
      <c r="A155" s="144" t="n"/>
      <c r="B155" s="145" t="n"/>
      <c r="C155" s="145" t="n"/>
      <c r="D155" s="146" t="n"/>
      <c r="E155" s="383" t="inlineStr">
        <is>
          <t>A41</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45" t="n"/>
      <c r="X155" s="145" t="n"/>
      <c r="Y155" s="145" t="n"/>
      <c r="Z155" s="145" t="n"/>
      <c r="AA155" s="145" t="n"/>
      <c r="AB155" s="145" t="n"/>
      <c r="AC155" s="145" t="n"/>
      <c r="AD155" s="145" t="n"/>
      <c r="AE155" s="145" t="n"/>
      <c r="AF155" s="145" t="n"/>
      <c r="AG155" s="145" t="n"/>
      <c r="AH155" s="145" t="n"/>
      <c r="AI155" s="145" t="n"/>
      <c r="AJ155" s="428" t="n"/>
      <c r="AK155" s="145" t="n"/>
      <c r="AL155" s="145" t="n"/>
      <c r="AM155" s="145" t="n"/>
      <c r="AN155" s="145" t="n"/>
      <c r="AO155" s="145" t="n"/>
      <c r="AP155" s="145" t="n"/>
      <c r="AQ155" s="145" t="n"/>
      <c r="AR155" s="145" t="n"/>
      <c r="AS155" s="145" t="n"/>
      <c r="AT155" s="145" t="n"/>
      <c r="AU155" s="145" t="n"/>
      <c r="AV155" s="425" t="n"/>
      <c r="AW155" s="145" t="n"/>
      <c r="AX155" s="145" t="n"/>
      <c r="AY155" s="145" t="n"/>
      <c r="AZ155" s="155" t="n"/>
      <c r="BA155" s="155" t="n"/>
      <c r="BB155" s="155" t="n"/>
      <c r="BC155" s="426" t="n"/>
      <c r="BD155" s="145" t="n"/>
      <c r="BE155" s="145" t="n"/>
      <c r="BF155" s="145" t="n"/>
      <c r="BG155" s="155" t="n"/>
      <c r="BH155" s="155" t="n"/>
      <c r="BI155" s="155" t="n"/>
      <c r="BJ155" s="426" t="n"/>
      <c r="BK155" s="145" t="n"/>
      <c r="BL155" s="145" t="n"/>
      <c r="BM155" s="145" t="n"/>
      <c r="BN155" s="155" t="n"/>
      <c r="BO155" s="155" t="n"/>
      <c r="BP155" s="155" t="n"/>
      <c r="BQ155" s="426" t="n"/>
      <c r="BR155" s="145" t="n"/>
      <c r="BS155" s="145" t="n"/>
      <c r="BT155" s="145" t="n"/>
      <c r="BU155" s="155" t="n"/>
      <c r="BV155" s="155" t="n"/>
      <c r="BW155" s="155" t="n"/>
      <c r="BX155" s="425" t="n"/>
      <c r="BY155" s="145" t="n"/>
      <c r="BZ155" s="145" t="n"/>
      <c r="CA155" s="145" t="n"/>
      <c r="CB155" s="155" t="n"/>
      <c r="CC155" s="155" t="n"/>
      <c r="CD155" s="155" t="n"/>
      <c r="CE155" s="425" t="n"/>
      <c r="CF155" s="145" t="n"/>
      <c r="CG155" s="145" t="n"/>
      <c r="CH155" s="145" t="n"/>
      <c r="CI155" s="155" t="n"/>
      <c r="CJ155" s="155" t="n"/>
      <c r="CK155" s="155" t="n"/>
      <c r="CL155" s="145" t="n"/>
      <c r="CM155" s="145" t="n"/>
      <c r="CN155" s="145" t="n"/>
      <c r="CO155" s="145" t="n"/>
      <c r="CP155" s="145" t="n"/>
      <c r="CQ155" s="145" t="n"/>
      <c r="CR155" s="145" t="n"/>
      <c r="CS155" s="145" t="n"/>
      <c r="CT155" s="145" t="n"/>
      <c r="CU155" s="145" t="n"/>
      <c r="CV155" s="145" t="n"/>
      <c r="CW155" s="145" t="n"/>
      <c r="CX155" s="145" t="n"/>
      <c r="CY155" s="145" t="n"/>
      <c r="CZ155" s="145" t="n"/>
      <c r="DA155" s="145" t="n"/>
      <c r="DB155" s="145" t="n"/>
      <c r="DC155" s="145" t="n"/>
      <c r="DD155" s="145" t="n"/>
      <c r="DE155" s="145" t="n"/>
      <c r="DF155" s="145" t="n"/>
      <c r="DG155" s="145" t="n"/>
      <c r="DH155" s="156" t="n"/>
    </row>
    <row r="156" ht="20.25" customHeight="1" s="621">
      <c r="A156" s="144" t="n"/>
      <c r="B156" s="145" t="n"/>
      <c r="C156" s="145" t="n"/>
      <c r="D156" s="146" t="n"/>
      <c r="E156" s="383" t="inlineStr">
        <is>
          <t>A42</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45" t="n"/>
      <c r="X156" s="145" t="n"/>
      <c r="Y156" s="145" t="n"/>
      <c r="Z156" s="145" t="n"/>
      <c r="AA156" s="145" t="n"/>
      <c r="AB156" s="145" t="n"/>
      <c r="AC156" s="145" t="n"/>
      <c r="AD156" s="145" t="n"/>
      <c r="AE156" s="145" t="n"/>
      <c r="AF156" s="145" t="n"/>
      <c r="AG156" s="145" t="n"/>
      <c r="AH156" s="145" t="n"/>
      <c r="AI156" s="145" t="n"/>
      <c r="AJ156" s="428" t="n"/>
      <c r="AK156" s="145" t="n"/>
      <c r="AL156" s="145" t="n"/>
      <c r="AM156" s="145" t="n"/>
      <c r="AN156" s="145" t="n"/>
      <c r="AO156" s="145" t="n"/>
      <c r="AP156" s="145" t="n"/>
      <c r="AQ156" s="145" t="n"/>
      <c r="AR156" s="145" t="n"/>
      <c r="AS156" s="145" t="n"/>
      <c r="AT156" s="145" t="n"/>
      <c r="AU156" s="145" t="n"/>
      <c r="AV156" s="425" t="n"/>
      <c r="AW156" s="145" t="n"/>
      <c r="AX156" s="145" t="n"/>
      <c r="AY156" s="145" t="n"/>
      <c r="AZ156" s="155" t="n"/>
      <c r="BA156" s="155" t="n"/>
      <c r="BB156" s="155" t="n"/>
      <c r="BC156" s="426" t="n"/>
      <c r="BD156" s="145" t="n"/>
      <c r="BE156" s="145" t="n"/>
      <c r="BF156" s="145" t="n"/>
      <c r="BG156" s="155" t="n"/>
      <c r="BH156" s="155" t="n"/>
      <c r="BI156" s="155" t="n"/>
      <c r="BJ156" s="426" t="n"/>
      <c r="BK156" s="145" t="n"/>
      <c r="BL156" s="145" t="n"/>
      <c r="BM156" s="145" t="n"/>
      <c r="BN156" s="155" t="n"/>
      <c r="BO156" s="155" t="n"/>
      <c r="BP156" s="155" t="n"/>
      <c r="BQ156" s="426" t="n"/>
      <c r="BR156" s="145" t="n"/>
      <c r="BS156" s="145" t="n"/>
      <c r="BT156" s="145" t="n"/>
      <c r="BU156" s="155" t="n"/>
      <c r="BV156" s="155" t="n"/>
      <c r="BW156" s="155" t="n"/>
      <c r="BX156" s="425" t="n"/>
      <c r="BY156" s="145" t="n"/>
      <c r="BZ156" s="145" t="n"/>
      <c r="CA156" s="145" t="n"/>
      <c r="CB156" s="155" t="n"/>
      <c r="CC156" s="155" t="n"/>
      <c r="CD156" s="155" t="n"/>
      <c r="CE156" s="425" t="n"/>
      <c r="CF156" s="145" t="n"/>
      <c r="CG156" s="145" t="n"/>
      <c r="CH156" s="145" t="n"/>
      <c r="CI156" s="155" t="n"/>
      <c r="CJ156" s="155" t="n"/>
      <c r="CK156" s="155" t="n"/>
      <c r="CL156" s="145" t="n"/>
      <c r="CM156" s="145" t="n"/>
      <c r="CN156" s="145" t="n"/>
      <c r="CO156" s="145" t="n"/>
      <c r="CP156" s="145" t="n"/>
      <c r="CQ156" s="145" t="n"/>
      <c r="CR156" s="145" t="n"/>
      <c r="CS156" s="145" t="n"/>
      <c r="CT156" s="145" t="n"/>
      <c r="CU156" s="145" t="n"/>
      <c r="CV156" s="145" t="n"/>
      <c r="CW156" s="145" t="n"/>
      <c r="CX156" s="145" t="n"/>
      <c r="CY156" s="145" t="n"/>
      <c r="CZ156" s="145" t="n"/>
      <c r="DA156" s="145" t="n"/>
      <c r="DB156" s="145" t="n"/>
      <c r="DC156" s="145" t="n"/>
      <c r="DD156" s="145" t="n"/>
      <c r="DE156" s="145" t="n"/>
      <c r="DF156" s="145" t="n"/>
      <c r="DG156" s="145" t="n"/>
      <c r="DH156" s="156" t="n"/>
    </row>
    <row r="157" ht="20.25" customHeight="1" s="621">
      <c r="A157" s="144" t="n"/>
      <c r="B157" s="145" t="n"/>
      <c r="C157" s="145" t="n"/>
      <c r="D157" s="146" t="n"/>
      <c r="E157" s="383" t="inlineStr">
        <is>
          <t>A43</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45" t="n"/>
      <c r="X157" s="145" t="n"/>
      <c r="Y157" s="145" t="n"/>
      <c r="Z157" s="145" t="n"/>
      <c r="AA157" s="145" t="n"/>
      <c r="AB157" s="145" t="n"/>
      <c r="AC157" s="145" t="n"/>
      <c r="AD157" s="145" t="n"/>
      <c r="AE157" s="145" t="n"/>
      <c r="AF157" s="145" t="n"/>
      <c r="AG157" s="145" t="n"/>
      <c r="AH157" s="145" t="n"/>
      <c r="AI157" s="145" t="n"/>
      <c r="AJ157" s="428" t="n"/>
      <c r="AK157" s="145" t="n"/>
      <c r="AL157" s="145" t="n"/>
      <c r="AM157" s="145" t="n"/>
      <c r="AN157" s="145" t="n"/>
      <c r="AO157" s="145" t="n"/>
      <c r="AP157" s="145" t="n"/>
      <c r="AQ157" s="145" t="n"/>
      <c r="AR157" s="145" t="n"/>
      <c r="AS157" s="145" t="n"/>
      <c r="AT157" s="145" t="n"/>
      <c r="AU157" s="145" t="n"/>
      <c r="AV157" s="425" t="n"/>
      <c r="AW157" s="145" t="n"/>
      <c r="AX157" s="145" t="n"/>
      <c r="AY157" s="145" t="n"/>
      <c r="AZ157" s="155" t="n"/>
      <c r="BA157" s="155" t="n"/>
      <c r="BB157" s="155" t="n"/>
      <c r="BC157" s="426" t="n"/>
      <c r="BD157" s="145" t="n"/>
      <c r="BE157" s="145" t="n"/>
      <c r="BF157" s="145" t="n"/>
      <c r="BG157" s="155" t="n"/>
      <c r="BH157" s="155" t="n"/>
      <c r="BI157" s="155" t="n"/>
      <c r="BJ157" s="426" t="n"/>
      <c r="BK157" s="145" t="n"/>
      <c r="BL157" s="145" t="n"/>
      <c r="BM157" s="145" t="n"/>
      <c r="BN157" s="155" t="n"/>
      <c r="BO157" s="155" t="n"/>
      <c r="BP157" s="155" t="n"/>
      <c r="BQ157" s="426" t="n"/>
      <c r="BR157" s="145" t="n"/>
      <c r="BS157" s="145" t="n"/>
      <c r="BT157" s="145" t="n"/>
      <c r="BU157" s="155" t="n"/>
      <c r="BV157" s="155" t="n"/>
      <c r="BW157" s="155" t="n"/>
      <c r="BX157" s="425" t="n"/>
      <c r="BY157" s="145" t="n"/>
      <c r="BZ157" s="145" t="n"/>
      <c r="CA157" s="145" t="n"/>
      <c r="CB157" s="155" t="n"/>
      <c r="CC157" s="155" t="n"/>
      <c r="CD157" s="155" t="n"/>
      <c r="CE157" s="425" t="n"/>
      <c r="CF157" s="145" t="n"/>
      <c r="CG157" s="145" t="n"/>
      <c r="CH157" s="145" t="n"/>
      <c r="CI157" s="155" t="n"/>
      <c r="CJ157" s="155" t="n"/>
      <c r="CK157" s="155" t="n"/>
      <c r="CL157" s="145" t="n"/>
      <c r="CM157" s="145" t="n"/>
      <c r="CN157" s="145" t="n"/>
      <c r="CO157" s="145" t="n"/>
      <c r="CP157" s="145" t="n"/>
      <c r="CQ157" s="145" t="n"/>
      <c r="CR157" s="145" t="n"/>
      <c r="CS157" s="145" t="n"/>
      <c r="CT157" s="145" t="n"/>
      <c r="CU157" s="145" t="n"/>
      <c r="CV157" s="145" t="n"/>
      <c r="CW157" s="145" t="n"/>
      <c r="CX157" s="145" t="n"/>
      <c r="CY157" s="145" t="n"/>
      <c r="CZ157" s="145" t="n"/>
      <c r="DA157" s="145" t="n"/>
      <c r="DB157" s="145" t="n"/>
      <c r="DC157" s="145" t="n"/>
      <c r="DD157" s="145" t="n"/>
      <c r="DE157" s="145" t="n"/>
      <c r="DF157" s="145" t="n"/>
      <c r="DG157" s="145" t="n"/>
      <c r="DH157" s="156" t="n"/>
    </row>
    <row r="158" ht="20.25" customHeight="1" s="621">
      <c r="A158" s="144" t="n"/>
      <c r="B158" s="145" t="n"/>
      <c r="C158" s="145" t="n"/>
      <c r="D158" s="146" t="n"/>
      <c r="E158" s="383" t="inlineStr">
        <is>
          <t>A44</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45" t="n"/>
      <c r="X158" s="145" t="n"/>
      <c r="Y158" s="145" t="n"/>
      <c r="Z158" s="145" t="n"/>
      <c r="AA158" s="145" t="n"/>
      <c r="AB158" s="145" t="n"/>
      <c r="AC158" s="145" t="n"/>
      <c r="AD158" s="145" t="n"/>
      <c r="AE158" s="145" t="n"/>
      <c r="AF158" s="145" t="n"/>
      <c r="AG158" s="145" t="n"/>
      <c r="AH158" s="145" t="n"/>
      <c r="AI158" s="145" t="n"/>
      <c r="AJ158" s="428" t="n"/>
      <c r="AK158" s="145" t="n"/>
      <c r="AL158" s="145" t="n"/>
      <c r="AM158" s="145" t="n"/>
      <c r="AN158" s="145" t="n"/>
      <c r="AO158" s="145" t="n"/>
      <c r="AP158" s="145" t="n"/>
      <c r="AQ158" s="145" t="n"/>
      <c r="AR158" s="145" t="n"/>
      <c r="AS158" s="145" t="n"/>
      <c r="AT158" s="145" t="n"/>
      <c r="AU158" s="145" t="n"/>
      <c r="AV158" s="425" t="n"/>
      <c r="AW158" s="145" t="n"/>
      <c r="AX158" s="145" t="n"/>
      <c r="AY158" s="145" t="n"/>
      <c r="AZ158" s="155" t="n"/>
      <c r="BA158" s="155" t="n"/>
      <c r="BB158" s="155" t="n"/>
      <c r="BC158" s="426" t="n"/>
      <c r="BD158" s="145" t="n"/>
      <c r="BE158" s="145" t="n"/>
      <c r="BF158" s="145" t="n"/>
      <c r="BG158" s="155" t="n"/>
      <c r="BH158" s="155" t="n"/>
      <c r="BI158" s="155" t="n"/>
      <c r="BJ158" s="426" t="n"/>
      <c r="BK158" s="145" t="n"/>
      <c r="BL158" s="145" t="n"/>
      <c r="BM158" s="145" t="n"/>
      <c r="BN158" s="155" t="n"/>
      <c r="BO158" s="155" t="n"/>
      <c r="BP158" s="155" t="n"/>
      <c r="BQ158" s="426" t="n"/>
      <c r="BR158" s="145" t="n"/>
      <c r="BS158" s="145" t="n"/>
      <c r="BT158" s="145" t="n"/>
      <c r="BU158" s="155" t="n"/>
      <c r="BV158" s="155" t="n"/>
      <c r="BW158" s="155" t="n"/>
      <c r="BX158" s="425" t="n"/>
      <c r="BY158" s="145" t="n"/>
      <c r="BZ158" s="145" t="n"/>
      <c r="CA158" s="145" t="n"/>
      <c r="CB158" s="155" t="n"/>
      <c r="CC158" s="155" t="n"/>
      <c r="CD158" s="155" t="n"/>
      <c r="CE158" s="425" t="n"/>
      <c r="CF158" s="145" t="n"/>
      <c r="CG158" s="145" t="n"/>
      <c r="CH158" s="145" t="n"/>
      <c r="CI158" s="155" t="n"/>
      <c r="CJ158" s="155" t="n"/>
      <c r="CK158" s="155" t="n"/>
      <c r="CL158" s="145" t="n"/>
      <c r="CM158" s="145" t="n"/>
      <c r="CN158" s="145" t="n"/>
      <c r="CO158" s="145" t="n"/>
      <c r="CP158" s="145" t="n"/>
      <c r="CQ158" s="145" t="n"/>
      <c r="CR158" s="145" t="n"/>
      <c r="CS158" s="145" t="n"/>
      <c r="CT158" s="145" t="n"/>
      <c r="CU158" s="145" t="n"/>
      <c r="CV158" s="145" t="n"/>
      <c r="CW158" s="145" t="n"/>
      <c r="CX158" s="145" t="n"/>
      <c r="CY158" s="145" t="n"/>
      <c r="CZ158" s="145" t="n"/>
      <c r="DA158" s="145" t="n"/>
      <c r="DB158" s="145" t="n"/>
      <c r="DC158" s="145" t="n"/>
      <c r="DD158" s="145" t="n"/>
      <c r="DE158" s="145" t="n"/>
      <c r="DF158" s="145" t="n"/>
      <c r="DG158" s="145" t="n"/>
      <c r="DH158" s="156" t="n"/>
    </row>
    <row r="159" ht="20.25" customHeight="1" s="621">
      <c r="A159" s="144" t="n"/>
      <c r="B159" s="145" t="n"/>
      <c r="C159" s="145" t="n"/>
      <c r="D159" s="146" t="n"/>
      <c r="E159" s="383" t="inlineStr">
        <is>
          <t>A45</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45" t="n"/>
      <c r="X159" s="145" t="n"/>
      <c r="Y159" s="145" t="n"/>
      <c r="Z159" s="145" t="n"/>
      <c r="AA159" s="145" t="n"/>
      <c r="AB159" s="145" t="n"/>
      <c r="AC159" s="145" t="n"/>
      <c r="AD159" s="145" t="n"/>
      <c r="AE159" s="145" t="n"/>
      <c r="AF159" s="145" t="n"/>
      <c r="AG159" s="145" t="n"/>
      <c r="AH159" s="145" t="n"/>
      <c r="AI159" s="145" t="n"/>
      <c r="AJ159" s="428" t="n"/>
      <c r="AK159" s="145" t="n"/>
      <c r="AL159" s="145" t="n"/>
      <c r="AM159" s="145" t="n"/>
      <c r="AN159" s="145" t="n"/>
      <c r="AO159" s="145" t="n"/>
      <c r="AP159" s="145" t="n"/>
      <c r="AQ159" s="145" t="n"/>
      <c r="AR159" s="145" t="n"/>
      <c r="AS159" s="145" t="n"/>
      <c r="AT159" s="145" t="n"/>
      <c r="AU159" s="145" t="n"/>
      <c r="AV159" s="425" t="n"/>
      <c r="AW159" s="145" t="n"/>
      <c r="AX159" s="145" t="n"/>
      <c r="AY159" s="145" t="n"/>
      <c r="AZ159" s="155" t="n"/>
      <c r="BA159" s="155" t="n"/>
      <c r="BB159" s="155" t="n"/>
      <c r="BC159" s="426" t="n"/>
      <c r="BD159" s="145" t="n"/>
      <c r="BE159" s="145" t="n"/>
      <c r="BF159" s="145" t="n"/>
      <c r="BG159" s="155" t="n"/>
      <c r="BH159" s="155" t="n"/>
      <c r="BI159" s="155" t="n"/>
      <c r="BJ159" s="426" t="n"/>
      <c r="BK159" s="145" t="n"/>
      <c r="BL159" s="145" t="n"/>
      <c r="BM159" s="145" t="n"/>
      <c r="BN159" s="155" t="n"/>
      <c r="BO159" s="155" t="n"/>
      <c r="BP159" s="155" t="n"/>
      <c r="BQ159" s="426" t="n"/>
      <c r="BR159" s="145" t="n"/>
      <c r="BS159" s="145" t="n"/>
      <c r="BT159" s="145" t="n"/>
      <c r="BU159" s="155" t="n"/>
      <c r="BV159" s="155" t="n"/>
      <c r="BW159" s="155" t="n"/>
      <c r="BX159" s="425" t="n"/>
      <c r="BY159" s="145" t="n"/>
      <c r="BZ159" s="145" t="n"/>
      <c r="CA159" s="145" t="n"/>
      <c r="CB159" s="155" t="n"/>
      <c r="CC159" s="155" t="n"/>
      <c r="CD159" s="155" t="n"/>
      <c r="CE159" s="425" t="n"/>
      <c r="CF159" s="145" t="n"/>
      <c r="CG159" s="145" t="n"/>
      <c r="CH159" s="145" t="n"/>
      <c r="CI159" s="155" t="n"/>
      <c r="CJ159" s="155" t="n"/>
      <c r="CK159" s="155" t="n"/>
      <c r="CL159" s="145" t="n"/>
      <c r="CM159" s="145" t="n"/>
      <c r="CN159" s="145" t="n"/>
      <c r="CO159" s="145" t="n"/>
      <c r="CP159" s="145" t="n"/>
      <c r="CQ159" s="145" t="n"/>
      <c r="CR159" s="145" t="n"/>
      <c r="CS159" s="145" t="n"/>
      <c r="CT159" s="145" t="n"/>
      <c r="CU159" s="145" t="n"/>
      <c r="CV159" s="145" t="n"/>
      <c r="CW159" s="145" t="n"/>
      <c r="CX159" s="145" t="n"/>
      <c r="CY159" s="145" t="n"/>
      <c r="CZ159" s="145" t="n"/>
      <c r="DA159" s="145" t="n"/>
      <c r="DB159" s="145" t="n"/>
      <c r="DC159" s="145" t="n"/>
      <c r="DD159" s="145" t="n"/>
      <c r="DE159" s="145" t="n"/>
      <c r="DF159" s="145" t="n"/>
      <c r="DG159" s="145" t="n"/>
      <c r="DH159" s="156" t="n"/>
    </row>
    <row r="160" ht="20.25" customHeight="1" s="621">
      <c r="A160" s="144" t="n"/>
      <c r="B160" s="145" t="n"/>
      <c r="C160" s="145" t="n"/>
      <c r="D160" s="146" t="n"/>
      <c r="E160" s="383" t="inlineStr">
        <is>
          <t>A46</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45" t="n"/>
      <c r="X160" s="145" t="n"/>
      <c r="Y160" s="145" t="n"/>
      <c r="Z160" s="145" t="n"/>
      <c r="AA160" s="145" t="n"/>
      <c r="AB160" s="145" t="n"/>
      <c r="AC160" s="145" t="n"/>
      <c r="AD160" s="145" t="n"/>
      <c r="AE160" s="145" t="n"/>
      <c r="AF160" s="145" t="n"/>
      <c r="AG160" s="145" t="n"/>
      <c r="AH160" s="145" t="n"/>
      <c r="AI160" s="145" t="n"/>
      <c r="AJ160" s="428" t="n"/>
      <c r="AK160" s="145" t="n"/>
      <c r="AL160" s="145" t="n"/>
      <c r="AM160" s="145" t="n"/>
      <c r="AN160" s="145" t="n"/>
      <c r="AO160" s="145" t="n"/>
      <c r="AP160" s="145" t="n"/>
      <c r="AQ160" s="145" t="n"/>
      <c r="AR160" s="145" t="n"/>
      <c r="AS160" s="145" t="n"/>
      <c r="AT160" s="145" t="n"/>
      <c r="AU160" s="145" t="n"/>
      <c r="AV160" s="425" t="n"/>
      <c r="AW160" s="145" t="n"/>
      <c r="AX160" s="145" t="n"/>
      <c r="AY160" s="145" t="n"/>
      <c r="AZ160" s="155" t="n"/>
      <c r="BA160" s="155" t="n"/>
      <c r="BB160" s="155" t="n"/>
      <c r="BC160" s="426" t="n"/>
      <c r="BD160" s="145" t="n"/>
      <c r="BE160" s="145" t="n"/>
      <c r="BF160" s="145" t="n"/>
      <c r="BG160" s="155" t="n"/>
      <c r="BH160" s="155" t="n"/>
      <c r="BI160" s="155" t="n"/>
      <c r="BJ160" s="426" t="n"/>
      <c r="BK160" s="145" t="n"/>
      <c r="BL160" s="145" t="n"/>
      <c r="BM160" s="145" t="n"/>
      <c r="BN160" s="155" t="n"/>
      <c r="BO160" s="155" t="n"/>
      <c r="BP160" s="155" t="n"/>
      <c r="BQ160" s="426" t="n"/>
      <c r="BR160" s="145" t="n"/>
      <c r="BS160" s="145" t="n"/>
      <c r="BT160" s="145" t="n"/>
      <c r="BU160" s="155" t="n"/>
      <c r="BV160" s="155" t="n"/>
      <c r="BW160" s="155" t="n"/>
      <c r="BX160" s="425" t="n"/>
      <c r="BY160" s="145" t="n"/>
      <c r="BZ160" s="145" t="n"/>
      <c r="CA160" s="145" t="n"/>
      <c r="CB160" s="155" t="n"/>
      <c r="CC160" s="155" t="n"/>
      <c r="CD160" s="155" t="n"/>
      <c r="CE160" s="425" t="n"/>
      <c r="CF160" s="145" t="n"/>
      <c r="CG160" s="145" t="n"/>
      <c r="CH160" s="145" t="n"/>
      <c r="CI160" s="155" t="n"/>
      <c r="CJ160" s="155" t="n"/>
      <c r="CK160" s="155" t="n"/>
      <c r="CL160" s="145" t="n"/>
      <c r="CM160" s="145" t="n"/>
      <c r="CN160" s="145" t="n"/>
      <c r="CO160" s="145" t="n"/>
      <c r="CP160" s="145" t="n"/>
      <c r="CQ160" s="145" t="n"/>
      <c r="CR160" s="145" t="n"/>
      <c r="CS160" s="145" t="n"/>
      <c r="CT160" s="145" t="n"/>
      <c r="CU160" s="145" t="n"/>
      <c r="CV160" s="145" t="n"/>
      <c r="CW160" s="145" t="n"/>
      <c r="CX160" s="145" t="n"/>
      <c r="CY160" s="145" t="n"/>
      <c r="CZ160" s="145" t="n"/>
      <c r="DA160" s="145" t="n"/>
      <c r="DB160" s="145" t="n"/>
      <c r="DC160" s="145" t="n"/>
      <c r="DD160" s="145" t="n"/>
      <c r="DE160" s="145" t="n"/>
      <c r="DF160" s="145" t="n"/>
      <c r="DG160" s="145" t="n"/>
      <c r="DH160" s="156" t="n"/>
    </row>
    <row r="161" ht="20.25" customHeight="1" s="621">
      <c r="A161" s="144" t="n"/>
      <c r="B161" s="145" t="n"/>
      <c r="C161" s="145" t="n"/>
      <c r="D161" s="146" t="n"/>
      <c r="E161" s="383" t="inlineStr">
        <is>
          <t>A47</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45" t="n"/>
      <c r="X161" s="145" t="n"/>
      <c r="Y161" s="145" t="n"/>
      <c r="Z161" s="145" t="n"/>
      <c r="AA161" s="145" t="n"/>
      <c r="AB161" s="145" t="n"/>
      <c r="AC161" s="145" t="n"/>
      <c r="AD161" s="145" t="n"/>
      <c r="AE161" s="145" t="n"/>
      <c r="AF161" s="145" t="n"/>
      <c r="AG161" s="145" t="n"/>
      <c r="AH161" s="145" t="n"/>
      <c r="AI161" s="145" t="n"/>
      <c r="AJ161" s="428" t="n"/>
      <c r="AK161" s="145" t="n"/>
      <c r="AL161" s="145" t="n"/>
      <c r="AM161" s="145" t="n"/>
      <c r="AN161" s="145" t="n"/>
      <c r="AO161" s="145" t="n"/>
      <c r="AP161" s="145" t="n"/>
      <c r="AQ161" s="145" t="n"/>
      <c r="AR161" s="145" t="n"/>
      <c r="AS161" s="145" t="n"/>
      <c r="AT161" s="145" t="n"/>
      <c r="AU161" s="145" t="n"/>
      <c r="AV161" s="425" t="n"/>
      <c r="AW161" s="145" t="n"/>
      <c r="AX161" s="145" t="n"/>
      <c r="AY161" s="145" t="n"/>
      <c r="AZ161" s="155" t="n"/>
      <c r="BA161" s="155" t="n"/>
      <c r="BB161" s="155" t="n"/>
      <c r="BC161" s="426" t="n"/>
      <c r="BD161" s="145" t="n"/>
      <c r="BE161" s="145" t="n"/>
      <c r="BF161" s="145" t="n"/>
      <c r="BG161" s="155" t="n"/>
      <c r="BH161" s="155" t="n"/>
      <c r="BI161" s="155" t="n"/>
      <c r="BJ161" s="426" t="n"/>
      <c r="BK161" s="145" t="n"/>
      <c r="BL161" s="145" t="n"/>
      <c r="BM161" s="145" t="n"/>
      <c r="BN161" s="155" t="n"/>
      <c r="BO161" s="155" t="n"/>
      <c r="BP161" s="155" t="n"/>
      <c r="BQ161" s="426" t="n"/>
      <c r="BR161" s="145" t="n"/>
      <c r="BS161" s="145" t="n"/>
      <c r="BT161" s="145" t="n"/>
      <c r="BU161" s="155" t="n"/>
      <c r="BV161" s="155" t="n"/>
      <c r="BW161" s="155" t="n"/>
      <c r="BX161" s="425" t="n"/>
      <c r="BY161" s="145" t="n"/>
      <c r="BZ161" s="145" t="n"/>
      <c r="CA161" s="145" t="n"/>
      <c r="CB161" s="155" t="n"/>
      <c r="CC161" s="155" t="n"/>
      <c r="CD161" s="155" t="n"/>
      <c r="CE161" s="425" t="n"/>
      <c r="CF161" s="145" t="n"/>
      <c r="CG161" s="145" t="n"/>
      <c r="CH161" s="145" t="n"/>
      <c r="CI161" s="155" t="n"/>
      <c r="CJ161" s="155" t="n"/>
      <c r="CK161" s="155" t="n"/>
      <c r="CL161" s="145" t="n"/>
      <c r="CM161" s="145" t="n"/>
      <c r="CN161" s="145" t="n"/>
      <c r="CO161" s="145" t="n"/>
      <c r="CP161" s="145" t="n"/>
      <c r="CQ161" s="145" t="n"/>
      <c r="CR161" s="145" t="n"/>
      <c r="CS161" s="145" t="n"/>
      <c r="CT161" s="145" t="n"/>
      <c r="CU161" s="145" t="n"/>
      <c r="CV161" s="145" t="n"/>
      <c r="CW161" s="145" t="n"/>
      <c r="CX161" s="145" t="n"/>
      <c r="CY161" s="145" t="n"/>
      <c r="CZ161" s="145" t="n"/>
      <c r="DA161" s="145" t="n"/>
      <c r="DB161" s="145" t="n"/>
      <c r="DC161" s="145" t="n"/>
      <c r="DD161" s="145" t="n"/>
      <c r="DE161" s="145" t="n"/>
      <c r="DF161" s="145" t="n"/>
      <c r="DG161" s="145" t="n"/>
      <c r="DH161" s="156" t="n"/>
    </row>
    <row r="162" ht="20.25" customHeight="1" s="621">
      <c r="A162" s="144" t="n"/>
      <c r="B162" s="145" t="n"/>
      <c r="C162" s="145" t="n"/>
      <c r="D162" s="146" t="n"/>
      <c r="E162" s="383" t="inlineStr">
        <is>
          <t>A48</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45" t="n"/>
      <c r="X162" s="145" t="n"/>
      <c r="Y162" s="145" t="n"/>
      <c r="Z162" s="145" t="n"/>
      <c r="AA162" s="145" t="n"/>
      <c r="AB162" s="145" t="n"/>
      <c r="AC162" s="145" t="n"/>
      <c r="AD162" s="145" t="n"/>
      <c r="AE162" s="145" t="n"/>
      <c r="AF162" s="145" t="n"/>
      <c r="AG162" s="145" t="n"/>
      <c r="AH162" s="145" t="n"/>
      <c r="AI162" s="145" t="n"/>
      <c r="AJ162" s="428" t="n"/>
      <c r="AK162" s="145" t="n"/>
      <c r="AL162" s="145" t="n"/>
      <c r="AM162" s="145" t="n"/>
      <c r="AN162" s="145" t="n"/>
      <c r="AO162" s="145" t="n"/>
      <c r="AP162" s="145" t="n"/>
      <c r="AQ162" s="145" t="n"/>
      <c r="AR162" s="145" t="n"/>
      <c r="AS162" s="145" t="n"/>
      <c r="AT162" s="145" t="n"/>
      <c r="AU162" s="145" t="n"/>
      <c r="AV162" s="425" t="n"/>
      <c r="AW162" s="145" t="n"/>
      <c r="AX162" s="145" t="n"/>
      <c r="AY162" s="145" t="n"/>
      <c r="AZ162" s="155" t="n"/>
      <c r="BA162" s="155" t="n"/>
      <c r="BB162" s="155" t="n"/>
      <c r="BC162" s="426" t="n"/>
      <c r="BD162" s="145" t="n"/>
      <c r="BE162" s="145" t="n"/>
      <c r="BF162" s="145" t="n"/>
      <c r="BG162" s="155" t="n"/>
      <c r="BH162" s="155" t="n"/>
      <c r="BI162" s="155" t="n"/>
      <c r="BJ162" s="426" t="n"/>
      <c r="BK162" s="145" t="n"/>
      <c r="BL162" s="145" t="n"/>
      <c r="BM162" s="145" t="n"/>
      <c r="BN162" s="155" t="n"/>
      <c r="BO162" s="155" t="n"/>
      <c r="BP162" s="155" t="n"/>
      <c r="BQ162" s="426" t="n"/>
      <c r="BR162" s="145" t="n"/>
      <c r="BS162" s="145" t="n"/>
      <c r="BT162" s="145" t="n"/>
      <c r="BU162" s="155" t="n"/>
      <c r="BV162" s="155" t="n"/>
      <c r="BW162" s="155" t="n"/>
      <c r="BX162" s="425" t="n"/>
      <c r="BY162" s="145" t="n"/>
      <c r="BZ162" s="145" t="n"/>
      <c r="CA162" s="145" t="n"/>
      <c r="CB162" s="155" t="n"/>
      <c r="CC162" s="155" t="n"/>
      <c r="CD162" s="155" t="n"/>
      <c r="CE162" s="425" t="n"/>
      <c r="CF162" s="145" t="n"/>
      <c r="CG162" s="145" t="n"/>
      <c r="CH162" s="145" t="n"/>
      <c r="CI162" s="155" t="n"/>
      <c r="CJ162" s="155" t="n"/>
      <c r="CK162" s="155" t="n"/>
      <c r="CL162" s="145" t="n"/>
      <c r="CM162" s="145" t="n"/>
      <c r="CN162" s="145" t="n"/>
      <c r="CO162" s="145" t="n"/>
      <c r="CP162" s="145" t="n"/>
      <c r="CQ162" s="145" t="n"/>
      <c r="CR162" s="145" t="n"/>
      <c r="CS162" s="145" t="n"/>
      <c r="CT162" s="145" t="n"/>
      <c r="CU162" s="145" t="n"/>
      <c r="CV162" s="145" t="n"/>
      <c r="CW162" s="145" t="n"/>
      <c r="CX162" s="145" t="n"/>
      <c r="CY162" s="145" t="n"/>
      <c r="CZ162" s="145" t="n"/>
      <c r="DA162" s="145" t="n"/>
      <c r="DB162" s="145" t="n"/>
      <c r="DC162" s="145" t="n"/>
      <c r="DD162" s="145" t="n"/>
      <c r="DE162" s="145" t="n"/>
      <c r="DF162" s="145" t="n"/>
      <c r="DG162" s="145" t="n"/>
      <c r="DH162" s="156" t="n"/>
    </row>
    <row r="163" ht="20.25" customHeight="1" s="621">
      <c r="A163" s="144" t="n"/>
      <c r="B163" s="145" t="n"/>
      <c r="C163" s="145" t="n"/>
      <c r="D163" s="146" t="n"/>
      <c r="E163" s="383" t="inlineStr">
        <is>
          <t>A49</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45" t="n"/>
      <c r="X163" s="145" t="n"/>
      <c r="Y163" s="145" t="n"/>
      <c r="Z163" s="145" t="n"/>
      <c r="AA163" s="145" t="n"/>
      <c r="AB163" s="145" t="n"/>
      <c r="AC163" s="145" t="n"/>
      <c r="AD163" s="145" t="n"/>
      <c r="AE163" s="145" t="n"/>
      <c r="AF163" s="145" t="n"/>
      <c r="AG163" s="145" t="n"/>
      <c r="AH163" s="145" t="n"/>
      <c r="AI163" s="145" t="n"/>
      <c r="AJ163" s="428" t="n"/>
      <c r="AK163" s="145" t="n"/>
      <c r="AL163" s="145" t="n"/>
      <c r="AM163" s="145" t="n"/>
      <c r="AN163" s="145" t="n"/>
      <c r="AO163" s="145" t="n"/>
      <c r="AP163" s="145" t="n"/>
      <c r="AQ163" s="145" t="n"/>
      <c r="AR163" s="145" t="n"/>
      <c r="AS163" s="145" t="n"/>
      <c r="AT163" s="145" t="n"/>
      <c r="AU163" s="145" t="n"/>
      <c r="AV163" s="425" t="n"/>
      <c r="AW163" s="145" t="n"/>
      <c r="AX163" s="145" t="n"/>
      <c r="AY163" s="145" t="n"/>
      <c r="AZ163" s="155" t="n"/>
      <c r="BA163" s="155" t="n"/>
      <c r="BB163" s="155" t="n"/>
      <c r="BC163" s="426" t="n"/>
      <c r="BD163" s="145" t="n"/>
      <c r="BE163" s="145" t="n"/>
      <c r="BF163" s="145" t="n"/>
      <c r="BG163" s="155" t="n"/>
      <c r="BH163" s="155" t="n"/>
      <c r="BI163" s="155" t="n"/>
      <c r="BJ163" s="426" t="n"/>
      <c r="BK163" s="145" t="n"/>
      <c r="BL163" s="145" t="n"/>
      <c r="BM163" s="145" t="n"/>
      <c r="BN163" s="155" t="n"/>
      <c r="BO163" s="155" t="n"/>
      <c r="BP163" s="155" t="n"/>
      <c r="BQ163" s="426" t="n"/>
      <c r="BR163" s="145" t="n"/>
      <c r="BS163" s="145" t="n"/>
      <c r="BT163" s="145" t="n"/>
      <c r="BU163" s="155" t="n"/>
      <c r="BV163" s="155" t="n"/>
      <c r="BW163" s="155" t="n"/>
      <c r="BX163" s="425" t="n"/>
      <c r="BY163" s="145" t="n"/>
      <c r="BZ163" s="145" t="n"/>
      <c r="CA163" s="145" t="n"/>
      <c r="CB163" s="155" t="n"/>
      <c r="CC163" s="155" t="n"/>
      <c r="CD163" s="155" t="n"/>
      <c r="CE163" s="425" t="n"/>
      <c r="CF163" s="145" t="n"/>
      <c r="CG163" s="145" t="n"/>
      <c r="CH163" s="145" t="n"/>
      <c r="CI163" s="155" t="n"/>
      <c r="CJ163" s="155" t="n"/>
      <c r="CK163" s="155" t="n"/>
      <c r="CL163" s="145" t="n"/>
      <c r="CM163" s="145" t="n"/>
      <c r="CN163" s="145" t="n"/>
      <c r="CO163" s="145" t="n"/>
      <c r="CP163" s="145" t="n"/>
      <c r="CQ163" s="145" t="n"/>
      <c r="CR163" s="145" t="n"/>
      <c r="CS163" s="145" t="n"/>
      <c r="CT163" s="145" t="n"/>
      <c r="CU163" s="145" t="n"/>
      <c r="CV163" s="145" t="n"/>
      <c r="CW163" s="145" t="n"/>
      <c r="CX163" s="145" t="n"/>
      <c r="CY163" s="145" t="n"/>
      <c r="CZ163" s="145" t="n"/>
      <c r="DA163" s="145" t="n"/>
      <c r="DB163" s="145" t="n"/>
      <c r="DC163" s="145" t="n"/>
      <c r="DD163" s="145" t="n"/>
      <c r="DE163" s="145" t="n"/>
      <c r="DF163" s="145" t="n"/>
      <c r="DG163" s="145" t="n"/>
      <c r="DH163" s="156" t="n"/>
    </row>
    <row r="164" ht="20.25" customHeight="1" s="621">
      <c r="A164" s="144" t="n"/>
      <c r="B164" s="145" t="n"/>
      <c r="C164" s="145" t="n"/>
      <c r="D164" s="146" t="n"/>
      <c r="E164" s="383" t="inlineStr">
        <is>
          <t>A50</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45" t="n"/>
      <c r="X164" s="145" t="n"/>
      <c r="Y164" s="145" t="n"/>
      <c r="Z164" s="145" t="n"/>
      <c r="AA164" s="145" t="n"/>
      <c r="AB164" s="145" t="n"/>
      <c r="AC164" s="145" t="n"/>
      <c r="AD164" s="145" t="n"/>
      <c r="AE164" s="145" t="n"/>
      <c r="AF164" s="145" t="n"/>
      <c r="AG164" s="145" t="n"/>
      <c r="AH164" s="145" t="n"/>
      <c r="AI164" s="145" t="n"/>
      <c r="AJ164" s="428" t="n"/>
      <c r="AK164" s="145" t="n"/>
      <c r="AL164" s="145" t="n"/>
      <c r="AM164" s="145" t="n"/>
      <c r="AN164" s="145" t="n"/>
      <c r="AO164" s="145" t="n"/>
      <c r="AP164" s="145" t="n"/>
      <c r="AQ164" s="145" t="n"/>
      <c r="AR164" s="145" t="n"/>
      <c r="AS164" s="145" t="n"/>
      <c r="AT164" s="145" t="n"/>
      <c r="AU164" s="145" t="n"/>
      <c r="AV164" s="425" t="n"/>
      <c r="AW164" s="145" t="n"/>
      <c r="AX164" s="145" t="n"/>
      <c r="AY164" s="145" t="n"/>
      <c r="AZ164" s="155" t="n"/>
      <c r="BA164" s="155" t="n"/>
      <c r="BB164" s="155" t="n"/>
      <c r="BC164" s="426" t="n"/>
      <c r="BD164" s="145" t="n"/>
      <c r="BE164" s="145" t="n"/>
      <c r="BF164" s="145" t="n"/>
      <c r="BG164" s="155" t="n"/>
      <c r="BH164" s="155" t="n"/>
      <c r="BI164" s="155" t="n"/>
      <c r="BJ164" s="426" t="n"/>
      <c r="BK164" s="145" t="n"/>
      <c r="BL164" s="145" t="n"/>
      <c r="BM164" s="145" t="n"/>
      <c r="BN164" s="155" t="n"/>
      <c r="BO164" s="155" t="n"/>
      <c r="BP164" s="155" t="n"/>
      <c r="BQ164" s="426" t="n"/>
      <c r="BR164" s="145" t="n"/>
      <c r="BS164" s="145" t="n"/>
      <c r="BT164" s="145" t="n"/>
      <c r="BU164" s="155" t="n"/>
      <c r="BV164" s="155" t="n"/>
      <c r="BW164" s="155" t="n"/>
      <c r="BX164" s="425" t="n"/>
      <c r="BY164" s="145" t="n"/>
      <c r="BZ164" s="145" t="n"/>
      <c r="CA164" s="145" t="n"/>
      <c r="CB164" s="155" t="n"/>
      <c r="CC164" s="155" t="n"/>
      <c r="CD164" s="155" t="n"/>
      <c r="CE164" s="425" t="n"/>
      <c r="CF164" s="145" t="n"/>
      <c r="CG164" s="145" t="n"/>
      <c r="CH164" s="145" t="n"/>
      <c r="CI164" s="155" t="n"/>
      <c r="CJ164" s="155" t="n"/>
      <c r="CK164" s="155" t="n"/>
      <c r="CL164" s="145" t="n"/>
      <c r="CM164" s="145" t="n"/>
      <c r="CN164" s="145" t="n"/>
      <c r="CO164" s="145" t="n"/>
      <c r="CP164" s="145" t="n"/>
      <c r="CQ164" s="145" t="n"/>
      <c r="CR164" s="145" t="n"/>
      <c r="CS164" s="145" t="n"/>
      <c r="CT164" s="145" t="n"/>
      <c r="CU164" s="145" t="n"/>
      <c r="CV164" s="145" t="n"/>
      <c r="CW164" s="145" t="n"/>
      <c r="CX164" s="145" t="n"/>
      <c r="CY164" s="145" t="n"/>
      <c r="CZ164" s="145" t="n"/>
      <c r="DA164" s="145" t="n"/>
      <c r="DB164" s="145" t="n"/>
      <c r="DC164" s="145" t="n"/>
      <c r="DD164" s="145" t="n"/>
      <c r="DE164" s="145" t="n"/>
      <c r="DF164" s="145" t="n"/>
      <c r="DG164" s="145" t="n"/>
      <c r="DH164" s="156" t="n"/>
    </row>
    <row r="165" ht="20.25" customHeight="1" s="621">
      <c r="A165" s="144" t="n"/>
      <c r="B165" s="145" t="n"/>
      <c r="C165" s="145" t="n"/>
      <c r="D165" s="146" t="n"/>
      <c r="E165" s="383" t="inlineStr">
        <is>
          <t>A51</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45" t="n"/>
      <c r="X165" s="145" t="n"/>
      <c r="Y165" s="145" t="n"/>
      <c r="Z165" s="145" t="n"/>
      <c r="AA165" s="145" t="n"/>
      <c r="AB165" s="145" t="n"/>
      <c r="AC165" s="145" t="n"/>
      <c r="AD165" s="145" t="n"/>
      <c r="AE165" s="145" t="n"/>
      <c r="AF165" s="145" t="n"/>
      <c r="AG165" s="145" t="n"/>
      <c r="AH165" s="145" t="n"/>
      <c r="AI165" s="145" t="n"/>
      <c r="AJ165" s="428" t="n"/>
      <c r="AK165" s="145" t="n"/>
      <c r="AL165" s="145" t="n"/>
      <c r="AM165" s="145" t="n"/>
      <c r="AN165" s="145" t="n"/>
      <c r="AO165" s="145" t="n"/>
      <c r="AP165" s="145" t="n"/>
      <c r="AQ165" s="145" t="n"/>
      <c r="AR165" s="145" t="n"/>
      <c r="AS165" s="145" t="n"/>
      <c r="AT165" s="145" t="n"/>
      <c r="AU165" s="145" t="n"/>
      <c r="AV165" s="425" t="n"/>
      <c r="AW165" s="145" t="n"/>
      <c r="AX165" s="145" t="n"/>
      <c r="AY165" s="145" t="n"/>
      <c r="AZ165" s="155" t="n"/>
      <c r="BA165" s="155" t="n"/>
      <c r="BB165" s="155" t="n"/>
      <c r="BC165" s="426" t="n"/>
      <c r="BD165" s="145" t="n"/>
      <c r="BE165" s="145" t="n"/>
      <c r="BF165" s="145" t="n"/>
      <c r="BG165" s="155" t="n"/>
      <c r="BH165" s="155" t="n"/>
      <c r="BI165" s="155" t="n"/>
      <c r="BJ165" s="426" t="n"/>
      <c r="BK165" s="145" t="n"/>
      <c r="BL165" s="145" t="n"/>
      <c r="BM165" s="145" t="n"/>
      <c r="BN165" s="155" t="n"/>
      <c r="BO165" s="155" t="n"/>
      <c r="BP165" s="155" t="n"/>
      <c r="BQ165" s="426" t="n"/>
      <c r="BR165" s="145" t="n"/>
      <c r="BS165" s="145" t="n"/>
      <c r="BT165" s="145" t="n"/>
      <c r="BU165" s="155" t="n"/>
      <c r="BV165" s="155" t="n"/>
      <c r="BW165" s="155" t="n"/>
      <c r="BX165" s="425" t="n"/>
      <c r="BY165" s="145" t="n"/>
      <c r="BZ165" s="145" t="n"/>
      <c r="CA165" s="145" t="n"/>
      <c r="CB165" s="155" t="n"/>
      <c r="CC165" s="155" t="n"/>
      <c r="CD165" s="155" t="n"/>
      <c r="CE165" s="425" t="n"/>
      <c r="CF165" s="145" t="n"/>
      <c r="CG165" s="145" t="n"/>
      <c r="CH165" s="145" t="n"/>
      <c r="CI165" s="155" t="n"/>
      <c r="CJ165" s="155" t="n"/>
      <c r="CK165" s="155" t="n"/>
      <c r="CL165" s="145" t="n"/>
      <c r="CM165" s="145" t="n"/>
      <c r="CN165" s="145" t="n"/>
      <c r="CO165" s="145" t="n"/>
      <c r="CP165" s="145" t="n"/>
      <c r="CQ165" s="145" t="n"/>
      <c r="CR165" s="145" t="n"/>
      <c r="CS165" s="145" t="n"/>
      <c r="CT165" s="145" t="n"/>
      <c r="CU165" s="145" t="n"/>
      <c r="CV165" s="145" t="n"/>
      <c r="CW165" s="145" t="n"/>
      <c r="CX165" s="145" t="n"/>
      <c r="CY165" s="145" t="n"/>
      <c r="CZ165" s="145" t="n"/>
      <c r="DA165" s="145" t="n"/>
      <c r="DB165" s="145" t="n"/>
      <c r="DC165" s="145" t="n"/>
      <c r="DD165" s="145" t="n"/>
      <c r="DE165" s="145" t="n"/>
      <c r="DF165" s="145" t="n"/>
      <c r="DG165" s="145" t="n"/>
      <c r="DH165" s="156" t="n"/>
    </row>
    <row r="166" ht="20.25" customHeight="1" s="621">
      <c r="A166" s="144" t="n"/>
      <c r="B166" s="145" t="n"/>
      <c r="C166" s="145" t="n"/>
      <c r="D166" s="146" t="n"/>
      <c r="E166" s="383" t="inlineStr">
        <is>
          <t>A52</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45" t="n"/>
      <c r="X166" s="145" t="n"/>
      <c r="Y166" s="145" t="n"/>
      <c r="Z166" s="145" t="n"/>
      <c r="AA166" s="145" t="n"/>
      <c r="AB166" s="145" t="n"/>
      <c r="AC166" s="145" t="n"/>
      <c r="AD166" s="145" t="n"/>
      <c r="AE166" s="145" t="n"/>
      <c r="AF166" s="145" t="n"/>
      <c r="AG166" s="145" t="n"/>
      <c r="AH166" s="145" t="n"/>
      <c r="AI166" s="145" t="n"/>
      <c r="AJ166" s="428" t="n"/>
      <c r="AK166" s="145" t="n"/>
      <c r="AL166" s="145" t="n"/>
      <c r="AM166" s="145" t="n"/>
      <c r="AN166" s="145" t="n"/>
      <c r="AO166" s="145" t="n"/>
      <c r="AP166" s="145" t="n"/>
      <c r="AQ166" s="145" t="n"/>
      <c r="AR166" s="145" t="n"/>
      <c r="AS166" s="145" t="n"/>
      <c r="AT166" s="145" t="n"/>
      <c r="AU166" s="145" t="n"/>
      <c r="AV166" s="425" t="n"/>
      <c r="AW166" s="145" t="n"/>
      <c r="AX166" s="145" t="n"/>
      <c r="AY166" s="145" t="n"/>
      <c r="AZ166" s="155" t="n"/>
      <c r="BA166" s="155" t="n"/>
      <c r="BB166" s="155" t="n"/>
      <c r="BC166" s="426" t="n"/>
      <c r="BD166" s="145" t="n"/>
      <c r="BE166" s="145" t="n"/>
      <c r="BF166" s="145" t="n"/>
      <c r="BG166" s="155" t="n"/>
      <c r="BH166" s="155" t="n"/>
      <c r="BI166" s="155" t="n"/>
      <c r="BJ166" s="426" t="n"/>
      <c r="BK166" s="145" t="n"/>
      <c r="BL166" s="145" t="n"/>
      <c r="BM166" s="145" t="n"/>
      <c r="BN166" s="155" t="n"/>
      <c r="BO166" s="155" t="n"/>
      <c r="BP166" s="155" t="n"/>
      <c r="BQ166" s="426" t="n"/>
      <c r="BR166" s="145" t="n"/>
      <c r="BS166" s="145" t="n"/>
      <c r="BT166" s="145" t="n"/>
      <c r="BU166" s="155" t="n"/>
      <c r="BV166" s="155" t="n"/>
      <c r="BW166" s="155" t="n"/>
      <c r="BX166" s="425" t="n"/>
      <c r="BY166" s="145" t="n"/>
      <c r="BZ166" s="145" t="n"/>
      <c r="CA166" s="145" t="n"/>
      <c r="CB166" s="155" t="n"/>
      <c r="CC166" s="155" t="n"/>
      <c r="CD166" s="155" t="n"/>
      <c r="CE166" s="425" t="n"/>
      <c r="CF166" s="145" t="n"/>
      <c r="CG166" s="145" t="n"/>
      <c r="CH166" s="145" t="n"/>
      <c r="CI166" s="155" t="n"/>
      <c r="CJ166" s="155" t="n"/>
      <c r="CK166" s="155" t="n"/>
      <c r="CL166" s="145" t="n"/>
      <c r="CM166" s="145" t="n"/>
      <c r="CN166" s="145" t="n"/>
      <c r="CO166" s="145" t="n"/>
      <c r="CP166" s="145" t="n"/>
      <c r="CQ166" s="145" t="n"/>
      <c r="CR166" s="145" t="n"/>
      <c r="CS166" s="145" t="n"/>
      <c r="CT166" s="145" t="n"/>
      <c r="CU166" s="145" t="n"/>
      <c r="CV166" s="145" t="n"/>
      <c r="CW166" s="145" t="n"/>
      <c r="CX166" s="145" t="n"/>
      <c r="CY166" s="145" t="n"/>
      <c r="CZ166" s="145" t="n"/>
      <c r="DA166" s="145" t="n"/>
      <c r="DB166" s="145" t="n"/>
      <c r="DC166" s="145" t="n"/>
      <c r="DD166" s="145" t="n"/>
      <c r="DE166" s="145" t="n"/>
      <c r="DF166" s="145" t="n"/>
      <c r="DG166" s="145" t="n"/>
      <c r="DH166" s="156" t="n"/>
    </row>
    <row r="167" ht="20.25" customHeight="1" s="621">
      <c r="A167" s="144" t="n"/>
      <c r="B167" s="145" t="n"/>
      <c r="C167" s="145" t="n"/>
      <c r="D167" s="146" t="n"/>
      <c r="E167" s="383" t="inlineStr">
        <is>
          <t>A53</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45" t="n"/>
      <c r="X167" s="145" t="n"/>
      <c r="Y167" s="145" t="n"/>
      <c r="Z167" s="145" t="n"/>
      <c r="AA167" s="145" t="n"/>
      <c r="AB167" s="145" t="n"/>
      <c r="AC167" s="145" t="n"/>
      <c r="AD167" s="145" t="n"/>
      <c r="AE167" s="145" t="n"/>
      <c r="AF167" s="145" t="n"/>
      <c r="AG167" s="145" t="n"/>
      <c r="AH167" s="145" t="n"/>
      <c r="AI167" s="145" t="n"/>
      <c r="AJ167" s="428" t="n"/>
      <c r="AK167" s="145" t="n"/>
      <c r="AL167" s="145" t="n"/>
      <c r="AM167" s="145" t="n"/>
      <c r="AN167" s="145" t="n"/>
      <c r="AO167" s="145" t="n"/>
      <c r="AP167" s="145" t="n"/>
      <c r="AQ167" s="145" t="n"/>
      <c r="AR167" s="145" t="n"/>
      <c r="AS167" s="145" t="n"/>
      <c r="AT167" s="145" t="n"/>
      <c r="AU167" s="145" t="n"/>
      <c r="AV167" s="425" t="n"/>
      <c r="AW167" s="145" t="n"/>
      <c r="AX167" s="145" t="n"/>
      <c r="AY167" s="145" t="n"/>
      <c r="AZ167" s="155" t="n"/>
      <c r="BA167" s="155" t="n"/>
      <c r="BB167" s="155" t="n"/>
      <c r="BC167" s="426" t="n"/>
      <c r="BD167" s="145" t="n"/>
      <c r="BE167" s="145" t="n"/>
      <c r="BF167" s="145" t="n"/>
      <c r="BG167" s="155" t="n"/>
      <c r="BH167" s="155" t="n"/>
      <c r="BI167" s="155" t="n"/>
      <c r="BJ167" s="426" t="n"/>
      <c r="BK167" s="145" t="n"/>
      <c r="BL167" s="145" t="n"/>
      <c r="BM167" s="145" t="n"/>
      <c r="BN167" s="155" t="n"/>
      <c r="BO167" s="155" t="n"/>
      <c r="BP167" s="155" t="n"/>
      <c r="BQ167" s="426" t="n"/>
      <c r="BR167" s="145" t="n"/>
      <c r="BS167" s="145" t="n"/>
      <c r="BT167" s="145" t="n"/>
      <c r="BU167" s="155" t="n"/>
      <c r="BV167" s="155" t="n"/>
      <c r="BW167" s="155" t="n"/>
      <c r="BX167" s="425" t="n"/>
      <c r="BY167" s="145" t="n"/>
      <c r="BZ167" s="145" t="n"/>
      <c r="CA167" s="145" t="n"/>
      <c r="CB167" s="155" t="n"/>
      <c r="CC167" s="155" t="n"/>
      <c r="CD167" s="155" t="n"/>
      <c r="CE167" s="425" t="n"/>
      <c r="CF167" s="145" t="n"/>
      <c r="CG167" s="145" t="n"/>
      <c r="CH167" s="145" t="n"/>
      <c r="CI167" s="155" t="n"/>
      <c r="CJ167" s="155" t="n"/>
      <c r="CK167" s="155" t="n"/>
      <c r="CL167" s="145" t="n"/>
      <c r="CM167" s="145" t="n"/>
      <c r="CN167" s="145" t="n"/>
      <c r="CO167" s="145" t="n"/>
      <c r="CP167" s="145" t="n"/>
      <c r="CQ167" s="145" t="n"/>
      <c r="CR167" s="145" t="n"/>
      <c r="CS167" s="145" t="n"/>
      <c r="CT167" s="145" t="n"/>
      <c r="CU167" s="145" t="n"/>
      <c r="CV167" s="145" t="n"/>
      <c r="CW167" s="145" t="n"/>
      <c r="CX167" s="145" t="n"/>
      <c r="CY167" s="145" t="n"/>
      <c r="CZ167" s="145" t="n"/>
      <c r="DA167" s="145" t="n"/>
      <c r="DB167" s="145" t="n"/>
      <c r="DC167" s="145" t="n"/>
      <c r="DD167" s="145" t="n"/>
      <c r="DE167" s="145" t="n"/>
      <c r="DF167" s="145" t="n"/>
      <c r="DG167" s="145" t="n"/>
      <c r="DH167" s="156" t="n"/>
    </row>
    <row r="168" ht="20.25" customHeight="1" s="621">
      <c r="A168" s="144" t="n"/>
      <c r="B168" s="145" t="n"/>
      <c r="C168" s="145" t="n"/>
      <c r="D168" s="146" t="n"/>
      <c r="E168" s="383" t="inlineStr">
        <is>
          <t>A54</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45" t="n"/>
      <c r="X168" s="145" t="n"/>
      <c r="Y168" s="145" t="n"/>
      <c r="Z168" s="145" t="n"/>
      <c r="AA168" s="145" t="n"/>
      <c r="AB168" s="145" t="n"/>
      <c r="AC168" s="145" t="n"/>
      <c r="AD168" s="145" t="n"/>
      <c r="AE168" s="145" t="n"/>
      <c r="AF168" s="145" t="n"/>
      <c r="AG168" s="145" t="n"/>
      <c r="AH168" s="145" t="n"/>
      <c r="AI168" s="145" t="n"/>
      <c r="AJ168" s="428" t="n"/>
      <c r="AK168" s="145" t="n"/>
      <c r="AL168" s="145" t="n"/>
      <c r="AM168" s="145" t="n"/>
      <c r="AN168" s="145" t="n"/>
      <c r="AO168" s="145" t="n"/>
      <c r="AP168" s="145" t="n"/>
      <c r="AQ168" s="145" t="n"/>
      <c r="AR168" s="145" t="n"/>
      <c r="AS168" s="145" t="n"/>
      <c r="AT168" s="145" t="n"/>
      <c r="AU168" s="145" t="n"/>
      <c r="AV168" s="425" t="n"/>
      <c r="AW168" s="145" t="n"/>
      <c r="AX168" s="145" t="n"/>
      <c r="AY168" s="145" t="n"/>
      <c r="AZ168" s="155" t="n"/>
      <c r="BA168" s="155" t="n"/>
      <c r="BB168" s="155" t="n"/>
      <c r="BC168" s="426" t="n"/>
      <c r="BD168" s="145" t="n"/>
      <c r="BE168" s="145" t="n"/>
      <c r="BF168" s="145" t="n"/>
      <c r="BG168" s="155" t="n"/>
      <c r="BH168" s="155" t="n"/>
      <c r="BI168" s="155" t="n"/>
      <c r="BJ168" s="426" t="n"/>
      <c r="BK168" s="145" t="n"/>
      <c r="BL168" s="145" t="n"/>
      <c r="BM168" s="145" t="n"/>
      <c r="BN168" s="155" t="n"/>
      <c r="BO168" s="155" t="n"/>
      <c r="BP168" s="155" t="n"/>
      <c r="BQ168" s="426" t="n"/>
      <c r="BR168" s="145" t="n"/>
      <c r="BS168" s="145" t="n"/>
      <c r="BT168" s="145" t="n"/>
      <c r="BU168" s="155" t="n"/>
      <c r="BV168" s="155" t="n"/>
      <c r="BW168" s="155" t="n"/>
      <c r="BX168" s="425" t="n"/>
      <c r="BY168" s="145" t="n"/>
      <c r="BZ168" s="145" t="n"/>
      <c r="CA168" s="145" t="n"/>
      <c r="CB168" s="155" t="n"/>
      <c r="CC168" s="155" t="n"/>
      <c r="CD168" s="155" t="n"/>
      <c r="CE168" s="425" t="n"/>
      <c r="CF168" s="145" t="n"/>
      <c r="CG168" s="145" t="n"/>
      <c r="CH168" s="145" t="n"/>
      <c r="CI168" s="155" t="n"/>
      <c r="CJ168" s="155" t="n"/>
      <c r="CK168" s="155" t="n"/>
      <c r="CL168" s="145" t="n"/>
      <c r="CM168" s="145" t="n"/>
      <c r="CN168" s="145" t="n"/>
      <c r="CO168" s="145" t="n"/>
      <c r="CP168" s="145" t="n"/>
      <c r="CQ168" s="145" t="n"/>
      <c r="CR168" s="145" t="n"/>
      <c r="CS168" s="145" t="n"/>
      <c r="CT168" s="145" t="n"/>
      <c r="CU168" s="145" t="n"/>
      <c r="CV168" s="145" t="n"/>
      <c r="CW168" s="145" t="n"/>
      <c r="CX168" s="145" t="n"/>
      <c r="CY168" s="145" t="n"/>
      <c r="CZ168" s="145" t="n"/>
      <c r="DA168" s="145" t="n"/>
      <c r="DB168" s="145" t="n"/>
      <c r="DC168" s="145" t="n"/>
      <c r="DD168" s="145" t="n"/>
      <c r="DE168" s="145" t="n"/>
      <c r="DF168" s="145" t="n"/>
      <c r="DG168" s="145" t="n"/>
      <c r="DH168" s="156" t="n"/>
    </row>
    <row r="169" ht="20.25" customHeight="1" s="621">
      <c r="A169" s="144" t="n"/>
      <c r="B169" s="145" t="n"/>
      <c r="C169" s="145" t="n"/>
      <c r="D169" s="146" t="n"/>
      <c r="E169" s="383" t="inlineStr">
        <is>
          <t>A55</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45" t="n"/>
      <c r="X169" s="145" t="n"/>
      <c r="Y169" s="145" t="n"/>
      <c r="Z169" s="145" t="n"/>
      <c r="AA169" s="145" t="n"/>
      <c r="AB169" s="145" t="n"/>
      <c r="AC169" s="145" t="n"/>
      <c r="AD169" s="145" t="n"/>
      <c r="AE169" s="145" t="n"/>
      <c r="AF169" s="145" t="n"/>
      <c r="AG169" s="145" t="n"/>
      <c r="AH169" s="145" t="n"/>
      <c r="AI169" s="145" t="n"/>
      <c r="AJ169" s="428" t="n"/>
      <c r="AK169" s="145" t="n"/>
      <c r="AL169" s="145" t="n"/>
      <c r="AM169" s="145" t="n"/>
      <c r="AN169" s="145" t="n"/>
      <c r="AO169" s="145" t="n"/>
      <c r="AP169" s="145" t="n"/>
      <c r="AQ169" s="145" t="n"/>
      <c r="AR169" s="145" t="n"/>
      <c r="AS169" s="145" t="n"/>
      <c r="AT169" s="145" t="n"/>
      <c r="AU169" s="145" t="n"/>
      <c r="AV169" s="425" t="n"/>
      <c r="AW169" s="145" t="n"/>
      <c r="AX169" s="145" t="n"/>
      <c r="AY169" s="145" t="n"/>
      <c r="AZ169" s="155" t="n"/>
      <c r="BA169" s="155" t="n"/>
      <c r="BB169" s="155" t="n"/>
      <c r="BC169" s="426" t="n"/>
      <c r="BD169" s="145" t="n"/>
      <c r="BE169" s="145" t="n"/>
      <c r="BF169" s="145" t="n"/>
      <c r="BG169" s="155" t="n"/>
      <c r="BH169" s="155" t="n"/>
      <c r="BI169" s="155" t="n"/>
      <c r="BJ169" s="426" t="n"/>
      <c r="BK169" s="145" t="n"/>
      <c r="BL169" s="145" t="n"/>
      <c r="BM169" s="145" t="n"/>
      <c r="BN169" s="155" t="n"/>
      <c r="BO169" s="155" t="n"/>
      <c r="BP169" s="155" t="n"/>
      <c r="BQ169" s="426" t="n"/>
      <c r="BR169" s="145" t="n"/>
      <c r="BS169" s="145" t="n"/>
      <c r="BT169" s="145" t="n"/>
      <c r="BU169" s="155" t="n"/>
      <c r="BV169" s="155" t="n"/>
      <c r="BW169" s="155" t="n"/>
      <c r="BX169" s="425" t="n"/>
      <c r="BY169" s="145" t="n"/>
      <c r="BZ169" s="145" t="n"/>
      <c r="CA169" s="145" t="n"/>
      <c r="CB169" s="155" t="n"/>
      <c r="CC169" s="155" t="n"/>
      <c r="CD169" s="155" t="n"/>
      <c r="CE169" s="425" t="n"/>
      <c r="CF169" s="145" t="n"/>
      <c r="CG169" s="145" t="n"/>
      <c r="CH169" s="145" t="n"/>
      <c r="CI169" s="155" t="n"/>
      <c r="CJ169" s="155" t="n"/>
      <c r="CK169" s="155" t="n"/>
      <c r="CL169" s="145" t="n"/>
      <c r="CM169" s="145" t="n"/>
      <c r="CN169" s="145" t="n"/>
      <c r="CO169" s="145" t="n"/>
      <c r="CP169" s="145" t="n"/>
      <c r="CQ169" s="145" t="n"/>
      <c r="CR169" s="145" t="n"/>
      <c r="CS169" s="145" t="n"/>
      <c r="CT169" s="145" t="n"/>
      <c r="CU169" s="145" t="n"/>
      <c r="CV169" s="145" t="n"/>
      <c r="CW169" s="145" t="n"/>
      <c r="CX169" s="145" t="n"/>
      <c r="CY169" s="145" t="n"/>
      <c r="CZ169" s="145" t="n"/>
      <c r="DA169" s="145" t="n"/>
      <c r="DB169" s="145" t="n"/>
      <c r="DC169" s="145" t="n"/>
      <c r="DD169" s="145" t="n"/>
      <c r="DE169" s="145" t="n"/>
      <c r="DF169" s="145" t="n"/>
      <c r="DG169" s="145" t="n"/>
      <c r="DH169" s="156" t="n"/>
    </row>
    <row r="170" ht="20.25" customHeight="1" s="621">
      <c r="A170" s="144" t="n"/>
      <c r="B170" s="145" t="n"/>
      <c r="C170" s="145" t="n"/>
      <c r="D170" s="146" t="n"/>
      <c r="E170" s="383" t="inlineStr">
        <is>
          <t>A56</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45" t="n"/>
      <c r="X170" s="145" t="n"/>
      <c r="Y170" s="145" t="n"/>
      <c r="Z170" s="145" t="n"/>
      <c r="AA170" s="145" t="n"/>
      <c r="AB170" s="145" t="n"/>
      <c r="AC170" s="145" t="n"/>
      <c r="AD170" s="145" t="n"/>
      <c r="AE170" s="145" t="n"/>
      <c r="AF170" s="145" t="n"/>
      <c r="AG170" s="145" t="n"/>
      <c r="AH170" s="145" t="n"/>
      <c r="AI170" s="145" t="n"/>
      <c r="AJ170" s="428" t="n"/>
      <c r="AK170" s="145" t="n"/>
      <c r="AL170" s="145" t="n"/>
      <c r="AM170" s="145" t="n"/>
      <c r="AN170" s="145" t="n"/>
      <c r="AO170" s="145" t="n"/>
      <c r="AP170" s="145" t="n"/>
      <c r="AQ170" s="145" t="n"/>
      <c r="AR170" s="145" t="n"/>
      <c r="AS170" s="145" t="n"/>
      <c r="AT170" s="145" t="n"/>
      <c r="AU170" s="145" t="n"/>
      <c r="AV170" s="425" t="n"/>
      <c r="AW170" s="145" t="n"/>
      <c r="AX170" s="145" t="n"/>
      <c r="AY170" s="145" t="n"/>
      <c r="AZ170" s="155" t="n"/>
      <c r="BA170" s="155" t="n"/>
      <c r="BB170" s="155" t="n"/>
      <c r="BC170" s="426" t="n"/>
      <c r="BD170" s="145" t="n"/>
      <c r="BE170" s="145" t="n"/>
      <c r="BF170" s="145" t="n"/>
      <c r="BG170" s="155" t="n"/>
      <c r="BH170" s="155" t="n"/>
      <c r="BI170" s="155" t="n"/>
      <c r="BJ170" s="426" t="n"/>
      <c r="BK170" s="145" t="n"/>
      <c r="BL170" s="145" t="n"/>
      <c r="BM170" s="145" t="n"/>
      <c r="BN170" s="155" t="n"/>
      <c r="BO170" s="155" t="n"/>
      <c r="BP170" s="155" t="n"/>
      <c r="BQ170" s="426" t="n"/>
      <c r="BR170" s="145" t="n"/>
      <c r="BS170" s="145" t="n"/>
      <c r="BT170" s="145" t="n"/>
      <c r="BU170" s="155" t="n"/>
      <c r="BV170" s="155" t="n"/>
      <c r="BW170" s="155" t="n"/>
      <c r="BX170" s="425" t="n"/>
      <c r="BY170" s="145" t="n"/>
      <c r="BZ170" s="145" t="n"/>
      <c r="CA170" s="145" t="n"/>
      <c r="CB170" s="155" t="n"/>
      <c r="CC170" s="155" t="n"/>
      <c r="CD170" s="155" t="n"/>
      <c r="CE170" s="425" t="n"/>
      <c r="CF170" s="145" t="n"/>
      <c r="CG170" s="145" t="n"/>
      <c r="CH170" s="145" t="n"/>
      <c r="CI170" s="155" t="n"/>
      <c r="CJ170" s="155" t="n"/>
      <c r="CK170" s="155" t="n"/>
      <c r="CL170" s="145" t="n"/>
      <c r="CM170" s="145" t="n"/>
      <c r="CN170" s="145" t="n"/>
      <c r="CO170" s="145" t="n"/>
      <c r="CP170" s="145" t="n"/>
      <c r="CQ170" s="145" t="n"/>
      <c r="CR170" s="145" t="n"/>
      <c r="CS170" s="145" t="n"/>
      <c r="CT170" s="145" t="n"/>
      <c r="CU170" s="145" t="n"/>
      <c r="CV170" s="145" t="n"/>
      <c r="CW170" s="145" t="n"/>
      <c r="CX170" s="145" t="n"/>
      <c r="CY170" s="145" t="n"/>
      <c r="CZ170" s="145" t="n"/>
      <c r="DA170" s="145" t="n"/>
      <c r="DB170" s="145" t="n"/>
      <c r="DC170" s="145" t="n"/>
      <c r="DD170" s="145" t="n"/>
      <c r="DE170" s="145" t="n"/>
      <c r="DF170" s="145" t="n"/>
      <c r="DG170" s="145" t="n"/>
      <c r="DH170" s="156" t="n"/>
    </row>
    <row r="171" ht="20.25" customHeight="1" s="621">
      <c r="A171" s="144" t="n"/>
      <c r="B171" s="145" t="n"/>
      <c r="C171" s="145" t="n"/>
      <c r="D171" s="146" t="n"/>
      <c r="E171" s="383" t="inlineStr">
        <is>
          <t>A57</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45" t="n"/>
      <c r="X171" s="145" t="n"/>
      <c r="Y171" s="145" t="n"/>
      <c r="Z171" s="145" t="n"/>
      <c r="AA171" s="145" t="n"/>
      <c r="AB171" s="145" t="n"/>
      <c r="AC171" s="145" t="n"/>
      <c r="AD171" s="145" t="n"/>
      <c r="AE171" s="145" t="n"/>
      <c r="AF171" s="145" t="n"/>
      <c r="AG171" s="145" t="n"/>
      <c r="AH171" s="145" t="n"/>
      <c r="AI171" s="145" t="n"/>
      <c r="AJ171" s="428" t="n"/>
      <c r="AK171" s="145" t="n"/>
      <c r="AL171" s="145" t="n"/>
      <c r="AM171" s="145" t="n"/>
      <c r="AN171" s="145" t="n"/>
      <c r="AO171" s="145" t="n"/>
      <c r="AP171" s="145" t="n"/>
      <c r="AQ171" s="145" t="n"/>
      <c r="AR171" s="145" t="n"/>
      <c r="AS171" s="145" t="n"/>
      <c r="AT171" s="145" t="n"/>
      <c r="AU171" s="145" t="n"/>
      <c r="AV171" s="425" t="n"/>
      <c r="AW171" s="145" t="n"/>
      <c r="AX171" s="145" t="n"/>
      <c r="AY171" s="145" t="n"/>
      <c r="AZ171" s="155" t="n"/>
      <c r="BA171" s="155" t="n"/>
      <c r="BB171" s="155" t="n"/>
      <c r="BC171" s="426" t="n"/>
      <c r="BD171" s="145" t="n"/>
      <c r="BE171" s="145" t="n"/>
      <c r="BF171" s="145" t="n"/>
      <c r="BG171" s="155" t="n"/>
      <c r="BH171" s="155" t="n"/>
      <c r="BI171" s="155" t="n"/>
      <c r="BJ171" s="426" t="n"/>
      <c r="BK171" s="145" t="n"/>
      <c r="BL171" s="145" t="n"/>
      <c r="BM171" s="145" t="n"/>
      <c r="BN171" s="155" t="n"/>
      <c r="BO171" s="155" t="n"/>
      <c r="BP171" s="155" t="n"/>
      <c r="BQ171" s="426" t="n"/>
      <c r="BR171" s="145" t="n"/>
      <c r="BS171" s="145" t="n"/>
      <c r="BT171" s="145" t="n"/>
      <c r="BU171" s="155" t="n"/>
      <c r="BV171" s="155" t="n"/>
      <c r="BW171" s="155" t="n"/>
      <c r="BX171" s="425" t="n"/>
      <c r="BY171" s="145" t="n"/>
      <c r="BZ171" s="145" t="n"/>
      <c r="CA171" s="145" t="n"/>
      <c r="CB171" s="155" t="n"/>
      <c r="CC171" s="155" t="n"/>
      <c r="CD171" s="155" t="n"/>
      <c r="CE171" s="425" t="n"/>
      <c r="CF171" s="145" t="n"/>
      <c r="CG171" s="145" t="n"/>
      <c r="CH171" s="145" t="n"/>
      <c r="CI171" s="155" t="n"/>
      <c r="CJ171" s="155" t="n"/>
      <c r="CK171" s="155" t="n"/>
      <c r="CL171" s="145" t="n"/>
      <c r="CM171" s="145" t="n"/>
      <c r="CN171" s="145" t="n"/>
      <c r="CO171" s="145" t="n"/>
      <c r="CP171" s="145" t="n"/>
      <c r="CQ171" s="145" t="n"/>
      <c r="CR171" s="145" t="n"/>
      <c r="CS171" s="145" t="n"/>
      <c r="CT171" s="145" t="n"/>
      <c r="CU171" s="145" t="n"/>
      <c r="CV171" s="145" t="n"/>
      <c r="CW171" s="145" t="n"/>
      <c r="CX171" s="145" t="n"/>
      <c r="CY171" s="145" t="n"/>
      <c r="CZ171" s="145" t="n"/>
      <c r="DA171" s="145" t="n"/>
      <c r="DB171" s="145" t="n"/>
      <c r="DC171" s="145" t="n"/>
      <c r="DD171" s="145" t="n"/>
      <c r="DE171" s="145" t="n"/>
      <c r="DF171" s="145" t="n"/>
      <c r="DG171" s="145" t="n"/>
      <c r="DH171" s="156" t="n"/>
    </row>
    <row r="172" ht="20.25" customHeight="1" s="621">
      <c r="A172" s="144" t="n"/>
      <c r="B172" s="145" t="n"/>
      <c r="C172" s="145" t="n"/>
      <c r="D172" s="146" t="n"/>
      <c r="E172" s="383" t="inlineStr">
        <is>
          <t>A58</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45" t="n"/>
      <c r="X172" s="145" t="n"/>
      <c r="Y172" s="145" t="n"/>
      <c r="Z172" s="145" t="n"/>
      <c r="AA172" s="145" t="n"/>
      <c r="AB172" s="145" t="n"/>
      <c r="AC172" s="145" t="n"/>
      <c r="AD172" s="145" t="n"/>
      <c r="AE172" s="145" t="n"/>
      <c r="AF172" s="145" t="n"/>
      <c r="AG172" s="145" t="n"/>
      <c r="AH172" s="145" t="n"/>
      <c r="AI172" s="145" t="n"/>
      <c r="AJ172" s="428" t="n"/>
      <c r="AK172" s="145" t="n"/>
      <c r="AL172" s="145" t="n"/>
      <c r="AM172" s="145" t="n"/>
      <c r="AN172" s="145" t="n"/>
      <c r="AO172" s="145" t="n"/>
      <c r="AP172" s="145" t="n"/>
      <c r="AQ172" s="145" t="n"/>
      <c r="AR172" s="145" t="n"/>
      <c r="AS172" s="145" t="n"/>
      <c r="AT172" s="145" t="n"/>
      <c r="AU172" s="145" t="n"/>
      <c r="AV172" s="425" t="n"/>
      <c r="AW172" s="145" t="n"/>
      <c r="AX172" s="145" t="n"/>
      <c r="AY172" s="145" t="n"/>
      <c r="AZ172" s="155" t="n"/>
      <c r="BA172" s="155" t="n"/>
      <c r="BB172" s="155" t="n"/>
      <c r="BC172" s="426" t="n"/>
      <c r="BD172" s="145" t="n"/>
      <c r="BE172" s="145" t="n"/>
      <c r="BF172" s="145" t="n"/>
      <c r="BG172" s="155" t="n"/>
      <c r="BH172" s="155" t="n"/>
      <c r="BI172" s="155" t="n"/>
      <c r="BJ172" s="426" t="n"/>
      <c r="BK172" s="145" t="n"/>
      <c r="BL172" s="145" t="n"/>
      <c r="BM172" s="145" t="n"/>
      <c r="BN172" s="155" t="n"/>
      <c r="BO172" s="155" t="n"/>
      <c r="BP172" s="155" t="n"/>
      <c r="BQ172" s="426" t="n"/>
      <c r="BR172" s="145" t="n"/>
      <c r="BS172" s="145" t="n"/>
      <c r="BT172" s="145" t="n"/>
      <c r="BU172" s="155" t="n"/>
      <c r="BV172" s="155" t="n"/>
      <c r="BW172" s="155" t="n"/>
      <c r="BX172" s="425" t="n"/>
      <c r="BY172" s="145" t="n"/>
      <c r="BZ172" s="145" t="n"/>
      <c r="CA172" s="145" t="n"/>
      <c r="CB172" s="155" t="n"/>
      <c r="CC172" s="155" t="n"/>
      <c r="CD172" s="155" t="n"/>
      <c r="CE172" s="425" t="n"/>
      <c r="CF172" s="145" t="n"/>
      <c r="CG172" s="145" t="n"/>
      <c r="CH172" s="145" t="n"/>
      <c r="CI172" s="155" t="n"/>
      <c r="CJ172" s="155" t="n"/>
      <c r="CK172" s="155" t="n"/>
      <c r="CL172" s="145" t="n"/>
      <c r="CM172" s="145" t="n"/>
      <c r="CN172" s="145" t="n"/>
      <c r="CO172" s="145" t="n"/>
      <c r="CP172" s="145" t="n"/>
      <c r="CQ172" s="145" t="n"/>
      <c r="CR172" s="145" t="n"/>
      <c r="CS172" s="145" t="n"/>
      <c r="CT172" s="145" t="n"/>
      <c r="CU172" s="145" t="n"/>
      <c r="CV172" s="145" t="n"/>
      <c r="CW172" s="145" t="n"/>
      <c r="CX172" s="145" t="n"/>
      <c r="CY172" s="145" t="n"/>
      <c r="CZ172" s="145" t="n"/>
      <c r="DA172" s="145" t="n"/>
      <c r="DB172" s="145" t="n"/>
      <c r="DC172" s="145" t="n"/>
      <c r="DD172" s="145" t="n"/>
      <c r="DE172" s="145" t="n"/>
      <c r="DF172" s="145" t="n"/>
      <c r="DG172" s="145" t="n"/>
      <c r="DH172" s="156" t="n"/>
    </row>
    <row r="173" ht="20.25" customHeight="1" s="621">
      <c r="A173" s="144" t="n"/>
      <c r="B173" s="145" t="n"/>
      <c r="C173" s="145" t="n"/>
      <c r="D173" s="146" t="n"/>
      <c r="E173" s="383" t="inlineStr">
        <is>
          <t>A59</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45" t="n"/>
      <c r="X173" s="145" t="n"/>
      <c r="Y173" s="145" t="n"/>
      <c r="Z173" s="145" t="n"/>
      <c r="AA173" s="145" t="n"/>
      <c r="AB173" s="145" t="n"/>
      <c r="AC173" s="145" t="n"/>
      <c r="AD173" s="145" t="n"/>
      <c r="AE173" s="145" t="n"/>
      <c r="AF173" s="145" t="n"/>
      <c r="AG173" s="145" t="n"/>
      <c r="AH173" s="145" t="n"/>
      <c r="AI173" s="145" t="n"/>
      <c r="AJ173" s="428" t="n"/>
      <c r="AK173" s="145" t="n"/>
      <c r="AL173" s="145" t="n"/>
      <c r="AM173" s="145" t="n"/>
      <c r="AN173" s="145" t="n"/>
      <c r="AO173" s="145" t="n"/>
      <c r="AP173" s="145" t="n"/>
      <c r="AQ173" s="145" t="n"/>
      <c r="AR173" s="145" t="n"/>
      <c r="AS173" s="145" t="n"/>
      <c r="AT173" s="145" t="n"/>
      <c r="AU173" s="145" t="n"/>
      <c r="AV173" s="425" t="n"/>
      <c r="AW173" s="145" t="n"/>
      <c r="AX173" s="145" t="n"/>
      <c r="AY173" s="145" t="n"/>
      <c r="AZ173" s="155" t="n"/>
      <c r="BA173" s="155" t="n"/>
      <c r="BB173" s="155" t="n"/>
      <c r="BC173" s="426" t="n"/>
      <c r="BD173" s="145" t="n"/>
      <c r="BE173" s="145" t="n"/>
      <c r="BF173" s="145" t="n"/>
      <c r="BG173" s="155" t="n"/>
      <c r="BH173" s="155" t="n"/>
      <c r="BI173" s="155" t="n"/>
      <c r="BJ173" s="426" t="n"/>
      <c r="BK173" s="145" t="n"/>
      <c r="BL173" s="145" t="n"/>
      <c r="BM173" s="145" t="n"/>
      <c r="BN173" s="155" t="n"/>
      <c r="BO173" s="155" t="n"/>
      <c r="BP173" s="155" t="n"/>
      <c r="BQ173" s="426" t="n"/>
      <c r="BR173" s="145" t="n"/>
      <c r="BS173" s="145" t="n"/>
      <c r="BT173" s="145" t="n"/>
      <c r="BU173" s="155" t="n"/>
      <c r="BV173" s="155" t="n"/>
      <c r="BW173" s="155" t="n"/>
      <c r="BX173" s="425" t="n"/>
      <c r="BY173" s="145" t="n"/>
      <c r="BZ173" s="145" t="n"/>
      <c r="CA173" s="145" t="n"/>
      <c r="CB173" s="155" t="n"/>
      <c r="CC173" s="155" t="n"/>
      <c r="CD173" s="155" t="n"/>
      <c r="CE173" s="425" t="n"/>
      <c r="CF173" s="145" t="n"/>
      <c r="CG173" s="145" t="n"/>
      <c r="CH173" s="145" t="n"/>
      <c r="CI173" s="155" t="n"/>
      <c r="CJ173" s="155" t="n"/>
      <c r="CK173" s="155" t="n"/>
      <c r="CL173" s="145" t="n"/>
      <c r="CM173" s="145" t="n"/>
      <c r="CN173" s="145" t="n"/>
      <c r="CO173" s="145" t="n"/>
      <c r="CP173" s="145" t="n"/>
      <c r="CQ173" s="145" t="n"/>
      <c r="CR173" s="145" t="n"/>
      <c r="CS173" s="145" t="n"/>
      <c r="CT173" s="145" t="n"/>
      <c r="CU173" s="145" t="n"/>
      <c r="CV173" s="145" t="n"/>
      <c r="CW173" s="145" t="n"/>
      <c r="CX173" s="145" t="n"/>
      <c r="CY173" s="145" t="n"/>
      <c r="CZ173" s="145" t="n"/>
      <c r="DA173" s="145" t="n"/>
      <c r="DB173" s="145" t="n"/>
      <c r="DC173" s="145" t="n"/>
      <c r="DD173" s="145" t="n"/>
      <c r="DE173" s="145" t="n"/>
      <c r="DF173" s="145" t="n"/>
      <c r="DG173" s="145" t="n"/>
      <c r="DH173" s="156" t="n"/>
    </row>
    <row r="174" ht="20.25" customHeight="1" s="621">
      <c r="A174" s="144" t="n"/>
      <c r="B174" s="145" t="n"/>
      <c r="C174" s="145" t="n"/>
      <c r="D174" s="146" t="n"/>
      <c r="E174" s="383" t="inlineStr">
        <is>
          <t>A60</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45" t="n"/>
      <c r="X174" s="145" t="n"/>
      <c r="Y174" s="145" t="n"/>
      <c r="Z174" s="145" t="n"/>
      <c r="AA174" s="145" t="n"/>
      <c r="AB174" s="145" t="n"/>
      <c r="AC174" s="145" t="n"/>
      <c r="AD174" s="145" t="n"/>
      <c r="AE174" s="145" t="n"/>
      <c r="AF174" s="145" t="n"/>
      <c r="AG174" s="145" t="n"/>
      <c r="AH174" s="145" t="n"/>
      <c r="AI174" s="145" t="n"/>
      <c r="AJ174" s="428" t="n"/>
      <c r="AK174" s="145" t="n"/>
      <c r="AL174" s="145" t="n"/>
      <c r="AM174" s="145" t="n"/>
      <c r="AN174" s="145" t="n"/>
      <c r="AO174" s="145" t="n"/>
      <c r="AP174" s="145" t="n"/>
      <c r="AQ174" s="145" t="n"/>
      <c r="AR174" s="145" t="n"/>
      <c r="AS174" s="145" t="n"/>
      <c r="AT174" s="145" t="n"/>
      <c r="AU174" s="145" t="n"/>
      <c r="AV174" s="425" t="n"/>
      <c r="AW174" s="145" t="n"/>
      <c r="AX174" s="145" t="n"/>
      <c r="AY174" s="145" t="n"/>
      <c r="AZ174" s="155" t="n"/>
      <c r="BA174" s="155" t="n"/>
      <c r="BB174" s="155" t="n"/>
      <c r="BC174" s="426" t="n"/>
      <c r="BD174" s="145" t="n"/>
      <c r="BE174" s="145" t="n"/>
      <c r="BF174" s="145" t="n"/>
      <c r="BG174" s="155" t="n"/>
      <c r="BH174" s="155" t="n"/>
      <c r="BI174" s="155" t="n"/>
      <c r="BJ174" s="426" t="n"/>
      <c r="BK174" s="145" t="n"/>
      <c r="BL174" s="145" t="n"/>
      <c r="BM174" s="145" t="n"/>
      <c r="BN174" s="155" t="n"/>
      <c r="BO174" s="155" t="n"/>
      <c r="BP174" s="155" t="n"/>
      <c r="BQ174" s="426" t="n"/>
      <c r="BR174" s="145" t="n"/>
      <c r="BS174" s="145" t="n"/>
      <c r="BT174" s="145" t="n"/>
      <c r="BU174" s="155" t="n"/>
      <c r="BV174" s="155" t="n"/>
      <c r="BW174" s="155" t="n"/>
      <c r="BX174" s="425" t="n"/>
      <c r="BY174" s="145" t="n"/>
      <c r="BZ174" s="145" t="n"/>
      <c r="CA174" s="145" t="n"/>
      <c r="CB174" s="155" t="n"/>
      <c r="CC174" s="155" t="n"/>
      <c r="CD174" s="155" t="n"/>
      <c r="CE174" s="425" t="n"/>
      <c r="CF174" s="145" t="n"/>
      <c r="CG174" s="145" t="n"/>
      <c r="CH174" s="145" t="n"/>
      <c r="CI174" s="155" t="n"/>
      <c r="CJ174" s="155" t="n"/>
      <c r="CK174" s="155" t="n"/>
      <c r="CL174" s="145" t="n"/>
      <c r="CM174" s="145" t="n"/>
      <c r="CN174" s="145" t="n"/>
      <c r="CO174" s="145" t="n"/>
      <c r="CP174" s="145" t="n"/>
      <c r="CQ174" s="145" t="n"/>
      <c r="CR174" s="145" t="n"/>
      <c r="CS174" s="145" t="n"/>
      <c r="CT174" s="145" t="n"/>
      <c r="CU174" s="145" t="n"/>
      <c r="CV174" s="145" t="n"/>
      <c r="CW174" s="145" t="n"/>
      <c r="CX174" s="145" t="n"/>
      <c r="CY174" s="145" t="n"/>
      <c r="CZ174" s="145" t="n"/>
      <c r="DA174" s="145" t="n"/>
      <c r="DB174" s="145" t="n"/>
      <c r="DC174" s="145" t="n"/>
      <c r="DD174" s="145" t="n"/>
      <c r="DE174" s="145" t="n"/>
      <c r="DF174" s="145" t="n"/>
      <c r="DG174" s="145" t="n"/>
      <c r="DH174" s="156" t="n"/>
    </row>
    <row r="175" ht="20.25" customHeight="1" s="621">
      <c r="A175" s="144" t="n"/>
      <c r="B175" s="145" t="n"/>
      <c r="C175" s="145" t="n"/>
      <c r="D175" s="146" t="n"/>
      <c r="E175" s="383" t="inlineStr">
        <is>
          <t>A61</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45" t="n"/>
      <c r="X175" s="145" t="n"/>
      <c r="Y175" s="145" t="n"/>
      <c r="Z175" s="145" t="n"/>
      <c r="AA175" s="145" t="n"/>
      <c r="AB175" s="145" t="n"/>
      <c r="AC175" s="145" t="n"/>
      <c r="AD175" s="145" t="n"/>
      <c r="AE175" s="145" t="n"/>
      <c r="AF175" s="145" t="n"/>
      <c r="AG175" s="145" t="n"/>
      <c r="AH175" s="145" t="n"/>
      <c r="AI175" s="145" t="n"/>
      <c r="AJ175" s="428" t="n"/>
      <c r="AK175" s="145" t="n"/>
      <c r="AL175" s="145" t="n"/>
      <c r="AM175" s="145" t="n"/>
      <c r="AN175" s="145" t="n"/>
      <c r="AO175" s="145" t="n"/>
      <c r="AP175" s="145" t="n"/>
      <c r="AQ175" s="145" t="n"/>
      <c r="AR175" s="145" t="n"/>
      <c r="AS175" s="145" t="n"/>
      <c r="AT175" s="145" t="n"/>
      <c r="AU175" s="145" t="n"/>
      <c r="AV175" s="425" t="n"/>
      <c r="AW175" s="145" t="n"/>
      <c r="AX175" s="145" t="n"/>
      <c r="AY175" s="145" t="n"/>
      <c r="AZ175" s="155" t="n"/>
      <c r="BA175" s="155" t="n"/>
      <c r="BB175" s="155" t="n"/>
      <c r="BC175" s="426" t="n"/>
      <c r="BD175" s="145" t="n"/>
      <c r="BE175" s="145" t="n"/>
      <c r="BF175" s="145" t="n"/>
      <c r="BG175" s="155" t="n"/>
      <c r="BH175" s="155" t="n"/>
      <c r="BI175" s="155" t="n"/>
      <c r="BJ175" s="426" t="n"/>
      <c r="BK175" s="145" t="n"/>
      <c r="BL175" s="145" t="n"/>
      <c r="BM175" s="145" t="n"/>
      <c r="BN175" s="155" t="n"/>
      <c r="BO175" s="155" t="n"/>
      <c r="BP175" s="155" t="n"/>
      <c r="BQ175" s="426" t="n"/>
      <c r="BR175" s="145" t="n"/>
      <c r="BS175" s="145" t="n"/>
      <c r="BT175" s="145" t="n"/>
      <c r="BU175" s="155" t="n"/>
      <c r="BV175" s="155" t="n"/>
      <c r="BW175" s="155" t="n"/>
      <c r="BX175" s="425" t="n"/>
      <c r="BY175" s="145" t="n"/>
      <c r="BZ175" s="145" t="n"/>
      <c r="CA175" s="145" t="n"/>
      <c r="CB175" s="155" t="n"/>
      <c r="CC175" s="155" t="n"/>
      <c r="CD175" s="155" t="n"/>
      <c r="CE175" s="425" t="n"/>
      <c r="CF175" s="145" t="n"/>
      <c r="CG175" s="145" t="n"/>
      <c r="CH175" s="145" t="n"/>
      <c r="CI175" s="155" t="n"/>
      <c r="CJ175" s="155" t="n"/>
      <c r="CK175" s="155" t="n"/>
      <c r="CL175" s="145" t="n"/>
      <c r="CM175" s="145" t="n"/>
      <c r="CN175" s="145" t="n"/>
      <c r="CO175" s="145" t="n"/>
      <c r="CP175" s="145" t="n"/>
      <c r="CQ175" s="145" t="n"/>
      <c r="CR175" s="145" t="n"/>
      <c r="CS175" s="145" t="n"/>
      <c r="CT175" s="145" t="n"/>
      <c r="CU175" s="145" t="n"/>
      <c r="CV175" s="145" t="n"/>
      <c r="CW175" s="145" t="n"/>
      <c r="CX175" s="145" t="n"/>
      <c r="CY175" s="145" t="n"/>
      <c r="CZ175" s="145" t="n"/>
      <c r="DA175" s="145" t="n"/>
      <c r="DB175" s="145" t="n"/>
      <c r="DC175" s="145" t="n"/>
      <c r="DD175" s="145" t="n"/>
      <c r="DE175" s="145" t="n"/>
      <c r="DF175" s="145" t="n"/>
      <c r="DG175" s="145" t="n"/>
      <c r="DH175" s="156" t="n"/>
    </row>
    <row r="176" ht="20.25" customHeight="1" s="621">
      <c r="A176" s="144" t="n"/>
      <c r="B176" s="145" t="n"/>
      <c r="C176" s="145" t="n"/>
      <c r="D176" s="146" t="n"/>
      <c r="E176" s="383" t="inlineStr">
        <is>
          <t>A62</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45" t="n"/>
      <c r="X176" s="145" t="n"/>
      <c r="Y176" s="145" t="n"/>
      <c r="Z176" s="145" t="n"/>
      <c r="AA176" s="145" t="n"/>
      <c r="AB176" s="145" t="n"/>
      <c r="AC176" s="145" t="n"/>
      <c r="AD176" s="145" t="n"/>
      <c r="AE176" s="145" t="n"/>
      <c r="AF176" s="145" t="n"/>
      <c r="AG176" s="145" t="n"/>
      <c r="AH176" s="145" t="n"/>
      <c r="AI176" s="145" t="n"/>
      <c r="AJ176" s="428" t="n"/>
      <c r="AK176" s="145" t="n"/>
      <c r="AL176" s="145" t="n"/>
      <c r="AM176" s="145" t="n"/>
      <c r="AN176" s="145" t="n"/>
      <c r="AO176" s="145" t="n"/>
      <c r="AP176" s="145" t="n"/>
      <c r="AQ176" s="145" t="n"/>
      <c r="AR176" s="145" t="n"/>
      <c r="AS176" s="145" t="n"/>
      <c r="AT176" s="145" t="n"/>
      <c r="AU176" s="145" t="n"/>
      <c r="AV176" s="425" t="n"/>
      <c r="AW176" s="145" t="n"/>
      <c r="AX176" s="145" t="n"/>
      <c r="AY176" s="145" t="n"/>
      <c r="AZ176" s="155" t="n"/>
      <c r="BA176" s="155" t="n"/>
      <c r="BB176" s="155" t="n"/>
      <c r="BC176" s="426" t="n"/>
      <c r="BD176" s="145" t="n"/>
      <c r="BE176" s="145" t="n"/>
      <c r="BF176" s="145" t="n"/>
      <c r="BG176" s="155" t="n"/>
      <c r="BH176" s="155" t="n"/>
      <c r="BI176" s="155" t="n"/>
      <c r="BJ176" s="426" t="n"/>
      <c r="BK176" s="145" t="n"/>
      <c r="BL176" s="145" t="n"/>
      <c r="BM176" s="145" t="n"/>
      <c r="BN176" s="155" t="n"/>
      <c r="BO176" s="155" t="n"/>
      <c r="BP176" s="155" t="n"/>
      <c r="BQ176" s="426" t="n"/>
      <c r="BR176" s="145" t="n"/>
      <c r="BS176" s="145" t="n"/>
      <c r="BT176" s="145" t="n"/>
      <c r="BU176" s="155" t="n"/>
      <c r="BV176" s="155" t="n"/>
      <c r="BW176" s="155" t="n"/>
      <c r="BX176" s="425" t="n"/>
      <c r="BY176" s="145" t="n"/>
      <c r="BZ176" s="145" t="n"/>
      <c r="CA176" s="145" t="n"/>
      <c r="CB176" s="155" t="n"/>
      <c r="CC176" s="155" t="n"/>
      <c r="CD176" s="155" t="n"/>
      <c r="CE176" s="425" t="n"/>
      <c r="CF176" s="145" t="n"/>
      <c r="CG176" s="145" t="n"/>
      <c r="CH176" s="145" t="n"/>
      <c r="CI176" s="155" t="n"/>
      <c r="CJ176" s="155" t="n"/>
      <c r="CK176" s="155" t="n"/>
      <c r="CL176" s="145" t="n"/>
      <c r="CM176" s="145" t="n"/>
      <c r="CN176" s="145" t="n"/>
      <c r="CO176" s="145" t="n"/>
      <c r="CP176" s="145" t="n"/>
      <c r="CQ176" s="145" t="n"/>
      <c r="CR176" s="145" t="n"/>
      <c r="CS176" s="145" t="n"/>
      <c r="CT176" s="145" t="n"/>
      <c r="CU176" s="145" t="n"/>
      <c r="CV176" s="145" t="n"/>
      <c r="CW176" s="145" t="n"/>
      <c r="CX176" s="145" t="n"/>
      <c r="CY176" s="145" t="n"/>
      <c r="CZ176" s="145" t="n"/>
      <c r="DA176" s="145" t="n"/>
      <c r="DB176" s="145" t="n"/>
      <c r="DC176" s="145" t="n"/>
      <c r="DD176" s="145" t="n"/>
      <c r="DE176" s="145" t="n"/>
      <c r="DF176" s="145" t="n"/>
      <c r="DG176" s="145" t="n"/>
      <c r="DH176" s="156" t="n"/>
    </row>
    <row r="177" ht="20.25" customHeight="1" s="621">
      <c r="A177" s="144" t="n"/>
      <c r="B177" s="145" t="n"/>
      <c r="C177" s="145" t="n"/>
      <c r="D177" s="146" t="n"/>
      <c r="E177" s="383" t="inlineStr">
        <is>
          <t>A63</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45" t="n"/>
      <c r="X177" s="145" t="n"/>
      <c r="Y177" s="145" t="n"/>
      <c r="Z177" s="145" t="n"/>
      <c r="AA177" s="145" t="n"/>
      <c r="AB177" s="145" t="n"/>
      <c r="AC177" s="145" t="n"/>
      <c r="AD177" s="145" t="n"/>
      <c r="AE177" s="145" t="n"/>
      <c r="AF177" s="145" t="n"/>
      <c r="AG177" s="145" t="n"/>
      <c r="AH177" s="145" t="n"/>
      <c r="AI177" s="145" t="n"/>
      <c r="AJ177" s="428" t="n"/>
      <c r="AK177" s="145" t="n"/>
      <c r="AL177" s="145" t="n"/>
      <c r="AM177" s="145" t="n"/>
      <c r="AN177" s="145" t="n"/>
      <c r="AO177" s="145" t="n"/>
      <c r="AP177" s="145" t="n"/>
      <c r="AQ177" s="145" t="n"/>
      <c r="AR177" s="145" t="n"/>
      <c r="AS177" s="145" t="n"/>
      <c r="AT177" s="145" t="n"/>
      <c r="AU177" s="145" t="n"/>
      <c r="AV177" s="425" t="n"/>
      <c r="AW177" s="145" t="n"/>
      <c r="AX177" s="145" t="n"/>
      <c r="AY177" s="145" t="n"/>
      <c r="AZ177" s="155" t="n"/>
      <c r="BA177" s="155" t="n"/>
      <c r="BB177" s="155" t="n"/>
      <c r="BC177" s="426" t="n"/>
      <c r="BD177" s="145" t="n"/>
      <c r="BE177" s="145" t="n"/>
      <c r="BF177" s="145" t="n"/>
      <c r="BG177" s="155" t="n"/>
      <c r="BH177" s="155" t="n"/>
      <c r="BI177" s="155" t="n"/>
      <c r="BJ177" s="426" t="n"/>
      <c r="BK177" s="145" t="n"/>
      <c r="BL177" s="145" t="n"/>
      <c r="BM177" s="145" t="n"/>
      <c r="BN177" s="155" t="n"/>
      <c r="BO177" s="155" t="n"/>
      <c r="BP177" s="155" t="n"/>
      <c r="BQ177" s="426" t="n"/>
      <c r="BR177" s="145" t="n"/>
      <c r="BS177" s="145" t="n"/>
      <c r="BT177" s="145" t="n"/>
      <c r="BU177" s="155" t="n"/>
      <c r="BV177" s="155" t="n"/>
      <c r="BW177" s="155" t="n"/>
      <c r="BX177" s="425" t="n"/>
      <c r="BY177" s="145" t="n"/>
      <c r="BZ177" s="145" t="n"/>
      <c r="CA177" s="145" t="n"/>
      <c r="CB177" s="155" t="n"/>
      <c r="CC177" s="155" t="n"/>
      <c r="CD177" s="155" t="n"/>
      <c r="CE177" s="425" t="n"/>
      <c r="CF177" s="145" t="n"/>
      <c r="CG177" s="145" t="n"/>
      <c r="CH177" s="145" t="n"/>
      <c r="CI177" s="155" t="n"/>
      <c r="CJ177" s="155" t="n"/>
      <c r="CK177" s="155" t="n"/>
      <c r="CL177" s="145" t="n"/>
      <c r="CM177" s="145" t="n"/>
      <c r="CN177" s="145" t="n"/>
      <c r="CO177" s="145" t="n"/>
      <c r="CP177" s="145" t="n"/>
      <c r="CQ177" s="145" t="n"/>
      <c r="CR177" s="145" t="n"/>
      <c r="CS177" s="145" t="n"/>
      <c r="CT177" s="145" t="n"/>
      <c r="CU177" s="145" t="n"/>
      <c r="CV177" s="145" t="n"/>
      <c r="CW177" s="145" t="n"/>
      <c r="CX177" s="145" t="n"/>
      <c r="CY177" s="145" t="n"/>
      <c r="CZ177" s="145" t="n"/>
      <c r="DA177" s="145" t="n"/>
      <c r="DB177" s="145" t="n"/>
      <c r="DC177" s="145" t="n"/>
      <c r="DD177" s="145" t="n"/>
      <c r="DE177" s="145" t="n"/>
      <c r="DF177" s="145" t="n"/>
      <c r="DG177" s="145" t="n"/>
      <c r="DH177" s="156" t="n"/>
    </row>
    <row r="178" ht="20.25" customHeight="1" s="621">
      <c r="A178" s="144" t="n"/>
      <c r="B178" s="145" t="n"/>
      <c r="C178" s="145" t="n"/>
      <c r="D178" s="146" t="n"/>
      <c r="E178" s="383" t="inlineStr">
        <is>
          <t>A64</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45" t="n"/>
      <c r="X178" s="145" t="n"/>
      <c r="Y178" s="145" t="n"/>
      <c r="Z178" s="145" t="n"/>
      <c r="AA178" s="145" t="n"/>
      <c r="AB178" s="145" t="n"/>
      <c r="AC178" s="145" t="n"/>
      <c r="AD178" s="145" t="n"/>
      <c r="AE178" s="145" t="n"/>
      <c r="AF178" s="145" t="n"/>
      <c r="AG178" s="145" t="n"/>
      <c r="AH178" s="145" t="n"/>
      <c r="AI178" s="145" t="n"/>
      <c r="AJ178" s="428" t="n"/>
      <c r="AK178" s="145" t="n"/>
      <c r="AL178" s="145" t="n"/>
      <c r="AM178" s="145" t="n"/>
      <c r="AN178" s="145" t="n"/>
      <c r="AO178" s="145" t="n"/>
      <c r="AP178" s="145" t="n"/>
      <c r="AQ178" s="145" t="n"/>
      <c r="AR178" s="145" t="n"/>
      <c r="AS178" s="145" t="n"/>
      <c r="AT178" s="145" t="n"/>
      <c r="AU178" s="145" t="n"/>
      <c r="AV178" s="425" t="n"/>
      <c r="AW178" s="145" t="n"/>
      <c r="AX178" s="145" t="n"/>
      <c r="AY178" s="145" t="n"/>
      <c r="AZ178" s="155" t="n"/>
      <c r="BA178" s="155" t="n"/>
      <c r="BB178" s="155" t="n"/>
      <c r="BC178" s="426" t="n"/>
      <c r="BD178" s="145" t="n"/>
      <c r="BE178" s="145" t="n"/>
      <c r="BF178" s="145" t="n"/>
      <c r="BG178" s="155" t="n"/>
      <c r="BH178" s="155" t="n"/>
      <c r="BI178" s="155" t="n"/>
      <c r="BJ178" s="426" t="n"/>
      <c r="BK178" s="145" t="n"/>
      <c r="BL178" s="145" t="n"/>
      <c r="BM178" s="145" t="n"/>
      <c r="BN178" s="155" t="n"/>
      <c r="BO178" s="155" t="n"/>
      <c r="BP178" s="155" t="n"/>
      <c r="BQ178" s="426" t="n"/>
      <c r="BR178" s="145" t="n"/>
      <c r="BS178" s="145" t="n"/>
      <c r="BT178" s="145" t="n"/>
      <c r="BU178" s="155" t="n"/>
      <c r="BV178" s="155" t="n"/>
      <c r="BW178" s="155" t="n"/>
      <c r="BX178" s="425" t="n"/>
      <c r="BY178" s="145" t="n"/>
      <c r="BZ178" s="145" t="n"/>
      <c r="CA178" s="145" t="n"/>
      <c r="CB178" s="155" t="n"/>
      <c r="CC178" s="155" t="n"/>
      <c r="CD178" s="155" t="n"/>
      <c r="CE178" s="425" t="n"/>
      <c r="CF178" s="145" t="n"/>
      <c r="CG178" s="145" t="n"/>
      <c r="CH178" s="145" t="n"/>
      <c r="CI178" s="155" t="n"/>
      <c r="CJ178" s="155" t="n"/>
      <c r="CK178" s="155" t="n"/>
      <c r="CL178" s="145" t="n"/>
      <c r="CM178" s="145" t="n"/>
      <c r="CN178" s="145" t="n"/>
      <c r="CO178" s="145" t="n"/>
      <c r="CP178" s="145" t="n"/>
      <c r="CQ178" s="145" t="n"/>
      <c r="CR178" s="145" t="n"/>
      <c r="CS178" s="145" t="n"/>
      <c r="CT178" s="145" t="n"/>
      <c r="CU178" s="145" t="n"/>
      <c r="CV178" s="145" t="n"/>
      <c r="CW178" s="145" t="n"/>
      <c r="CX178" s="145" t="n"/>
      <c r="CY178" s="145" t="n"/>
      <c r="CZ178" s="145" t="n"/>
      <c r="DA178" s="145" t="n"/>
      <c r="DB178" s="145" t="n"/>
      <c r="DC178" s="145" t="n"/>
      <c r="DD178" s="145" t="n"/>
      <c r="DE178" s="145" t="n"/>
      <c r="DF178" s="145" t="n"/>
      <c r="DG178" s="145" t="n"/>
      <c r="DH178" s="156" t="n"/>
    </row>
    <row r="179" ht="20.25" customHeight="1" s="621">
      <c r="A179" s="144" t="n"/>
      <c r="B179" s="145" t="n"/>
      <c r="C179" s="145" t="n"/>
      <c r="D179" s="146" t="n"/>
      <c r="E179" s="383" t="inlineStr">
        <is>
          <t>A65</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45" t="n"/>
      <c r="X179" s="145" t="n"/>
      <c r="Y179" s="145" t="n"/>
      <c r="Z179" s="145" t="n"/>
      <c r="AA179" s="145" t="n"/>
      <c r="AB179" s="145" t="n"/>
      <c r="AC179" s="145" t="n"/>
      <c r="AD179" s="145" t="n"/>
      <c r="AE179" s="145" t="n"/>
      <c r="AF179" s="145" t="n"/>
      <c r="AG179" s="145" t="n"/>
      <c r="AH179" s="145" t="n"/>
      <c r="AI179" s="145" t="n"/>
      <c r="AJ179" s="428" t="n"/>
      <c r="AK179" s="145" t="n"/>
      <c r="AL179" s="145" t="n"/>
      <c r="AM179" s="145" t="n"/>
      <c r="AN179" s="145" t="n"/>
      <c r="AO179" s="145" t="n"/>
      <c r="AP179" s="145" t="n"/>
      <c r="AQ179" s="145" t="n"/>
      <c r="AR179" s="145" t="n"/>
      <c r="AS179" s="145" t="n"/>
      <c r="AT179" s="145" t="n"/>
      <c r="AU179" s="145" t="n"/>
      <c r="AV179" s="425" t="n"/>
      <c r="AW179" s="145" t="n"/>
      <c r="AX179" s="145" t="n"/>
      <c r="AY179" s="145" t="n"/>
      <c r="AZ179" s="155" t="n"/>
      <c r="BA179" s="155" t="n"/>
      <c r="BB179" s="155" t="n"/>
      <c r="BC179" s="426" t="n"/>
      <c r="BD179" s="145" t="n"/>
      <c r="BE179" s="145" t="n"/>
      <c r="BF179" s="145" t="n"/>
      <c r="BG179" s="155" t="n"/>
      <c r="BH179" s="155" t="n"/>
      <c r="BI179" s="155" t="n"/>
      <c r="BJ179" s="426" t="n"/>
      <c r="BK179" s="145" t="n"/>
      <c r="BL179" s="145" t="n"/>
      <c r="BM179" s="145" t="n"/>
      <c r="BN179" s="155" t="n"/>
      <c r="BO179" s="155" t="n"/>
      <c r="BP179" s="155" t="n"/>
      <c r="BQ179" s="426" t="n"/>
      <c r="BR179" s="145" t="n"/>
      <c r="BS179" s="145" t="n"/>
      <c r="BT179" s="145" t="n"/>
      <c r="BU179" s="155" t="n"/>
      <c r="BV179" s="155" t="n"/>
      <c r="BW179" s="155" t="n"/>
      <c r="BX179" s="425" t="n"/>
      <c r="BY179" s="145" t="n"/>
      <c r="BZ179" s="145" t="n"/>
      <c r="CA179" s="145" t="n"/>
      <c r="CB179" s="155" t="n"/>
      <c r="CC179" s="155" t="n"/>
      <c r="CD179" s="155" t="n"/>
      <c r="CE179" s="425" t="n"/>
      <c r="CF179" s="145" t="n"/>
      <c r="CG179" s="145" t="n"/>
      <c r="CH179" s="145" t="n"/>
      <c r="CI179" s="155" t="n"/>
      <c r="CJ179" s="155" t="n"/>
      <c r="CK179" s="155" t="n"/>
      <c r="CL179" s="145" t="n"/>
      <c r="CM179" s="145" t="n"/>
      <c r="CN179" s="145" t="n"/>
      <c r="CO179" s="145" t="n"/>
      <c r="CP179" s="145" t="n"/>
      <c r="CQ179" s="145" t="n"/>
      <c r="CR179" s="145" t="n"/>
      <c r="CS179" s="145" t="n"/>
      <c r="CT179" s="145" t="n"/>
      <c r="CU179" s="145" t="n"/>
      <c r="CV179" s="145" t="n"/>
      <c r="CW179" s="145" t="n"/>
      <c r="CX179" s="145" t="n"/>
      <c r="CY179" s="145" t="n"/>
      <c r="CZ179" s="145" t="n"/>
      <c r="DA179" s="145" t="n"/>
      <c r="DB179" s="145" t="n"/>
      <c r="DC179" s="145" t="n"/>
      <c r="DD179" s="145" t="n"/>
      <c r="DE179" s="145" t="n"/>
      <c r="DF179" s="145" t="n"/>
      <c r="DG179" s="145" t="n"/>
      <c r="DH179" s="156" t="n"/>
    </row>
    <row r="180" ht="20.25" customHeight="1" s="621">
      <c r="A180" s="144" t="n"/>
      <c r="B180" s="145" t="n"/>
      <c r="C180" s="145" t="n"/>
      <c r="D180" s="146" t="n"/>
      <c r="E180" s="383" t="inlineStr">
        <is>
          <t>A66</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45" t="n"/>
      <c r="X180" s="145" t="n"/>
      <c r="Y180" s="145" t="n"/>
      <c r="Z180" s="145" t="n"/>
      <c r="AA180" s="145" t="n"/>
      <c r="AB180" s="145" t="n"/>
      <c r="AC180" s="145" t="n"/>
      <c r="AD180" s="145" t="n"/>
      <c r="AE180" s="145" t="n"/>
      <c r="AF180" s="145" t="n"/>
      <c r="AG180" s="145" t="n"/>
      <c r="AH180" s="145" t="n"/>
      <c r="AI180" s="145" t="n"/>
      <c r="AJ180" s="428" t="n"/>
      <c r="AK180" s="145" t="n"/>
      <c r="AL180" s="145" t="n"/>
      <c r="AM180" s="145" t="n"/>
      <c r="AN180" s="145" t="n"/>
      <c r="AO180" s="145" t="n"/>
      <c r="AP180" s="145" t="n"/>
      <c r="AQ180" s="145" t="n"/>
      <c r="AR180" s="145" t="n"/>
      <c r="AS180" s="145" t="n"/>
      <c r="AT180" s="145" t="n"/>
      <c r="AU180" s="145" t="n"/>
      <c r="AV180" s="425" t="n"/>
      <c r="AW180" s="145" t="n"/>
      <c r="AX180" s="145" t="n"/>
      <c r="AY180" s="145" t="n"/>
      <c r="AZ180" s="155" t="n"/>
      <c r="BA180" s="155" t="n"/>
      <c r="BB180" s="155" t="n"/>
      <c r="BC180" s="426" t="n"/>
      <c r="BD180" s="145" t="n"/>
      <c r="BE180" s="145" t="n"/>
      <c r="BF180" s="145" t="n"/>
      <c r="BG180" s="155" t="n"/>
      <c r="BH180" s="155" t="n"/>
      <c r="BI180" s="155" t="n"/>
      <c r="BJ180" s="426" t="n"/>
      <c r="BK180" s="145" t="n"/>
      <c r="BL180" s="145" t="n"/>
      <c r="BM180" s="145" t="n"/>
      <c r="BN180" s="155" t="n"/>
      <c r="BO180" s="155" t="n"/>
      <c r="BP180" s="155" t="n"/>
      <c r="BQ180" s="426" t="n"/>
      <c r="BR180" s="145" t="n"/>
      <c r="BS180" s="145" t="n"/>
      <c r="BT180" s="145" t="n"/>
      <c r="BU180" s="155" t="n"/>
      <c r="BV180" s="155" t="n"/>
      <c r="BW180" s="155" t="n"/>
      <c r="BX180" s="425" t="n"/>
      <c r="BY180" s="145" t="n"/>
      <c r="BZ180" s="145" t="n"/>
      <c r="CA180" s="145" t="n"/>
      <c r="CB180" s="155" t="n"/>
      <c r="CC180" s="155" t="n"/>
      <c r="CD180" s="155" t="n"/>
      <c r="CE180" s="425" t="n"/>
      <c r="CF180" s="145" t="n"/>
      <c r="CG180" s="145" t="n"/>
      <c r="CH180" s="145" t="n"/>
      <c r="CI180" s="155" t="n"/>
      <c r="CJ180" s="155" t="n"/>
      <c r="CK180" s="155" t="n"/>
      <c r="CL180" s="145" t="n"/>
      <c r="CM180" s="145" t="n"/>
      <c r="CN180" s="145" t="n"/>
      <c r="CO180" s="145" t="n"/>
      <c r="CP180" s="145" t="n"/>
      <c r="CQ180" s="145" t="n"/>
      <c r="CR180" s="145" t="n"/>
      <c r="CS180" s="145" t="n"/>
      <c r="CT180" s="145" t="n"/>
      <c r="CU180" s="145" t="n"/>
      <c r="CV180" s="145" t="n"/>
      <c r="CW180" s="145" t="n"/>
      <c r="CX180" s="145" t="n"/>
      <c r="CY180" s="145" t="n"/>
      <c r="CZ180" s="145" t="n"/>
      <c r="DA180" s="145" t="n"/>
      <c r="DB180" s="145" t="n"/>
      <c r="DC180" s="145" t="n"/>
      <c r="DD180" s="145" t="n"/>
      <c r="DE180" s="145" t="n"/>
      <c r="DF180" s="145" t="n"/>
      <c r="DG180" s="145" t="n"/>
      <c r="DH180" s="156" t="n"/>
    </row>
    <row r="181" ht="20.25" customHeight="1" s="621">
      <c r="A181" s="144" t="n"/>
      <c r="B181" s="145" t="n"/>
      <c r="C181" s="145" t="n"/>
      <c r="D181" s="146" t="n"/>
      <c r="E181" s="383" t="inlineStr">
        <is>
          <t>A67</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45" t="n"/>
      <c r="X181" s="145" t="n"/>
      <c r="Y181" s="145" t="n"/>
      <c r="Z181" s="145" t="n"/>
      <c r="AA181" s="145" t="n"/>
      <c r="AB181" s="145" t="n"/>
      <c r="AC181" s="145" t="n"/>
      <c r="AD181" s="145" t="n"/>
      <c r="AE181" s="145" t="n"/>
      <c r="AF181" s="145" t="n"/>
      <c r="AG181" s="145" t="n"/>
      <c r="AH181" s="145" t="n"/>
      <c r="AI181" s="145" t="n"/>
      <c r="AJ181" s="428" t="n"/>
      <c r="AK181" s="145" t="n"/>
      <c r="AL181" s="145" t="n"/>
      <c r="AM181" s="145" t="n"/>
      <c r="AN181" s="145" t="n"/>
      <c r="AO181" s="145" t="n"/>
      <c r="AP181" s="145" t="n"/>
      <c r="AQ181" s="145" t="n"/>
      <c r="AR181" s="145" t="n"/>
      <c r="AS181" s="145" t="n"/>
      <c r="AT181" s="145" t="n"/>
      <c r="AU181" s="145" t="n"/>
      <c r="AV181" s="425" t="n"/>
      <c r="AW181" s="145" t="n"/>
      <c r="AX181" s="145" t="n"/>
      <c r="AY181" s="145" t="n"/>
      <c r="AZ181" s="155" t="n"/>
      <c r="BA181" s="155" t="n"/>
      <c r="BB181" s="155" t="n"/>
      <c r="BC181" s="426" t="n"/>
      <c r="BD181" s="145" t="n"/>
      <c r="BE181" s="145" t="n"/>
      <c r="BF181" s="145" t="n"/>
      <c r="BG181" s="155" t="n"/>
      <c r="BH181" s="155" t="n"/>
      <c r="BI181" s="155" t="n"/>
      <c r="BJ181" s="426" t="n"/>
      <c r="BK181" s="145" t="n"/>
      <c r="BL181" s="145" t="n"/>
      <c r="BM181" s="145" t="n"/>
      <c r="BN181" s="155" t="n"/>
      <c r="BO181" s="155" t="n"/>
      <c r="BP181" s="155" t="n"/>
      <c r="BQ181" s="426" t="n"/>
      <c r="BR181" s="145" t="n"/>
      <c r="BS181" s="145" t="n"/>
      <c r="BT181" s="145" t="n"/>
      <c r="BU181" s="155" t="n"/>
      <c r="BV181" s="155" t="n"/>
      <c r="BW181" s="155" t="n"/>
      <c r="BX181" s="425" t="n"/>
      <c r="BY181" s="145" t="n"/>
      <c r="BZ181" s="145" t="n"/>
      <c r="CA181" s="145" t="n"/>
      <c r="CB181" s="155" t="n"/>
      <c r="CC181" s="155" t="n"/>
      <c r="CD181" s="155" t="n"/>
      <c r="CE181" s="425" t="n"/>
      <c r="CF181" s="145" t="n"/>
      <c r="CG181" s="145" t="n"/>
      <c r="CH181" s="145" t="n"/>
      <c r="CI181" s="155" t="n"/>
      <c r="CJ181" s="155" t="n"/>
      <c r="CK181" s="155" t="n"/>
      <c r="CL181" s="145" t="n"/>
      <c r="CM181" s="145" t="n"/>
      <c r="CN181" s="145" t="n"/>
      <c r="CO181" s="145" t="n"/>
      <c r="CP181" s="145" t="n"/>
      <c r="CQ181" s="145" t="n"/>
      <c r="CR181" s="145" t="n"/>
      <c r="CS181" s="145" t="n"/>
      <c r="CT181" s="145" t="n"/>
      <c r="CU181" s="145" t="n"/>
      <c r="CV181" s="145" t="n"/>
      <c r="CW181" s="145" t="n"/>
      <c r="CX181" s="145" t="n"/>
      <c r="CY181" s="145" t="n"/>
      <c r="CZ181" s="145" t="n"/>
      <c r="DA181" s="145" t="n"/>
      <c r="DB181" s="145" t="n"/>
      <c r="DC181" s="145" t="n"/>
      <c r="DD181" s="145" t="n"/>
      <c r="DE181" s="145" t="n"/>
      <c r="DF181" s="145" t="n"/>
      <c r="DG181" s="145" t="n"/>
      <c r="DH181" s="156" t="n"/>
    </row>
    <row r="182" ht="20.25" customHeight="1" s="621">
      <c r="A182" s="144" t="n"/>
      <c r="B182" s="145" t="n"/>
      <c r="C182" s="145" t="n"/>
      <c r="D182" s="146" t="n"/>
      <c r="E182" s="383" t="inlineStr">
        <is>
          <t>A68</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45" t="n"/>
      <c r="X182" s="145" t="n"/>
      <c r="Y182" s="145" t="n"/>
      <c r="Z182" s="145" t="n"/>
      <c r="AA182" s="145" t="n"/>
      <c r="AB182" s="145" t="n"/>
      <c r="AC182" s="145" t="n"/>
      <c r="AD182" s="145" t="n"/>
      <c r="AE182" s="145" t="n"/>
      <c r="AF182" s="145" t="n"/>
      <c r="AG182" s="145" t="n"/>
      <c r="AH182" s="145" t="n"/>
      <c r="AI182" s="145" t="n"/>
      <c r="AJ182" s="428" t="n"/>
      <c r="AK182" s="145" t="n"/>
      <c r="AL182" s="145" t="n"/>
      <c r="AM182" s="145" t="n"/>
      <c r="AN182" s="145" t="n"/>
      <c r="AO182" s="145" t="n"/>
      <c r="AP182" s="145" t="n"/>
      <c r="AQ182" s="145" t="n"/>
      <c r="AR182" s="145" t="n"/>
      <c r="AS182" s="145" t="n"/>
      <c r="AT182" s="145" t="n"/>
      <c r="AU182" s="145" t="n"/>
      <c r="AV182" s="425" t="n"/>
      <c r="AW182" s="145" t="n"/>
      <c r="AX182" s="145" t="n"/>
      <c r="AY182" s="145" t="n"/>
      <c r="AZ182" s="155" t="n"/>
      <c r="BA182" s="155" t="n"/>
      <c r="BB182" s="155" t="n"/>
      <c r="BC182" s="426" t="n"/>
      <c r="BD182" s="145" t="n"/>
      <c r="BE182" s="145" t="n"/>
      <c r="BF182" s="145" t="n"/>
      <c r="BG182" s="155" t="n"/>
      <c r="BH182" s="155" t="n"/>
      <c r="BI182" s="155" t="n"/>
      <c r="BJ182" s="426" t="n"/>
      <c r="BK182" s="145" t="n"/>
      <c r="BL182" s="145" t="n"/>
      <c r="BM182" s="145" t="n"/>
      <c r="BN182" s="155" t="n"/>
      <c r="BO182" s="155" t="n"/>
      <c r="BP182" s="155" t="n"/>
      <c r="BQ182" s="426" t="n"/>
      <c r="BR182" s="145" t="n"/>
      <c r="BS182" s="145" t="n"/>
      <c r="BT182" s="145" t="n"/>
      <c r="BU182" s="155" t="n"/>
      <c r="BV182" s="155" t="n"/>
      <c r="BW182" s="155" t="n"/>
      <c r="BX182" s="425" t="n"/>
      <c r="BY182" s="145" t="n"/>
      <c r="BZ182" s="145" t="n"/>
      <c r="CA182" s="145" t="n"/>
      <c r="CB182" s="155" t="n"/>
      <c r="CC182" s="155" t="n"/>
      <c r="CD182" s="155" t="n"/>
      <c r="CE182" s="425" t="n"/>
      <c r="CF182" s="145" t="n"/>
      <c r="CG182" s="145" t="n"/>
      <c r="CH182" s="145" t="n"/>
      <c r="CI182" s="155" t="n"/>
      <c r="CJ182" s="155" t="n"/>
      <c r="CK182" s="155" t="n"/>
      <c r="CL182" s="145" t="n"/>
      <c r="CM182" s="145" t="n"/>
      <c r="CN182" s="145" t="n"/>
      <c r="CO182" s="145" t="n"/>
      <c r="CP182" s="145" t="n"/>
      <c r="CQ182" s="145" t="n"/>
      <c r="CR182" s="145" t="n"/>
      <c r="CS182" s="145" t="n"/>
      <c r="CT182" s="145" t="n"/>
      <c r="CU182" s="145" t="n"/>
      <c r="CV182" s="145" t="n"/>
      <c r="CW182" s="145" t="n"/>
      <c r="CX182" s="145" t="n"/>
      <c r="CY182" s="145" t="n"/>
      <c r="CZ182" s="145" t="n"/>
      <c r="DA182" s="145" t="n"/>
      <c r="DB182" s="145" t="n"/>
      <c r="DC182" s="145" t="n"/>
      <c r="DD182" s="145" t="n"/>
      <c r="DE182" s="145" t="n"/>
      <c r="DF182" s="145" t="n"/>
      <c r="DG182" s="145" t="n"/>
      <c r="DH182" s="156" t="n"/>
    </row>
    <row r="183" ht="20.25" customHeight="1" s="621">
      <c r="A183" s="144" t="n"/>
      <c r="B183" s="145" t="n"/>
      <c r="C183" s="145" t="n"/>
      <c r="D183" s="146" t="n"/>
      <c r="E183" s="383" t="inlineStr">
        <is>
          <t>A69</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45" t="n"/>
      <c r="X183" s="145" t="n"/>
      <c r="Y183" s="145" t="n"/>
      <c r="Z183" s="145" t="n"/>
      <c r="AA183" s="145" t="n"/>
      <c r="AB183" s="145" t="n"/>
      <c r="AC183" s="145" t="n"/>
      <c r="AD183" s="145" t="n"/>
      <c r="AE183" s="145" t="n"/>
      <c r="AF183" s="145" t="n"/>
      <c r="AG183" s="145" t="n"/>
      <c r="AH183" s="145" t="n"/>
      <c r="AI183" s="145" t="n"/>
      <c r="AJ183" s="428" t="n"/>
      <c r="AK183" s="145" t="n"/>
      <c r="AL183" s="145" t="n"/>
      <c r="AM183" s="145" t="n"/>
      <c r="AN183" s="145" t="n"/>
      <c r="AO183" s="145" t="n"/>
      <c r="AP183" s="145" t="n"/>
      <c r="AQ183" s="145" t="n"/>
      <c r="AR183" s="145" t="n"/>
      <c r="AS183" s="145" t="n"/>
      <c r="AT183" s="145" t="n"/>
      <c r="AU183" s="145" t="n"/>
      <c r="AV183" s="425" t="n"/>
      <c r="AW183" s="145" t="n"/>
      <c r="AX183" s="145" t="n"/>
      <c r="AY183" s="145" t="n"/>
      <c r="AZ183" s="155" t="n"/>
      <c r="BA183" s="155" t="n"/>
      <c r="BB183" s="155" t="n"/>
      <c r="BC183" s="426" t="n"/>
      <c r="BD183" s="145" t="n"/>
      <c r="BE183" s="145" t="n"/>
      <c r="BF183" s="145" t="n"/>
      <c r="BG183" s="155" t="n"/>
      <c r="BH183" s="155" t="n"/>
      <c r="BI183" s="155" t="n"/>
      <c r="BJ183" s="426" t="n"/>
      <c r="BK183" s="145" t="n"/>
      <c r="BL183" s="145" t="n"/>
      <c r="BM183" s="145" t="n"/>
      <c r="BN183" s="155" t="n"/>
      <c r="BO183" s="155" t="n"/>
      <c r="BP183" s="155" t="n"/>
      <c r="BQ183" s="426" t="n"/>
      <c r="BR183" s="145" t="n"/>
      <c r="BS183" s="145" t="n"/>
      <c r="BT183" s="145" t="n"/>
      <c r="BU183" s="155" t="n"/>
      <c r="BV183" s="155" t="n"/>
      <c r="BW183" s="155" t="n"/>
      <c r="BX183" s="425" t="n"/>
      <c r="BY183" s="145" t="n"/>
      <c r="BZ183" s="145" t="n"/>
      <c r="CA183" s="145" t="n"/>
      <c r="CB183" s="155" t="n"/>
      <c r="CC183" s="155" t="n"/>
      <c r="CD183" s="155" t="n"/>
      <c r="CE183" s="425" t="n"/>
      <c r="CF183" s="145" t="n"/>
      <c r="CG183" s="145" t="n"/>
      <c r="CH183" s="145" t="n"/>
      <c r="CI183" s="155" t="n"/>
      <c r="CJ183" s="155" t="n"/>
      <c r="CK183" s="155" t="n"/>
      <c r="CL183" s="145" t="n"/>
      <c r="CM183" s="145" t="n"/>
      <c r="CN183" s="145" t="n"/>
      <c r="CO183" s="145" t="n"/>
      <c r="CP183" s="145" t="n"/>
      <c r="CQ183" s="145" t="n"/>
      <c r="CR183" s="145" t="n"/>
      <c r="CS183" s="145" t="n"/>
      <c r="CT183" s="145" t="n"/>
      <c r="CU183" s="145" t="n"/>
      <c r="CV183" s="145" t="n"/>
      <c r="CW183" s="145" t="n"/>
      <c r="CX183" s="145" t="n"/>
      <c r="CY183" s="145" t="n"/>
      <c r="CZ183" s="145" t="n"/>
      <c r="DA183" s="145" t="n"/>
      <c r="DB183" s="145" t="n"/>
      <c r="DC183" s="145" t="n"/>
      <c r="DD183" s="145" t="n"/>
      <c r="DE183" s="145" t="n"/>
      <c r="DF183" s="145" t="n"/>
      <c r="DG183" s="145" t="n"/>
      <c r="DH183" s="156" t="n"/>
    </row>
    <row r="184" ht="20.25" customHeight="1" s="621">
      <c r="A184" s="144" t="n"/>
      <c r="B184" s="145" t="n"/>
      <c r="C184" s="145" t="n"/>
      <c r="D184" s="146" t="n"/>
      <c r="E184" s="383" t="inlineStr">
        <is>
          <t>A70</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45" t="n"/>
      <c r="X184" s="145" t="n"/>
      <c r="Y184" s="145" t="n"/>
      <c r="Z184" s="145" t="n"/>
      <c r="AA184" s="145" t="n"/>
      <c r="AB184" s="145" t="n"/>
      <c r="AC184" s="145" t="n"/>
      <c r="AD184" s="145" t="n"/>
      <c r="AE184" s="145" t="n"/>
      <c r="AF184" s="145" t="n"/>
      <c r="AG184" s="145" t="n"/>
      <c r="AH184" s="145" t="n"/>
      <c r="AI184" s="145" t="n"/>
      <c r="AJ184" s="428" t="n"/>
      <c r="AK184" s="145" t="n"/>
      <c r="AL184" s="145" t="n"/>
      <c r="AM184" s="145" t="n"/>
      <c r="AN184" s="145" t="n"/>
      <c r="AO184" s="145" t="n"/>
      <c r="AP184" s="145" t="n"/>
      <c r="AQ184" s="145" t="n"/>
      <c r="AR184" s="145" t="n"/>
      <c r="AS184" s="145" t="n"/>
      <c r="AT184" s="145" t="n"/>
      <c r="AU184" s="145" t="n"/>
      <c r="AV184" s="425" t="n"/>
      <c r="AW184" s="145" t="n"/>
      <c r="AX184" s="145" t="n"/>
      <c r="AY184" s="145" t="n"/>
      <c r="AZ184" s="155" t="n"/>
      <c r="BA184" s="155" t="n"/>
      <c r="BB184" s="155" t="n"/>
      <c r="BC184" s="426" t="n"/>
      <c r="BD184" s="145" t="n"/>
      <c r="BE184" s="145" t="n"/>
      <c r="BF184" s="145" t="n"/>
      <c r="BG184" s="155" t="n"/>
      <c r="BH184" s="155" t="n"/>
      <c r="BI184" s="155" t="n"/>
      <c r="BJ184" s="426" t="n"/>
      <c r="BK184" s="145" t="n"/>
      <c r="BL184" s="145" t="n"/>
      <c r="BM184" s="145" t="n"/>
      <c r="BN184" s="155" t="n"/>
      <c r="BO184" s="155" t="n"/>
      <c r="BP184" s="155" t="n"/>
      <c r="BQ184" s="426" t="n"/>
      <c r="BR184" s="145" t="n"/>
      <c r="BS184" s="145" t="n"/>
      <c r="BT184" s="145" t="n"/>
      <c r="BU184" s="155" t="n"/>
      <c r="BV184" s="155" t="n"/>
      <c r="BW184" s="155" t="n"/>
      <c r="BX184" s="425" t="n"/>
      <c r="BY184" s="145" t="n"/>
      <c r="BZ184" s="145" t="n"/>
      <c r="CA184" s="145" t="n"/>
      <c r="CB184" s="155" t="n"/>
      <c r="CC184" s="155" t="n"/>
      <c r="CD184" s="155" t="n"/>
      <c r="CE184" s="425" t="n"/>
      <c r="CF184" s="145" t="n"/>
      <c r="CG184" s="145" t="n"/>
      <c r="CH184" s="145" t="n"/>
      <c r="CI184" s="155" t="n"/>
      <c r="CJ184" s="155" t="n"/>
      <c r="CK184" s="155" t="n"/>
      <c r="CL184" s="145" t="n"/>
      <c r="CM184" s="145" t="n"/>
      <c r="CN184" s="145" t="n"/>
      <c r="CO184" s="145" t="n"/>
      <c r="CP184" s="145" t="n"/>
      <c r="CQ184" s="145" t="n"/>
      <c r="CR184" s="145" t="n"/>
      <c r="CS184" s="145" t="n"/>
      <c r="CT184" s="145" t="n"/>
      <c r="CU184" s="145" t="n"/>
      <c r="CV184" s="145" t="n"/>
      <c r="CW184" s="145" t="n"/>
      <c r="CX184" s="145" t="n"/>
      <c r="CY184" s="145" t="n"/>
      <c r="CZ184" s="145" t="n"/>
      <c r="DA184" s="145" t="n"/>
      <c r="DB184" s="145" t="n"/>
      <c r="DC184" s="145" t="n"/>
      <c r="DD184" s="145" t="n"/>
      <c r="DE184" s="145" t="n"/>
      <c r="DF184" s="145" t="n"/>
      <c r="DG184" s="145" t="n"/>
      <c r="DH184" s="156" t="n"/>
    </row>
    <row r="185" ht="20.25" customHeight="1" s="621">
      <c r="A185" s="144" t="n"/>
      <c r="B185" s="145" t="n"/>
      <c r="C185" s="145" t="n"/>
      <c r="D185" s="146" t="n"/>
      <c r="E185" s="383" t="inlineStr">
        <is>
          <t>A71</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45" t="n"/>
      <c r="X185" s="145" t="n"/>
      <c r="Y185" s="145" t="n"/>
      <c r="Z185" s="145" t="n"/>
      <c r="AA185" s="145" t="n"/>
      <c r="AB185" s="145" t="n"/>
      <c r="AC185" s="145" t="n"/>
      <c r="AD185" s="145" t="n"/>
      <c r="AE185" s="145" t="n"/>
      <c r="AF185" s="145" t="n"/>
      <c r="AG185" s="145" t="n"/>
      <c r="AH185" s="145" t="n"/>
      <c r="AI185" s="145" t="n"/>
      <c r="AJ185" s="428" t="n"/>
      <c r="AK185" s="145" t="n"/>
      <c r="AL185" s="145" t="n"/>
      <c r="AM185" s="145" t="n"/>
      <c r="AN185" s="145" t="n"/>
      <c r="AO185" s="145" t="n"/>
      <c r="AP185" s="145" t="n"/>
      <c r="AQ185" s="145" t="n"/>
      <c r="AR185" s="145" t="n"/>
      <c r="AS185" s="145" t="n"/>
      <c r="AT185" s="145" t="n"/>
      <c r="AU185" s="145" t="n"/>
      <c r="AV185" s="425" t="n"/>
      <c r="AW185" s="145" t="n"/>
      <c r="AX185" s="145" t="n"/>
      <c r="AY185" s="145" t="n"/>
      <c r="AZ185" s="155" t="n"/>
      <c r="BA185" s="155" t="n"/>
      <c r="BB185" s="155" t="n"/>
      <c r="BC185" s="426" t="n"/>
      <c r="BD185" s="145" t="n"/>
      <c r="BE185" s="145" t="n"/>
      <c r="BF185" s="145" t="n"/>
      <c r="BG185" s="155" t="n"/>
      <c r="BH185" s="155" t="n"/>
      <c r="BI185" s="155" t="n"/>
      <c r="BJ185" s="426" t="n"/>
      <c r="BK185" s="145" t="n"/>
      <c r="BL185" s="145" t="n"/>
      <c r="BM185" s="145" t="n"/>
      <c r="BN185" s="155" t="n"/>
      <c r="BO185" s="155" t="n"/>
      <c r="BP185" s="155" t="n"/>
      <c r="BQ185" s="426" t="n"/>
      <c r="BR185" s="145" t="n"/>
      <c r="BS185" s="145" t="n"/>
      <c r="BT185" s="145" t="n"/>
      <c r="BU185" s="155" t="n"/>
      <c r="BV185" s="155" t="n"/>
      <c r="BW185" s="155" t="n"/>
      <c r="BX185" s="425" t="n"/>
      <c r="BY185" s="145" t="n"/>
      <c r="BZ185" s="145" t="n"/>
      <c r="CA185" s="145" t="n"/>
      <c r="CB185" s="155" t="n"/>
      <c r="CC185" s="155" t="n"/>
      <c r="CD185" s="155" t="n"/>
      <c r="CE185" s="425" t="n"/>
      <c r="CF185" s="145" t="n"/>
      <c r="CG185" s="145" t="n"/>
      <c r="CH185" s="145" t="n"/>
      <c r="CI185" s="155" t="n"/>
      <c r="CJ185" s="155" t="n"/>
      <c r="CK185" s="155" t="n"/>
      <c r="CL185" s="145" t="n"/>
      <c r="CM185" s="145" t="n"/>
      <c r="CN185" s="145" t="n"/>
      <c r="CO185" s="145" t="n"/>
      <c r="CP185" s="145" t="n"/>
      <c r="CQ185" s="145" t="n"/>
      <c r="CR185" s="145" t="n"/>
      <c r="CS185" s="145" t="n"/>
      <c r="CT185" s="145" t="n"/>
      <c r="CU185" s="145" t="n"/>
      <c r="CV185" s="145" t="n"/>
      <c r="CW185" s="145" t="n"/>
      <c r="CX185" s="145" t="n"/>
      <c r="CY185" s="145" t="n"/>
      <c r="CZ185" s="145" t="n"/>
      <c r="DA185" s="145" t="n"/>
      <c r="DB185" s="145" t="n"/>
      <c r="DC185" s="145" t="n"/>
      <c r="DD185" s="145" t="n"/>
      <c r="DE185" s="145" t="n"/>
      <c r="DF185" s="145" t="n"/>
      <c r="DG185" s="145" t="n"/>
      <c r="DH185" s="156" t="n"/>
    </row>
    <row r="186" ht="20.25" customHeight="1" s="621">
      <c r="A186" s="144" t="n"/>
      <c r="B186" s="145" t="n"/>
      <c r="C186" s="145" t="n"/>
      <c r="D186" s="146" t="n"/>
      <c r="E186" s="383" t="inlineStr">
        <is>
          <t>A72</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45" t="n"/>
      <c r="X186" s="145" t="n"/>
      <c r="Y186" s="145" t="n"/>
      <c r="Z186" s="145" t="n"/>
      <c r="AA186" s="145" t="n"/>
      <c r="AB186" s="145" t="n"/>
      <c r="AC186" s="145" t="n"/>
      <c r="AD186" s="145" t="n"/>
      <c r="AE186" s="145" t="n"/>
      <c r="AF186" s="145" t="n"/>
      <c r="AG186" s="145" t="n"/>
      <c r="AH186" s="145" t="n"/>
      <c r="AI186" s="145" t="n"/>
      <c r="AJ186" s="428" t="n"/>
      <c r="AK186" s="145" t="n"/>
      <c r="AL186" s="145" t="n"/>
      <c r="AM186" s="145" t="n"/>
      <c r="AN186" s="145" t="n"/>
      <c r="AO186" s="145" t="n"/>
      <c r="AP186" s="145" t="n"/>
      <c r="AQ186" s="145" t="n"/>
      <c r="AR186" s="145" t="n"/>
      <c r="AS186" s="145" t="n"/>
      <c r="AT186" s="145" t="n"/>
      <c r="AU186" s="145" t="n"/>
      <c r="AV186" s="425" t="n"/>
      <c r="AW186" s="145" t="n"/>
      <c r="AX186" s="145" t="n"/>
      <c r="AY186" s="145" t="n"/>
      <c r="AZ186" s="155" t="n"/>
      <c r="BA186" s="155" t="n"/>
      <c r="BB186" s="155" t="n"/>
      <c r="BC186" s="426" t="n"/>
      <c r="BD186" s="145" t="n"/>
      <c r="BE186" s="145" t="n"/>
      <c r="BF186" s="145" t="n"/>
      <c r="BG186" s="155" t="n"/>
      <c r="BH186" s="155" t="n"/>
      <c r="BI186" s="155" t="n"/>
      <c r="BJ186" s="426" t="n"/>
      <c r="BK186" s="145" t="n"/>
      <c r="BL186" s="145" t="n"/>
      <c r="BM186" s="145" t="n"/>
      <c r="BN186" s="155" t="n"/>
      <c r="BO186" s="155" t="n"/>
      <c r="BP186" s="155" t="n"/>
      <c r="BQ186" s="426" t="n"/>
      <c r="BR186" s="145" t="n"/>
      <c r="BS186" s="145" t="n"/>
      <c r="BT186" s="145" t="n"/>
      <c r="BU186" s="155" t="n"/>
      <c r="BV186" s="155" t="n"/>
      <c r="BW186" s="155" t="n"/>
      <c r="BX186" s="425" t="n"/>
      <c r="BY186" s="145" t="n"/>
      <c r="BZ186" s="145" t="n"/>
      <c r="CA186" s="145" t="n"/>
      <c r="CB186" s="155" t="n"/>
      <c r="CC186" s="155" t="n"/>
      <c r="CD186" s="155" t="n"/>
      <c r="CE186" s="425" t="n"/>
      <c r="CF186" s="145" t="n"/>
      <c r="CG186" s="145" t="n"/>
      <c r="CH186" s="145" t="n"/>
      <c r="CI186" s="155" t="n"/>
      <c r="CJ186" s="155" t="n"/>
      <c r="CK186" s="155" t="n"/>
      <c r="CL186" s="145" t="n"/>
      <c r="CM186" s="145" t="n"/>
      <c r="CN186" s="145" t="n"/>
      <c r="CO186" s="145" t="n"/>
      <c r="CP186" s="145" t="n"/>
      <c r="CQ186" s="145" t="n"/>
      <c r="CR186" s="145" t="n"/>
      <c r="CS186" s="145" t="n"/>
      <c r="CT186" s="145" t="n"/>
      <c r="CU186" s="145" t="n"/>
      <c r="CV186" s="145" t="n"/>
      <c r="CW186" s="145" t="n"/>
      <c r="CX186" s="145" t="n"/>
      <c r="CY186" s="145" t="n"/>
      <c r="CZ186" s="145" t="n"/>
      <c r="DA186" s="145" t="n"/>
      <c r="DB186" s="145" t="n"/>
      <c r="DC186" s="145" t="n"/>
      <c r="DD186" s="145" t="n"/>
      <c r="DE186" s="145" t="n"/>
      <c r="DF186" s="145" t="n"/>
      <c r="DG186" s="145" t="n"/>
      <c r="DH186" s="156" t="n"/>
    </row>
    <row r="187" ht="20.25" customHeight="1" s="621">
      <c r="A187" s="144" t="n"/>
      <c r="B187" s="145" t="n"/>
      <c r="C187" s="145" t="n"/>
      <c r="D187" s="146" t="n"/>
      <c r="E187" s="383" t="inlineStr">
        <is>
          <t>A73</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45" t="n"/>
      <c r="X187" s="145" t="n"/>
      <c r="Y187" s="145" t="n"/>
      <c r="Z187" s="145" t="n"/>
      <c r="AA187" s="145" t="n"/>
      <c r="AB187" s="145" t="n"/>
      <c r="AC187" s="145" t="n"/>
      <c r="AD187" s="145" t="n"/>
      <c r="AE187" s="145" t="n"/>
      <c r="AF187" s="145" t="n"/>
      <c r="AG187" s="145" t="n"/>
      <c r="AH187" s="145" t="n"/>
      <c r="AI187" s="145" t="n"/>
      <c r="AJ187" s="428" t="n"/>
      <c r="AK187" s="145" t="n"/>
      <c r="AL187" s="145" t="n"/>
      <c r="AM187" s="145" t="n"/>
      <c r="AN187" s="145" t="n"/>
      <c r="AO187" s="145" t="n"/>
      <c r="AP187" s="145" t="n"/>
      <c r="AQ187" s="145" t="n"/>
      <c r="AR187" s="145" t="n"/>
      <c r="AS187" s="145" t="n"/>
      <c r="AT187" s="145" t="n"/>
      <c r="AU187" s="145" t="n"/>
      <c r="AV187" s="425" t="n"/>
      <c r="AW187" s="145" t="n"/>
      <c r="AX187" s="145" t="n"/>
      <c r="AY187" s="145" t="n"/>
      <c r="AZ187" s="155" t="n"/>
      <c r="BA187" s="155" t="n"/>
      <c r="BB187" s="155" t="n"/>
      <c r="BC187" s="426" t="n"/>
      <c r="BD187" s="145" t="n"/>
      <c r="BE187" s="145" t="n"/>
      <c r="BF187" s="145" t="n"/>
      <c r="BG187" s="155" t="n"/>
      <c r="BH187" s="155" t="n"/>
      <c r="BI187" s="155" t="n"/>
      <c r="BJ187" s="426" t="n"/>
      <c r="BK187" s="145" t="n"/>
      <c r="BL187" s="145" t="n"/>
      <c r="BM187" s="145" t="n"/>
      <c r="BN187" s="155" t="n"/>
      <c r="BO187" s="155" t="n"/>
      <c r="BP187" s="155" t="n"/>
      <c r="BQ187" s="426" t="n"/>
      <c r="BR187" s="145" t="n"/>
      <c r="BS187" s="145" t="n"/>
      <c r="BT187" s="145" t="n"/>
      <c r="BU187" s="155" t="n"/>
      <c r="BV187" s="155" t="n"/>
      <c r="BW187" s="155" t="n"/>
      <c r="BX187" s="425" t="n"/>
      <c r="BY187" s="145" t="n"/>
      <c r="BZ187" s="145" t="n"/>
      <c r="CA187" s="145" t="n"/>
      <c r="CB187" s="155" t="n"/>
      <c r="CC187" s="155" t="n"/>
      <c r="CD187" s="155" t="n"/>
      <c r="CE187" s="425" t="n"/>
      <c r="CF187" s="145" t="n"/>
      <c r="CG187" s="145" t="n"/>
      <c r="CH187" s="145" t="n"/>
      <c r="CI187" s="155" t="n"/>
      <c r="CJ187" s="155" t="n"/>
      <c r="CK187" s="155" t="n"/>
      <c r="CL187" s="145" t="n"/>
      <c r="CM187" s="145" t="n"/>
      <c r="CN187" s="145" t="n"/>
      <c r="CO187" s="145" t="n"/>
      <c r="CP187" s="145" t="n"/>
      <c r="CQ187" s="145" t="n"/>
      <c r="CR187" s="145" t="n"/>
      <c r="CS187" s="145" t="n"/>
      <c r="CT187" s="145" t="n"/>
      <c r="CU187" s="145" t="n"/>
      <c r="CV187" s="145" t="n"/>
      <c r="CW187" s="145" t="n"/>
      <c r="CX187" s="145" t="n"/>
      <c r="CY187" s="145" t="n"/>
      <c r="CZ187" s="145" t="n"/>
      <c r="DA187" s="145" t="n"/>
      <c r="DB187" s="145" t="n"/>
      <c r="DC187" s="145" t="n"/>
      <c r="DD187" s="145" t="n"/>
      <c r="DE187" s="145" t="n"/>
      <c r="DF187" s="145" t="n"/>
      <c r="DG187" s="145" t="n"/>
      <c r="DH187" s="156" t="n"/>
    </row>
    <row r="188" ht="20.25" customHeight="1" s="621">
      <c r="A188" s="144" t="n"/>
      <c r="B188" s="145" t="n"/>
      <c r="C188" s="145" t="n"/>
      <c r="D188" s="146" t="n"/>
      <c r="E188" s="383" t="inlineStr">
        <is>
          <t>A74</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45" t="n"/>
      <c r="X188" s="145" t="n"/>
      <c r="Y188" s="145" t="n"/>
      <c r="Z188" s="145" t="n"/>
      <c r="AA188" s="145" t="n"/>
      <c r="AB188" s="145" t="n"/>
      <c r="AC188" s="145" t="n"/>
      <c r="AD188" s="145" t="n"/>
      <c r="AE188" s="145" t="n"/>
      <c r="AF188" s="145" t="n"/>
      <c r="AG188" s="145" t="n"/>
      <c r="AH188" s="145" t="n"/>
      <c r="AI188" s="145" t="n"/>
      <c r="AJ188" s="428" t="n"/>
      <c r="AK188" s="145" t="n"/>
      <c r="AL188" s="145" t="n"/>
      <c r="AM188" s="145" t="n"/>
      <c r="AN188" s="145" t="n"/>
      <c r="AO188" s="145" t="n"/>
      <c r="AP188" s="145" t="n"/>
      <c r="AQ188" s="145" t="n"/>
      <c r="AR188" s="145" t="n"/>
      <c r="AS188" s="145" t="n"/>
      <c r="AT188" s="145" t="n"/>
      <c r="AU188" s="145" t="n"/>
      <c r="AV188" s="425" t="n"/>
      <c r="AW188" s="145" t="n"/>
      <c r="AX188" s="145" t="n"/>
      <c r="AY188" s="145" t="n"/>
      <c r="AZ188" s="155" t="n"/>
      <c r="BA188" s="155" t="n"/>
      <c r="BB188" s="155" t="n"/>
      <c r="BC188" s="426" t="n"/>
      <c r="BD188" s="145" t="n"/>
      <c r="BE188" s="145" t="n"/>
      <c r="BF188" s="145" t="n"/>
      <c r="BG188" s="155" t="n"/>
      <c r="BH188" s="155" t="n"/>
      <c r="BI188" s="155" t="n"/>
      <c r="BJ188" s="426" t="n"/>
      <c r="BK188" s="145" t="n"/>
      <c r="BL188" s="145" t="n"/>
      <c r="BM188" s="145" t="n"/>
      <c r="BN188" s="155" t="n"/>
      <c r="BO188" s="155" t="n"/>
      <c r="BP188" s="155" t="n"/>
      <c r="BQ188" s="426" t="n"/>
      <c r="BR188" s="145" t="n"/>
      <c r="BS188" s="145" t="n"/>
      <c r="BT188" s="145" t="n"/>
      <c r="BU188" s="155" t="n"/>
      <c r="BV188" s="155" t="n"/>
      <c r="BW188" s="155" t="n"/>
      <c r="BX188" s="425" t="n"/>
      <c r="BY188" s="145" t="n"/>
      <c r="BZ188" s="145" t="n"/>
      <c r="CA188" s="145" t="n"/>
      <c r="CB188" s="155" t="n"/>
      <c r="CC188" s="155" t="n"/>
      <c r="CD188" s="155" t="n"/>
      <c r="CE188" s="425" t="n"/>
      <c r="CF188" s="145" t="n"/>
      <c r="CG188" s="145" t="n"/>
      <c r="CH188" s="145" t="n"/>
      <c r="CI188" s="155" t="n"/>
      <c r="CJ188" s="155" t="n"/>
      <c r="CK188" s="155" t="n"/>
      <c r="CL188" s="145" t="n"/>
      <c r="CM188" s="145" t="n"/>
      <c r="CN188" s="145" t="n"/>
      <c r="CO188" s="145" t="n"/>
      <c r="CP188" s="145" t="n"/>
      <c r="CQ188" s="145" t="n"/>
      <c r="CR188" s="145" t="n"/>
      <c r="CS188" s="145" t="n"/>
      <c r="CT188" s="145" t="n"/>
      <c r="CU188" s="145" t="n"/>
      <c r="CV188" s="145" t="n"/>
      <c r="CW188" s="145" t="n"/>
      <c r="CX188" s="145" t="n"/>
      <c r="CY188" s="145" t="n"/>
      <c r="CZ188" s="145" t="n"/>
      <c r="DA188" s="145" t="n"/>
      <c r="DB188" s="145" t="n"/>
      <c r="DC188" s="145" t="n"/>
      <c r="DD188" s="145" t="n"/>
      <c r="DE188" s="145" t="n"/>
      <c r="DF188" s="145" t="n"/>
      <c r="DG188" s="145" t="n"/>
      <c r="DH188" s="156" t="n"/>
    </row>
    <row r="189" ht="20.25" customHeight="1" s="621">
      <c r="A189" s="144" t="n"/>
      <c r="B189" s="145" t="n"/>
      <c r="C189" s="145" t="n"/>
      <c r="D189" s="146" t="n"/>
      <c r="E189" s="383" t="inlineStr">
        <is>
          <t>A75</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45" t="n"/>
      <c r="X189" s="145" t="n"/>
      <c r="Y189" s="145" t="n"/>
      <c r="Z189" s="145" t="n"/>
      <c r="AA189" s="145" t="n"/>
      <c r="AB189" s="145" t="n"/>
      <c r="AC189" s="145" t="n"/>
      <c r="AD189" s="145" t="n"/>
      <c r="AE189" s="145" t="n"/>
      <c r="AF189" s="145" t="n"/>
      <c r="AG189" s="145" t="n"/>
      <c r="AH189" s="145" t="n"/>
      <c r="AI189" s="145" t="n"/>
      <c r="AJ189" s="428" t="n"/>
      <c r="AK189" s="145" t="n"/>
      <c r="AL189" s="145" t="n"/>
      <c r="AM189" s="145" t="n"/>
      <c r="AN189" s="145" t="n"/>
      <c r="AO189" s="145" t="n"/>
      <c r="AP189" s="145" t="n"/>
      <c r="AQ189" s="145" t="n"/>
      <c r="AR189" s="145" t="n"/>
      <c r="AS189" s="145" t="n"/>
      <c r="AT189" s="145" t="n"/>
      <c r="AU189" s="145" t="n"/>
      <c r="AV189" s="425" t="n"/>
      <c r="AW189" s="145" t="n"/>
      <c r="AX189" s="145" t="n"/>
      <c r="AY189" s="145" t="n"/>
      <c r="AZ189" s="155" t="n"/>
      <c r="BA189" s="155" t="n"/>
      <c r="BB189" s="155" t="n"/>
      <c r="BC189" s="426" t="n"/>
      <c r="BD189" s="145" t="n"/>
      <c r="BE189" s="145" t="n"/>
      <c r="BF189" s="145" t="n"/>
      <c r="BG189" s="155" t="n"/>
      <c r="BH189" s="155" t="n"/>
      <c r="BI189" s="155" t="n"/>
      <c r="BJ189" s="426" t="n"/>
      <c r="BK189" s="145" t="n"/>
      <c r="BL189" s="145" t="n"/>
      <c r="BM189" s="145" t="n"/>
      <c r="BN189" s="155" t="n"/>
      <c r="BO189" s="155" t="n"/>
      <c r="BP189" s="155" t="n"/>
      <c r="BQ189" s="426" t="n"/>
      <c r="BR189" s="145" t="n"/>
      <c r="BS189" s="145" t="n"/>
      <c r="BT189" s="145" t="n"/>
      <c r="BU189" s="155" t="n"/>
      <c r="BV189" s="155" t="n"/>
      <c r="BW189" s="155" t="n"/>
      <c r="BX189" s="425" t="n"/>
      <c r="BY189" s="145" t="n"/>
      <c r="BZ189" s="145" t="n"/>
      <c r="CA189" s="145" t="n"/>
      <c r="CB189" s="155" t="n"/>
      <c r="CC189" s="155" t="n"/>
      <c r="CD189" s="155" t="n"/>
      <c r="CE189" s="425" t="n"/>
      <c r="CF189" s="145" t="n"/>
      <c r="CG189" s="145" t="n"/>
      <c r="CH189" s="145" t="n"/>
      <c r="CI189" s="155" t="n"/>
      <c r="CJ189" s="155" t="n"/>
      <c r="CK189" s="155" t="n"/>
      <c r="CL189" s="145" t="n"/>
      <c r="CM189" s="145" t="n"/>
      <c r="CN189" s="145" t="n"/>
      <c r="CO189" s="145" t="n"/>
      <c r="CP189" s="145" t="n"/>
      <c r="CQ189" s="145" t="n"/>
      <c r="CR189" s="145" t="n"/>
      <c r="CS189" s="145" t="n"/>
      <c r="CT189" s="145" t="n"/>
      <c r="CU189" s="145" t="n"/>
      <c r="CV189" s="145" t="n"/>
      <c r="CW189" s="145" t="n"/>
      <c r="CX189" s="145" t="n"/>
      <c r="CY189" s="145" t="n"/>
      <c r="CZ189" s="145" t="n"/>
      <c r="DA189" s="145" t="n"/>
      <c r="DB189" s="145" t="n"/>
      <c r="DC189" s="145" t="n"/>
      <c r="DD189" s="145" t="n"/>
      <c r="DE189" s="145" t="n"/>
      <c r="DF189" s="145" t="n"/>
      <c r="DG189" s="145" t="n"/>
      <c r="DH189" s="156" t="n"/>
    </row>
    <row r="190" ht="20.25" customHeight="1" s="621">
      <c r="A190" s="144" t="n"/>
      <c r="B190" s="145" t="n"/>
      <c r="C190" s="145" t="n"/>
      <c r="D190" s="146" t="n"/>
      <c r="E190" s="383" t="inlineStr">
        <is>
          <t>A76</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45" t="n"/>
      <c r="X190" s="145" t="n"/>
      <c r="Y190" s="145" t="n"/>
      <c r="Z190" s="145" t="n"/>
      <c r="AA190" s="145" t="n"/>
      <c r="AB190" s="145" t="n"/>
      <c r="AC190" s="145" t="n"/>
      <c r="AD190" s="145" t="n"/>
      <c r="AE190" s="145" t="n"/>
      <c r="AF190" s="145" t="n"/>
      <c r="AG190" s="145" t="n"/>
      <c r="AH190" s="145" t="n"/>
      <c r="AI190" s="145" t="n"/>
      <c r="AJ190" s="428" t="n"/>
      <c r="AK190" s="145" t="n"/>
      <c r="AL190" s="145" t="n"/>
      <c r="AM190" s="145" t="n"/>
      <c r="AN190" s="145" t="n"/>
      <c r="AO190" s="145" t="n"/>
      <c r="AP190" s="145" t="n"/>
      <c r="AQ190" s="145" t="n"/>
      <c r="AR190" s="145" t="n"/>
      <c r="AS190" s="145" t="n"/>
      <c r="AT190" s="145" t="n"/>
      <c r="AU190" s="145" t="n"/>
      <c r="AV190" s="425" t="n"/>
      <c r="AW190" s="145" t="n"/>
      <c r="AX190" s="145" t="n"/>
      <c r="AY190" s="145" t="n"/>
      <c r="AZ190" s="155" t="n"/>
      <c r="BA190" s="155" t="n"/>
      <c r="BB190" s="155" t="n"/>
      <c r="BC190" s="426" t="n"/>
      <c r="BD190" s="145" t="n"/>
      <c r="BE190" s="145" t="n"/>
      <c r="BF190" s="145" t="n"/>
      <c r="BG190" s="155" t="n"/>
      <c r="BH190" s="155" t="n"/>
      <c r="BI190" s="155" t="n"/>
      <c r="BJ190" s="426" t="n"/>
      <c r="BK190" s="145" t="n"/>
      <c r="BL190" s="145" t="n"/>
      <c r="BM190" s="145" t="n"/>
      <c r="BN190" s="155" t="n"/>
      <c r="BO190" s="155" t="n"/>
      <c r="BP190" s="155" t="n"/>
      <c r="BQ190" s="426" t="n"/>
      <c r="BR190" s="145" t="n"/>
      <c r="BS190" s="145" t="n"/>
      <c r="BT190" s="145" t="n"/>
      <c r="BU190" s="155" t="n"/>
      <c r="BV190" s="155" t="n"/>
      <c r="BW190" s="155" t="n"/>
      <c r="BX190" s="425" t="n"/>
      <c r="BY190" s="145" t="n"/>
      <c r="BZ190" s="145" t="n"/>
      <c r="CA190" s="145" t="n"/>
      <c r="CB190" s="155" t="n"/>
      <c r="CC190" s="155" t="n"/>
      <c r="CD190" s="155" t="n"/>
      <c r="CE190" s="425" t="n"/>
      <c r="CF190" s="145" t="n"/>
      <c r="CG190" s="145" t="n"/>
      <c r="CH190" s="145" t="n"/>
      <c r="CI190" s="155" t="n"/>
      <c r="CJ190" s="155" t="n"/>
      <c r="CK190" s="155" t="n"/>
      <c r="CL190" s="145" t="n"/>
      <c r="CM190" s="145" t="n"/>
      <c r="CN190" s="145" t="n"/>
      <c r="CO190" s="145" t="n"/>
      <c r="CP190" s="145" t="n"/>
      <c r="CQ190" s="145" t="n"/>
      <c r="CR190" s="145" t="n"/>
      <c r="CS190" s="145" t="n"/>
      <c r="CT190" s="145" t="n"/>
      <c r="CU190" s="145" t="n"/>
      <c r="CV190" s="145" t="n"/>
      <c r="CW190" s="145" t="n"/>
      <c r="CX190" s="145" t="n"/>
      <c r="CY190" s="145" t="n"/>
      <c r="CZ190" s="145" t="n"/>
      <c r="DA190" s="145" t="n"/>
      <c r="DB190" s="145" t="n"/>
      <c r="DC190" s="145" t="n"/>
      <c r="DD190" s="145" t="n"/>
      <c r="DE190" s="145" t="n"/>
      <c r="DF190" s="145" t="n"/>
      <c r="DG190" s="145" t="n"/>
      <c r="DH190" s="156" t="n"/>
    </row>
    <row r="191" ht="20.25" customHeight="1" s="621">
      <c r="A191" s="144" t="n"/>
      <c r="B191" s="145" t="n"/>
      <c r="C191" s="145" t="n"/>
      <c r="D191" s="146" t="n"/>
      <c r="E191" s="383" t="inlineStr">
        <is>
          <t>A77</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45" t="n"/>
      <c r="X191" s="145" t="n"/>
      <c r="Y191" s="145" t="n"/>
      <c r="Z191" s="145" t="n"/>
      <c r="AA191" s="145" t="n"/>
      <c r="AB191" s="145" t="n"/>
      <c r="AC191" s="145" t="n"/>
      <c r="AD191" s="145" t="n"/>
      <c r="AE191" s="145" t="n"/>
      <c r="AF191" s="145" t="n"/>
      <c r="AG191" s="145" t="n"/>
      <c r="AH191" s="145" t="n"/>
      <c r="AI191" s="145" t="n"/>
      <c r="AJ191" s="428" t="n"/>
      <c r="AK191" s="145" t="n"/>
      <c r="AL191" s="145" t="n"/>
      <c r="AM191" s="145" t="n"/>
      <c r="AN191" s="145" t="n"/>
      <c r="AO191" s="145" t="n"/>
      <c r="AP191" s="145" t="n"/>
      <c r="AQ191" s="145" t="n"/>
      <c r="AR191" s="145" t="n"/>
      <c r="AS191" s="145" t="n"/>
      <c r="AT191" s="145" t="n"/>
      <c r="AU191" s="145" t="n"/>
      <c r="AV191" s="425" t="n"/>
      <c r="AW191" s="145" t="n"/>
      <c r="AX191" s="145" t="n"/>
      <c r="AY191" s="145" t="n"/>
      <c r="AZ191" s="155" t="n"/>
      <c r="BA191" s="155" t="n"/>
      <c r="BB191" s="155" t="n"/>
      <c r="BC191" s="426" t="n"/>
      <c r="BD191" s="145" t="n"/>
      <c r="BE191" s="145" t="n"/>
      <c r="BF191" s="145" t="n"/>
      <c r="BG191" s="155" t="n"/>
      <c r="BH191" s="155" t="n"/>
      <c r="BI191" s="155" t="n"/>
      <c r="BJ191" s="426" t="n"/>
      <c r="BK191" s="145" t="n"/>
      <c r="BL191" s="145" t="n"/>
      <c r="BM191" s="145" t="n"/>
      <c r="BN191" s="155" t="n"/>
      <c r="BO191" s="155" t="n"/>
      <c r="BP191" s="155" t="n"/>
      <c r="BQ191" s="426" t="n"/>
      <c r="BR191" s="145" t="n"/>
      <c r="BS191" s="145" t="n"/>
      <c r="BT191" s="145" t="n"/>
      <c r="BU191" s="155" t="n"/>
      <c r="BV191" s="155" t="n"/>
      <c r="BW191" s="155" t="n"/>
      <c r="BX191" s="425" t="n"/>
      <c r="BY191" s="145" t="n"/>
      <c r="BZ191" s="145" t="n"/>
      <c r="CA191" s="145" t="n"/>
      <c r="CB191" s="155" t="n"/>
      <c r="CC191" s="155" t="n"/>
      <c r="CD191" s="155" t="n"/>
      <c r="CE191" s="425" t="n"/>
      <c r="CF191" s="145" t="n"/>
      <c r="CG191" s="145" t="n"/>
      <c r="CH191" s="145" t="n"/>
      <c r="CI191" s="155" t="n"/>
      <c r="CJ191" s="155" t="n"/>
      <c r="CK191" s="155" t="n"/>
      <c r="CL191" s="145" t="n"/>
      <c r="CM191" s="145" t="n"/>
      <c r="CN191" s="145" t="n"/>
      <c r="CO191" s="145" t="n"/>
      <c r="CP191" s="145" t="n"/>
      <c r="CQ191" s="145" t="n"/>
      <c r="CR191" s="145" t="n"/>
      <c r="CS191" s="145" t="n"/>
      <c r="CT191" s="145" t="n"/>
      <c r="CU191" s="145" t="n"/>
      <c r="CV191" s="145" t="n"/>
      <c r="CW191" s="145" t="n"/>
      <c r="CX191" s="145" t="n"/>
      <c r="CY191" s="145" t="n"/>
      <c r="CZ191" s="145" t="n"/>
      <c r="DA191" s="145" t="n"/>
      <c r="DB191" s="145" t="n"/>
      <c r="DC191" s="145" t="n"/>
      <c r="DD191" s="145" t="n"/>
      <c r="DE191" s="145" t="n"/>
      <c r="DF191" s="145" t="n"/>
      <c r="DG191" s="145" t="n"/>
      <c r="DH191" s="156" t="n"/>
    </row>
    <row r="192" ht="20.25" customHeight="1" s="621">
      <c r="A192" s="144" t="n"/>
      <c r="B192" s="145" t="n"/>
      <c r="C192" s="145" t="n"/>
      <c r="D192" s="146" t="n"/>
      <c r="E192" s="383" t="inlineStr">
        <is>
          <t>A78</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45" t="n"/>
      <c r="X192" s="145" t="n"/>
      <c r="Y192" s="145" t="n"/>
      <c r="Z192" s="145" t="n"/>
      <c r="AA192" s="145" t="n"/>
      <c r="AB192" s="145" t="n"/>
      <c r="AC192" s="145" t="n"/>
      <c r="AD192" s="145" t="n"/>
      <c r="AE192" s="145" t="n"/>
      <c r="AF192" s="145" t="n"/>
      <c r="AG192" s="145" t="n"/>
      <c r="AH192" s="145" t="n"/>
      <c r="AI192" s="145" t="n"/>
      <c r="AJ192" s="428" t="n"/>
      <c r="AK192" s="145" t="n"/>
      <c r="AL192" s="145" t="n"/>
      <c r="AM192" s="145" t="n"/>
      <c r="AN192" s="145" t="n"/>
      <c r="AO192" s="145" t="n"/>
      <c r="AP192" s="145" t="n"/>
      <c r="AQ192" s="145" t="n"/>
      <c r="AR192" s="145" t="n"/>
      <c r="AS192" s="145" t="n"/>
      <c r="AT192" s="145" t="n"/>
      <c r="AU192" s="145" t="n"/>
      <c r="AV192" s="425" t="n"/>
      <c r="AW192" s="145" t="n"/>
      <c r="AX192" s="145" t="n"/>
      <c r="AY192" s="145" t="n"/>
      <c r="AZ192" s="155" t="n"/>
      <c r="BA192" s="155" t="n"/>
      <c r="BB192" s="155" t="n"/>
      <c r="BC192" s="426" t="n"/>
      <c r="BD192" s="145" t="n"/>
      <c r="BE192" s="145" t="n"/>
      <c r="BF192" s="145" t="n"/>
      <c r="BG192" s="155" t="n"/>
      <c r="BH192" s="155" t="n"/>
      <c r="BI192" s="155" t="n"/>
      <c r="BJ192" s="426" t="n"/>
      <c r="BK192" s="145" t="n"/>
      <c r="BL192" s="145" t="n"/>
      <c r="BM192" s="145" t="n"/>
      <c r="BN192" s="155" t="n"/>
      <c r="BO192" s="155" t="n"/>
      <c r="BP192" s="155" t="n"/>
      <c r="BQ192" s="426" t="n"/>
      <c r="BR192" s="145" t="n"/>
      <c r="BS192" s="145" t="n"/>
      <c r="BT192" s="145" t="n"/>
      <c r="BU192" s="155" t="n"/>
      <c r="BV192" s="155" t="n"/>
      <c r="BW192" s="155" t="n"/>
      <c r="BX192" s="425" t="n"/>
      <c r="BY192" s="145" t="n"/>
      <c r="BZ192" s="145" t="n"/>
      <c r="CA192" s="145" t="n"/>
      <c r="CB192" s="155" t="n"/>
      <c r="CC192" s="155" t="n"/>
      <c r="CD192" s="155" t="n"/>
      <c r="CE192" s="425" t="n"/>
      <c r="CF192" s="145" t="n"/>
      <c r="CG192" s="145" t="n"/>
      <c r="CH192" s="145" t="n"/>
      <c r="CI192" s="155" t="n"/>
      <c r="CJ192" s="155" t="n"/>
      <c r="CK192" s="155" t="n"/>
      <c r="CL192" s="145" t="n"/>
      <c r="CM192" s="145" t="n"/>
      <c r="CN192" s="145" t="n"/>
      <c r="CO192" s="145" t="n"/>
      <c r="CP192" s="145" t="n"/>
      <c r="CQ192" s="145" t="n"/>
      <c r="CR192" s="145" t="n"/>
      <c r="CS192" s="145" t="n"/>
      <c r="CT192" s="145" t="n"/>
      <c r="CU192" s="145" t="n"/>
      <c r="CV192" s="145" t="n"/>
      <c r="CW192" s="145" t="n"/>
      <c r="CX192" s="145" t="n"/>
      <c r="CY192" s="145" t="n"/>
      <c r="CZ192" s="145" t="n"/>
      <c r="DA192" s="145" t="n"/>
      <c r="DB192" s="145" t="n"/>
      <c r="DC192" s="145" t="n"/>
      <c r="DD192" s="145" t="n"/>
      <c r="DE192" s="145" t="n"/>
      <c r="DF192" s="145" t="n"/>
      <c r="DG192" s="145" t="n"/>
      <c r="DH192" s="156" t="n"/>
    </row>
    <row r="193" ht="20.25" customHeight="1" s="621">
      <c r="A193" s="144" t="n"/>
      <c r="B193" s="145" t="n"/>
      <c r="C193" s="145" t="n"/>
      <c r="D193" s="146" t="n"/>
      <c r="E193" s="383" t="inlineStr">
        <is>
          <t>A79</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45" t="n"/>
      <c r="X193" s="145" t="n"/>
      <c r="Y193" s="145" t="n"/>
      <c r="Z193" s="145" t="n"/>
      <c r="AA193" s="145" t="n"/>
      <c r="AB193" s="145" t="n"/>
      <c r="AC193" s="145" t="n"/>
      <c r="AD193" s="145" t="n"/>
      <c r="AE193" s="145" t="n"/>
      <c r="AF193" s="145" t="n"/>
      <c r="AG193" s="145" t="n"/>
      <c r="AH193" s="145" t="n"/>
      <c r="AI193" s="145" t="n"/>
      <c r="AJ193" s="428" t="n"/>
      <c r="AK193" s="145" t="n"/>
      <c r="AL193" s="145" t="n"/>
      <c r="AM193" s="145" t="n"/>
      <c r="AN193" s="145" t="n"/>
      <c r="AO193" s="145" t="n"/>
      <c r="AP193" s="145" t="n"/>
      <c r="AQ193" s="145" t="n"/>
      <c r="AR193" s="145" t="n"/>
      <c r="AS193" s="145" t="n"/>
      <c r="AT193" s="145" t="n"/>
      <c r="AU193" s="145" t="n"/>
      <c r="AV193" s="425" t="n"/>
      <c r="AW193" s="145" t="n"/>
      <c r="AX193" s="145" t="n"/>
      <c r="AY193" s="145" t="n"/>
      <c r="AZ193" s="155" t="n"/>
      <c r="BA193" s="155" t="n"/>
      <c r="BB193" s="155" t="n"/>
      <c r="BC193" s="426" t="n"/>
      <c r="BD193" s="145" t="n"/>
      <c r="BE193" s="145" t="n"/>
      <c r="BF193" s="145" t="n"/>
      <c r="BG193" s="155" t="n"/>
      <c r="BH193" s="155" t="n"/>
      <c r="BI193" s="155" t="n"/>
      <c r="BJ193" s="426" t="n"/>
      <c r="BK193" s="145" t="n"/>
      <c r="BL193" s="145" t="n"/>
      <c r="BM193" s="145" t="n"/>
      <c r="BN193" s="155" t="n"/>
      <c r="BO193" s="155" t="n"/>
      <c r="BP193" s="155" t="n"/>
      <c r="BQ193" s="426" t="n"/>
      <c r="BR193" s="145" t="n"/>
      <c r="BS193" s="145" t="n"/>
      <c r="BT193" s="145" t="n"/>
      <c r="BU193" s="155" t="n"/>
      <c r="BV193" s="155" t="n"/>
      <c r="BW193" s="155" t="n"/>
      <c r="BX193" s="425" t="n"/>
      <c r="BY193" s="145" t="n"/>
      <c r="BZ193" s="145" t="n"/>
      <c r="CA193" s="145" t="n"/>
      <c r="CB193" s="155" t="n"/>
      <c r="CC193" s="155" t="n"/>
      <c r="CD193" s="155" t="n"/>
      <c r="CE193" s="425" t="n"/>
      <c r="CF193" s="145" t="n"/>
      <c r="CG193" s="145" t="n"/>
      <c r="CH193" s="145" t="n"/>
      <c r="CI193" s="155" t="n"/>
      <c r="CJ193" s="155" t="n"/>
      <c r="CK193" s="155" t="n"/>
      <c r="CL193" s="145" t="n"/>
      <c r="CM193" s="145" t="n"/>
      <c r="CN193" s="145" t="n"/>
      <c r="CO193" s="145" t="n"/>
      <c r="CP193" s="145" t="n"/>
      <c r="CQ193" s="145" t="n"/>
      <c r="CR193" s="145" t="n"/>
      <c r="CS193" s="145" t="n"/>
      <c r="CT193" s="145" t="n"/>
      <c r="CU193" s="145" t="n"/>
      <c r="CV193" s="145" t="n"/>
      <c r="CW193" s="145" t="n"/>
      <c r="CX193" s="145" t="n"/>
      <c r="CY193" s="145" t="n"/>
      <c r="CZ193" s="145" t="n"/>
      <c r="DA193" s="145" t="n"/>
      <c r="DB193" s="145" t="n"/>
      <c r="DC193" s="145" t="n"/>
      <c r="DD193" s="145" t="n"/>
      <c r="DE193" s="145" t="n"/>
      <c r="DF193" s="145" t="n"/>
      <c r="DG193" s="145" t="n"/>
      <c r="DH193" s="156" t="n"/>
    </row>
    <row r="194" ht="20.25" customHeight="1" s="621">
      <c r="A194" s="144" t="n"/>
      <c r="B194" s="145" t="n"/>
      <c r="C194" s="145" t="n"/>
      <c r="D194" s="146" t="n"/>
      <c r="E194" s="383" t="inlineStr">
        <is>
          <t>A80</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45" t="n"/>
      <c r="X194" s="145" t="n"/>
      <c r="Y194" s="145" t="n"/>
      <c r="Z194" s="145" t="n"/>
      <c r="AA194" s="145" t="n"/>
      <c r="AB194" s="145" t="n"/>
      <c r="AC194" s="145" t="n"/>
      <c r="AD194" s="145" t="n"/>
      <c r="AE194" s="145" t="n"/>
      <c r="AF194" s="145" t="n"/>
      <c r="AG194" s="145" t="n"/>
      <c r="AH194" s="145" t="n"/>
      <c r="AI194" s="145" t="n"/>
      <c r="AJ194" s="428" t="n"/>
      <c r="AK194" s="145" t="n"/>
      <c r="AL194" s="145" t="n"/>
      <c r="AM194" s="145" t="n"/>
      <c r="AN194" s="145" t="n"/>
      <c r="AO194" s="145" t="n"/>
      <c r="AP194" s="145" t="n"/>
      <c r="AQ194" s="145" t="n"/>
      <c r="AR194" s="145" t="n"/>
      <c r="AS194" s="145" t="n"/>
      <c r="AT194" s="145" t="n"/>
      <c r="AU194" s="145" t="n"/>
      <c r="AV194" s="425" t="n"/>
      <c r="AW194" s="145" t="n"/>
      <c r="AX194" s="145" t="n"/>
      <c r="AY194" s="145" t="n"/>
      <c r="AZ194" s="155" t="n"/>
      <c r="BA194" s="155" t="n"/>
      <c r="BB194" s="155" t="n"/>
      <c r="BC194" s="426" t="n"/>
      <c r="BD194" s="145" t="n"/>
      <c r="BE194" s="145" t="n"/>
      <c r="BF194" s="145" t="n"/>
      <c r="BG194" s="155" t="n"/>
      <c r="BH194" s="155" t="n"/>
      <c r="BI194" s="155" t="n"/>
      <c r="BJ194" s="426" t="n"/>
      <c r="BK194" s="145" t="n"/>
      <c r="BL194" s="145" t="n"/>
      <c r="BM194" s="145" t="n"/>
      <c r="BN194" s="155" t="n"/>
      <c r="BO194" s="155" t="n"/>
      <c r="BP194" s="155" t="n"/>
      <c r="BQ194" s="426" t="n"/>
      <c r="BR194" s="145" t="n"/>
      <c r="BS194" s="145" t="n"/>
      <c r="BT194" s="145" t="n"/>
      <c r="BU194" s="155" t="n"/>
      <c r="BV194" s="155" t="n"/>
      <c r="BW194" s="155" t="n"/>
      <c r="BX194" s="425" t="n"/>
      <c r="BY194" s="145" t="n"/>
      <c r="BZ194" s="145" t="n"/>
      <c r="CA194" s="145" t="n"/>
      <c r="CB194" s="155" t="n"/>
      <c r="CC194" s="155" t="n"/>
      <c r="CD194" s="155" t="n"/>
      <c r="CE194" s="425" t="n"/>
      <c r="CF194" s="145" t="n"/>
      <c r="CG194" s="145" t="n"/>
      <c r="CH194" s="145" t="n"/>
      <c r="CI194" s="155" t="n"/>
      <c r="CJ194" s="155" t="n"/>
      <c r="CK194" s="155" t="n"/>
      <c r="CL194" s="145" t="n"/>
      <c r="CM194" s="145" t="n"/>
      <c r="CN194" s="145" t="n"/>
      <c r="CO194" s="145" t="n"/>
      <c r="CP194" s="145" t="n"/>
      <c r="CQ194" s="145" t="n"/>
      <c r="CR194" s="145" t="n"/>
      <c r="CS194" s="145" t="n"/>
      <c r="CT194" s="145" t="n"/>
      <c r="CU194" s="145" t="n"/>
      <c r="CV194" s="145" t="n"/>
      <c r="CW194" s="145" t="n"/>
      <c r="CX194" s="145" t="n"/>
      <c r="CY194" s="145" t="n"/>
      <c r="CZ194" s="145" t="n"/>
      <c r="DA194" s="145" t="n"/>
      <c r="DB194" s="145" t="n"/>
      <c r="DC194" s="145" t="n"/>
      <c r="DD194" s="145" t="n"/>
      <c r="DE194" s="145" t="n"/>
      <c r="DF194" s="145" t="n"/>
      <c r="DG194" s="145" t="n"/>
      <c r="DH194" s="156" t="n"/>
    </row>
    <row r="195" ht="20.25" customHeight="1" s="621">
      <c r="A195" s="144" t="n"/>
      <c r="B195" s="145" t="n"/>
      <c r="C195" s="145" t="n"/>
      <c r="D195" s="146" t="n"/>
      <c r="E195" s="383" t="inlineStr">
        <is>
          <t>A81</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45" t="n"/>
      <c r="X195" s="145" t="n"/>
      <c r="Y195" s="145" t="n"/>
      <c r="Z195" s="145" t="n"/>
      <c r="AA195" s="145" t="n"/>
      <c r="AB195" s="145" t="n"/>
      <c r="AC195" s="145" t="n"/>
      <c r="AD195" s="145" t="n"/>
      <c r="AE195" s="145" t="n"/>
      <c r="AF195" s="145" t="n"/>
      <c r="AG195" s="145" t="n"/>
      <c r="AH195" s="145" t="n"/>
      <c r="AI195" s="145" t="n"/>
      <c r="AJ195" s="428" t="n"/>
      <c r="AK195" s="145" t="n"/>
      <c r="AL195" s="145" t="n"/>
      <c r="AM195" s="145" t="n"/>
      <c r="AN195" s="145" t="n"/>
      <c r="AO195" s="145" t="n"/>
      <c r="AP195" s="145" t="n"/>
      <c r="AQ195" s="145" t="n"/>
      <c r="AR195" s="145" t="n"/>
      <c r="AS195" s="145" t="n"/>
      <c r="AT195" s="145" t="n"/>
      <c r="AU195" s="145" t="n"/>
      <c r="AV195" s="425" t="n"/>
      <c r="AW195" s="145" t="n"/>
      <c r="AX195" s="145" t="n"/>
      <c r="AY195" s="145" t="n"/>
      <c r="AZ195" s="155" t="n"/>
      <c r="BA195" s="155" t="n"/>
      <c r="BB195" s="155" t="n"/>
      <c r="BC195" s="426" t="n"/>
      <c r="BD195" s="145" t="n"/>
      <c r="BE195" s="145" t="n"/>
      <c r="BF195" s="145" t="n"/>
      <c r="BG195" s="155" t="n"/>
      <c r="BH195" s="155" t="n"/>
      <c r="BI195" s="155" t="n"/>
      <c r="BJ195" s="426" t="n"/>
      <c r="BK195" s="145" t="n"/>
      <c r="BL195" s="145" t="n"/>
      <c r="BM195" s="145" t="n"/>
      <c r="BN195" s="155" t="n"/>
      <c r="BO195" s="155" t="n"/>
      <c r="BP195" s="155" t="n"/>
      <c r="BQ195" s="426" t="n"/>
      <c r="BR195" s="145" t="n"/>
      <c r="BS195" s="145" t="n"/>
      <c r="BT195" s="145" t="n"/>
      <c r="BU195" s="155" t="n"/>
      <c r="BV195" s="155" t="n"/>
      <c r="BW195" s="155" t="n"/>
      <c r="BX195" s="425" t="n"/>
      <c r="BY195" s="145" t="n"/>
      <c r="BZ195" s="145" t="n"/>
      <c r="CA195" s="145" t="n"/>
      <c r="CB195" s="155" t="n"/>
      <c r="CC195" s="155" t="n"/>
      <c r="CD195" s="155" t="n"/>
      <c r="CE195" s="425" t="n"/>
      <c r="CF195" s="145" t="n"/>
      <c r="CG195" s="145" t="n"/>
      <c r="CH195" s="145" t="n"/>
      <c r="CI195" s="155" t="n"/>
      <c r="CJ195" s="155" t="n"/>
      <c r="CK195" s="155" t="n"/>
      <c r="CL195" s="145" t="n"/>
      <c r="CM195" s="145" t="n"/>
      <c r="CN195" s="145" t="n"/>
      <c r="CO195" s="145" t="n"/>
      <c r="CP195" s="145" t="n"/>
      <c r="CQ195" s="145" t="n"/>
      <c r="CR195" s="145" t="n"/>
      <c r="CS195" s="145" t="n"/>
      <c r="CT195" s="145" t="n"/>
      <c r="CU195" s="145" t="n"/>
      <c r="CV195" s="145" t="n"/>
      <c r="CW195" s="145" t="n"/>
      <c r="CX195" s="145" t="n"/>
      <c r="CY195" s="145" t="n"/>
      <c r="CZ195" s="145" t="n"/>
      <c r="DA195" s="145" t="n"/>
      <c r="DB195" s="145" t="n"/>
      <c r="DC195" s="145" t="n"/>
      <c r="DD195" s="145" t="n"/>
      <c r="DE195" s="145" t="n"/>
      <c r="DF195" s="145" t="n"/>
      <c r="DG195" s="145" t="n"/>
      <c r="DH195" s="156" t="n"/>
    </row>
    <row r="196" ht="20.25" customHeight="1" s="621">
      <c r="A196" s="144" t="n"/>
      <c r="B196" s="145" t="n"/>
      <c r="C196" s="145" t="n"/>
      <c r="D196" s="146" t="n"/>
      <c r="E196" s="383" t="inlineStr">
        <is>
          <t>A82</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45" t="n"/>
      <c r="X196" s="145" t="n"/>
      <c r="Y196" s="145" t="n"/>
      <c r="Z196" s="145" t="n"/>
      <c r="AA196" s="145" t="n"/>
      <c r="AB196" s="145" t="n"/>
      <c r="AC196" s="145" t="n"/>
      <c r="AD196" s="145" t="n"/>
      <c r="AE196" s="145" t="n"/>
      <c r="AF196" s="145" t="n"/>
      <c r="AG196" s="145" t="n"/>
      <c r="AH196" s="145" t="n"/>
      <c r="AI196" s="145" t="n"/>
      <c r="AJ196" s="428" t="n"/>
      <c r="AK196" s="145" t="n"/>
      <c r="AL196" s="145" t="n"/>
      <c r="AM196" s="145" t="n"/>
      <c r="AN196" s="145" t="n"/>
      <c r="AO196" s="145" t="n"/>
      <c r="AP196" s="145" t="n"/>
      <c r="AQ196" s="145" t="n"/>
      <c r="AR196" s="145" t="n"/>
      <c r="AS196" s="145" t="n"/>
      <c r="AT196" s="145" t="n"/>
      <c r="AU196" s="145" t="n"/>
      <c r="AV196" s="425" t="n"/>
      <c r="AW196" s="145" t="n"/>
      <c r="AX196" s="145" t="n"/>
      <c r="AY196" s="145" t="n"/>
      <c r="AZ196" s="155" t="n"/>
      <c r="BA196" s="155" t="n"/>
      <c r="BB196" s="155" t="n"/>
      <c r="BC196" s="426" t="n"/>
      <c r="BD196" s="145" t="n"/>
      <c r="BE196" s="145" t="n"/>
      <c r="BF196" s="145" t="n"/>
      <c r="BG196" s="155" t="n"/>
      <c r="BH196" s="155" t="n"/>
      <c r="BI196" s="155" t="n"/>
      <c r="BJ196" s="426" t="n"/>
      <c r="BK196" s="145" t="n"/>
      <c r="BL196" s="145" t="n"/>
      <c r="BM196" s="145" t="n"/>
      <c r="BN196" s="155" t="n"/>
      <c r="BO196" s="155" t="n"/>
      <c r="BP196" s="155" t="n"/>
      <c r="BQ196" s="426" t="n"/>
      <c r="BR196" s="145" t="n"/>
      <c r="BS196" s="145" t="n"/>
      <c r="BT196" s="145" t="n"/>
      <c r="BU196" s="155" t="n"/>
      <c r="BV196" s="155" t="n"/>
      <c r="BW196" s="155" t="n"/>
      <c r="BX196" s="425" t="n"/>
      <c r="BY196" s="145" t="n"/>
      <c r="BZ196" s="145" t="n"/>
      <c r="CA196" s="145" t="n"/>
      <c r="CB196" s="155" t="n"/>
      <c r="CC196" s="155" t="n"/>
      <c r="CD196" s="155" t="n"/>
      <c r="CE196" s="425" t="n"/>
      <c r="CF196" s="145" t="n"/>
      <c r="CG196" s="145" t="n"/>
      <c r="CH196" s="145" t="n"/>
      <c r="CI196" s="155" t="n"/>
      <c r="CJ196" s="155" t="n"/>
      <c r="CK196" s="155" t="n"/>
      <c r="CL196" s="145" t="n"/>
      <c r="CM196" s="145" t="n"/>
      <c r="CN196" s="145" t="n"/>
      <c r="CO196" s="145" t="n"/>
      <c r="CP196" s="145" t="n"/>
      <c r="CQ196" s="145" t="n"/>
      <c r="CR196" s="145" t="n"/>
      <c r="CS196" s="145" t="n"/>
      <c r="CT196" s="145" t="n"/>
      <c r="CU196" s="145" t="n"/>
      <c r="CV196" s="145" t="n"/>
      <c r="CW196" s="145" t="n"/>
      <c r="CX196" s="145" t="n"/>
      <c r="CY196" s="145" t="n"/>
      <c r="CZ196" s="145" t="n"/>
      <c r="DA196" s="145" t="n"/>
      <c r="DB196" s="145" t="n"/>
      <c r="DC196" s="145" t="n"/>
      <c r="DD196" s="145" t="n"/>
      <c r="DE196" s="145" t="n"/>
      <c r="DF196" s="145" t="n"/>
      <c r="DG196" s="145" t="n"/>
      <c r="DH196" s="156" t="n"/>
    </row>
    <row r="197" ht="20.25" customHeight="1" s="621">
      <c r="A197" s="144" t="n"/>
      <c r="B197" s="145" t="n"/>
      <c r="C197" s="145" t="n"/>
      <c r="D197" s="146" t="n"/>
      <c r="E197" s="383" t="inlineStr">
        <is>
          <t>A83</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45" t="n"/>
      <c r="X197" s="145" t="n"/>
      <c r="Y197" s="145" t="n"/>
      <c r="Z197" s="145" t="n"/>
      <c r="AA197" s="145" t="n"/>
      <c r="AB197" s="145" t="n"/>
      <c r="AC197" s="145" t="n"/>
      <c r="AD197" s="145" t="n"/>
      <c r="AE197" s="145" t="n"/>
      <c r="AF197" s="145" t="n"/>
      <c r="AG197" s="145" t="n"/>
      <c r="AH197" s="145" t="n"/>
      <c r="AI197" s="145" t="n"/>
      <c r="AJ197" s="428" t="n"/>
      <c r="AK197" s="145" t="n"/>
      <c r="AL197" s="145" t="n"/>
      <c r="AM197" s="145" t="n"/>
      <c r="AN197" s="145" t="n"/>
      <c r="AO197" s="145" t="n"/>
      <c r="AP197" s="145" t="n"/>
      <c r="AQ197" s="145" t="n"/>
      <c r="AR197" s="145" t="n"/>
      <c r="AS197" s="145" t="n"/>
      <c r="AT197" s="145" t="n"/>
      <c r="AU197" s="145" t="n"/>
      <c r="AV197" s="425" t="n"/>
      <c r="AW197" s="145" t="n"/>
      <c r="AX197" s="145" t="n"/>
      <c r="AY197" s="145" t="n"/>
      <c r="AZ197" s="155" t="n"/>
      <c r="BA197" s="155" t="n"/>
      <c r="BB197" s="155" t="n"/>
      <c r="BC197" s="426" t="n"/>
      <c r="BD197" s="145" t="n"/>
      <c r="BE197" s="145" t="n"/>
      <c r="BF197" s="145" t="n"/>
      <c r="BG197" s="155" t="n"/>
      <c r="BH197" s="155" t="n"/>
      <c r="BI197" s="155" t="n"/>
      <c r="BJ197" s="426" t="n"/>
      <c r="BK197" s="145" t="n"/>
      <c r="BL197" s="145" t="n"/>
      <c r="BM197" s="145" t="n"/>
      <c r="BN197" s="155" t="n"/>
      <c r="BO197" s="155" t="n"/>
      <c r="BP197" s="155" t="n"/>
      <c r="BQ197" s="426" t="n"/>
      <c r="BR197" s="145" t="n"/>
      <c r="BS197" s="145" t="n"/>
      <c r="BT197" s="145" t="n"/>
      <c r="BU197" s="155" t="n"/>
      <c r="BV197" s="155" t="n"/>
      <c r="BW197" s="155" t="n"/>
      <c r="BX197" s="425" t="n"/>
      <c r="BY197" s="145" t="n"/>
      <c r="BZ197" s="145" t="n"/>
      <c r="CA197" s="145" t="n"/>
      <c r="CB197" s="155" t="n"/>
      <c r="CC197" s="155" t="n"/>
      <c r="CD197" s="155" t="n"/>
      <c r="CE197" s="425" t="n"/>
      <c r="CF197" s="145" t="n"/>
      <c r="CG197" s="145" t="n"/>
      <c r="CH197" s="145" t="n"/>
      <c r="CI197" s="155" t="n"/>
      <c r="CJ197" s="155" t="n"/>
      <c r="CK197" s="155" t="n"/>
      <c r="CL197" s="145" t="n"/>
      <c r="CM197" s="145" t="n"/>
      <c r="CN197" s="145" t="n"/>
      <c r="CO197" s="145" t="n"/>
      <c r="CP197" s="145" t="n"/>
      <c r="CQ197" s="145" t="n"/>
      <c r="CR197" s="145" t="n"/>
      <c r="CS197" s="145" t="n"/>
      <c r="CT197" s="145" t="n"/>
      <c r="CU197" s="145" t="n"/>
      <c r="CV197" s="145" t="n"/>
      <c r="CW197" s="145" t="n"/>
      <c r="CX197" s="145" t="n"/>
      <c r="CY197" s="145" t="n"/>
      <c r="CZ197" s="145" t="n"/>
      <c r="DA197" s="145" t="n"/>
      <c r="DB197" s="145" t="n"/>
      <c r="DC197" s="145" t="n"/>
      <c r="DD197" s="145" t="n"/>
      <c r="DE197" s="145" t="n"/>
      <c r="DF197" s="145" t="n"/>
      <c r="DG197" s="145" t="n"/>
      <c r="DH197" s="156" t="n"/>
    </row>
    <row r="198" ht="20.25" customHeight="1" s="621">
      <c r="A198" s="144" t="n"/>
      <c r="B198" s="145" t="n"/>
      <c r="C198" s="145" t="n"/>
      <c r="D198" s="146" t="n"/>
      <c r="E198" s="383" t="inlineStr">
        <is>
          <t>A84</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45" t="n"/>
      <c r="X198" s="145" t="n"/>
      <c r="Y198" s="145" t="n"/>
      <c r="Z198" s="145" t="n"/>
      <c r="AA198" s="145" t="n"/>
      <c r="AB198" s="145" t="n"/>
      <c r="AC198" s="145" t="n"/>
      <c r="AD198" s="145" t="n"/>
      <c r="AE198" s="145" t="n"/>
      <c r="AF198" s="145" t="n"/>
      <c r="AG198" s="145" t="n"/>
      <c r="AH198" s="145" t="n"/>
      <c r="AI198" s="145" t="n"/>
      <c r="AJ198" s="428" t="n"/>
      <c r="AK198" s="145" t="n"/>
      <c r="AL198" s="145" t="n"/>
      <c r="AM198" s="145" t="n"/>
      <c r="AN198" s="145" t="n"/>
      <c r="AO198" s="145" t="n"/>
      <c r="AP198" s="145" t="n"/>
      <c r="AQ198" s="145" t="n"/>
      <c r="AR198" s="145" t="n"/>
      <c r="AS198" s="145" t="n"/>
      <c r="AT198" s="145" t="n"/>
      <c r="AU198" s="145" t="n"/>
      <c r="AV198" s="425" t="n"/>
      <c r="AW198" s="145" t="n"/>
      <c r="AX198" s="145" t="n"/>
      <c r="AY198" s="145" t="n"/>
      <c r="AZ198" s="155" t="n"/>
      <c r="BA198" s="155" t="n"/>
      <c r="BB198" s="155" t="n"/>
      <c r="BC198" s="426" t="n"/>
      <c r="BD198" s="145" t="n"/>
      <c r="BE198" s="145" t="n"/>
      <c r="BF198" s="145" t="n"/>
      <c r="BG198" s="155" t="n"/>
      <c r="BH198" s="155" t="n"/>
      <c r="BI198" s="155" t="n"/>
      <c r="BJ198" s="426" t="n"/>
      <c r="BK198" s="145" t="n"/>
      <c r="BL198" s="145" t="n"/>
      <c r="BM198" s="145" t="n"/>
      <c r="BN198" s="155" t="n"/>
      <c r="BO198" s="155" t="n"/>
      <c r="BP198" s="155" t="n"/>
      <c r="BQ198" s="426" t="n"/>
      <c r="BR198" s="145" t="n"/>
      <c r="BS198" s="145" t="n"/>
      <c r="BT198" s="145" t="n"/>
      <c r="BU198" s="155" t="n"/>
      <c r="BV198" s="155" t="n"/>
      <c r="BW198" s="155" t="n"/>
      <c r="BX198" s="425" t="n"/>
      <c r="BY198" s="145" t="n"/>
      <c r="BZ198" s="145" t="n"/>
      <c r="CA198" s="145" t="n"/>
      <c r="CB198" s="155" t="n"/>
      <c r="CC198" s="155" t="n"/>
      <c r="CD198" s="155" t="n"/>
      <c r="CE198" s="425" t="n"/>
      <c r="CF198" s="145" t="n"/>
      <c r="CG198" s="145" t="n"/>
      <c r="CH198" s="145" t="n"/>
      <c r="CI198" s="155" t="n"/>
      <c r="CJ198" s="155" t="n"/>
      <c r="CK198" s="155" t="n"/>
      <c r="CL198" s="145" t="n"/>
      <c r="CM198" s="145" t="n"/>
      <c r="CN198" s="145" t="n"/>
      <c r="CO198" s="145" t="n"/>
      <c r="CP198" s="145" t="n"/>
      <c r="CQ198" s="145" t="n"/>
      <c r="CR198" s="145" t="n"/>
      <c r="CS198" s="145" t="n"/>
      <c r="CT198" s="145" t="n"/>
      <c r="CU198" s="145" t="n"/>
      <c r="CV198" s="145" t="n"/>
      <c r="CW198" s="145" t="n"/>
      <c r="CX198" s="145" t="n"/>
      <c r="CY198" s="145" t="n"/>
      <c r="CZ198" s="145" t="n"/>
      <c r="DA198" s="145" t="n"/>
      <c r="DB198" s="145" t="n"/>
      <c r="DC198" s="145" t="n"/>
      <c r="DD198" s="145" t="n"/>
      <c r="DE198" s="145" t="n"/>
      <c r="DF198" s="145" t="n"/>
      <c r="DG198" s="145" t="n"/>
      <c r="DH198" s="156" t="n"/>
    </row>
    <row r="199" ht="20.25" customHeight="1" s="621">
      <c r="A199" s="144" t="n"/>
      <c r="B199" s="145" t="n"/>
      <c r="C199" s="145" t="n"/>
      <c r="D199" s="146" t="n"/>
      <c r="E199" s="383" t="inlineStr">
        <is>
          <t>A85</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45" t="n"/>
      <c r="X199" s="145" t="n"/>
      <c r="Y199" s="145" t="n"/>
      <c r="Z199" s="145" t="n"/>
      <c r="AA199" s="145" t="n"/>
      <c r="AB199" s="145" t="n"/>
      <c r="AC199" s="145" t="n"/>
      <c r="AD199" s="145" t="n"/>
      <c r="AE199" s="145" t="n"/>
      <c r="AF199" s="145" t="n"/>
      <c r="AG199" s="145" t="n"/>
      <c r="AH199" s="145" t="n"/>
      <c r="AI199" s="145" t="n"/>
      <c r="AJ199" s="428" t="n"/>
      <c r="AK199" s="145" t="n"/>
      <c r="AL199" s="145" t="n"/>
      <c r="AM199" s="145" t="n"/>
      <c r="AN199" s="145" t="n"/>
      <c r="AO199" s="145" t="n"/>
      <c r="AP199" s="145" t="n"/>
      <c r="AQ199" s="145" t="n"/>
      <c r="AR199" s="145" t="n"/>
      <c r="AS199" s="145" t="n"/>
      <c r="AT199" s="145" t="n"/>
      <c r="AU199" s="145" t="n"/>
      <c r="AV199" s="425" t="n"/>
      <c r="AW199" s="145" t="n"/>
      <c r="AX199" s="145" t="n"/>
      <c r="AY199" s="145" t="n"/>
      <c r="AZ199" s="155" t="n"/>
      <c r="BA199" s="155" t="n"/>
      <c r="BB199" s="155" t="n"/>
      <c r="BC199" s="426" t="n"/>
      <c r="BD199" s="145" t="n"/>
      <c r="BE199" s="145" t="n"/>
      <c r="BF199" s="145" t="n"/>
      <c r="BG199" s="155" t="n"/>
      <c r="BH199" s="155" t="n"/>
      <c r="BI199" s="155" t="n"/>
      <c r="BJ199" s="426" t="n"/>
      <c r="BK199" s="145" t="n"/>
      <c r="BL199" s="145" t="n"/>
      <c r="BM199" s="145" t="n"/>
      <c r="BN199" s="155" t="n"/>
      <c r="BO199" s="155" t="n"/>
      <c r="BP199" s="155" t="n"/>
      <c r="BQ199" s="426" t="n"/>
      <c r="BR199" s="145" t="n"/>
      <c r="BS199" s="145" t="n"/>
      <c r="BT199" s="145" t="n"/>
      <c r="BU199" s="155" t="n"/>
      <c r="BV199" s="155" t="n"/>
      <c r="BW199" s="155" t="n"/>
      <c r="BX199" s="425" t="n"/>
      <c r="BY199" s="145" t="n"/>
      <c r="BZ199" s="145" t="n"/>
      <c r="CA199" s="145" t="n"/>
      <c r="CB199" s="155" t="n"/>
      <c r="CC199" s="155" t="n"/>
      <c r="CD199" s="155" t="n"/>
      <c r="CE199" s="425" t="n"/>
      <c r="CF199" s="145" t="n"/>
      <c r="CG199" s="145" t="n"/>
      <c r="CH199" s="145" t="n"/>
      <c r="CI199" s="155" t="n"/>
      <c r="CJ199" s="155" t="n"/>
      <c r="CK199" s="155" t="n"/>
      <c r="CL199" s="145" t="n"/>
      <c r="CM199" s="145" t="n"/>
      <c r="CN199" s="145" t="n"/>
      <c r="CO199" s="145" t="n"/>
      <c r="CP199" s="145" t="n"/>
      <c r="CQ199" s="145" t="n"/>
      <c r="CR199" s="145" t="n"/>
      <c r="CS199" s="145" t="n"/>
      <c r="CT199" s="145" t="n"/>
      <c r="CU199" s="145" t="n"/>
      <c r="CV199" s="145" t="n"/>
      <c r="CW199" s="145" t="n"/>
      <c r="CX199" s="145" t="n"/>
      <c r="CY199" s="145" t="n"/>
      <c r="CZ199" s="145" t="n"/>
      <c r="DA199" s="145" t="n"/>
      <c r="DB199" s="145" t="n"/>
      <c r="DC199" s="145" t="n"/>
      <c r="DD199" s="145" t="n"/>
      <c r="DE199" s="145" t="n"/>
      <c r="DF199" s="145" t="n"/>
      <c r="DG199" s="145" t="n"/>
      <c r="DH199" s="156" t="n"/>
    </row>
    <row r="200" ht="20.25" customHeight="1" s="621">
      <c r="A200" s="144" t="n"/>
      <c r="B200" s="145" t="n"/>
      <c r="C200" s="145" t="n"/>
      <c r="D200" s="146" t="n"/>
      <c r="E200" s="383" t="inlineStr">
        <is>
          <t>A86</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45" t="n"/>
      <c r="X200" s="145" t="n"/>
      <c r="Y200" s="145" t="n"/>
      <c r="Z200" s="145" t="n"/>
      <c r="AA200" s="145" t="n"/>
      <c r="AB200" s="145" t="n"/>
      <c r="AC200" s="145" t="n"/>
      <c r="AD200" s="145" t="n"/>
      <c r="AE200" s="145" t="n"/>
      <c r="AF200" s="145" t="n"/>
      <c r="AG200" s="145" t="n"/>
      <c r="AH200" s="145" t="n"/>
      <c r="AI200" s="145" t="n"/>
      <c r="AJ200" s="428" t="n"/>
      <c r="AK200" s="145" t="n"/>
      <c r="AL200" s="145" t="n"/>
      <c r="AM200" s="145" t="n"/>
      <c r="AN200" s="145" t="n"/>
      <c r="AO200" s="145" t="n"/>
      <c r="AP200" s="145" t="n"/>
      <c r="AQ200" s="145" t="n"/>
      <c r="AR200" s="145" t="n"/>
      <c r="AS200" s="145" t="n"/>
      <c r="AT200" s="145" t="n"/>
      <c r="AU200" s="145" t="n"/>
      <c r="AV200" s="425" t="n"/>
      <c r="AW200" s="145" t="n"/>
      <c r="AX200" s="145" t="n"/>
      <c r="AY200" s="145" t="n"/>
      <c r="AZ200" s="155" t="n"/>
      <c r="BA200" s="155" t="n"/>
      <c r="BB200" s="155" t="n"/>
      <c r="BC200" s="426" t="n"/>
      <c r="BD200" s="145" t="n"/>
      <c r="BE200" s="145" t="n"/>
      <c r="BF200" s="145" t="n"/>
      <c r="BG200" s="155" t="n"/>
      <c r="BH200" s="155" t="n"/>
      <c r="BI200" s="155" t="n"/>
      <c r="BJ200" s="426" t="n"/>
      <c r="BK200" s="145" t="n"/>
      <c r="BL200" s="145" t="n"/>
      <c r="BM200" s="145" t="n"/>
      <c r="BN200" s="155" t="n"/>
      <c r="BO200" s="155" t="n"/>
      <c r="BP200" s="155" t="n"/>
      <c r="BQ200" s="426" t="n"/>
      <c r="BR200" s="145" t="n"/>
      <c r="BS200" s="145" t="n"/>
      <c r="BT200" s="145" t="n"/>
      <c r="BU200" s="155" t="n"/>
      <c r="BV200" s="155" t="n"/>
      <c r="BW200" s="155" t="n"/>
      <c r="BX200" s="425" t="n"/>
      <c r="BY200" s="145" t="n"/>
      <c r="BZ200" s="145" t="n"/>
      <c r="CA200" s="145" t="n"/>
      <c r="CB200" s="155" t="n"/>
      <c r="CC200" s="155" t="n"/>
      <c r="CD200" s="155" t="n"/>
      <c r="CE200" s="425" t="n"/>
      <c r="CF200" s="145" t="n"/>
      <c r="CG200" s="145" t="n"/>
      <c r="CH200" s="145" t="n"/>
      <c r="CI200" s="155" t="n"/>
      <c r="CJ200" s="155" t="n"/>
      <c r="CK200" s="155" t="n"/>
      <c r="CL200" s="145" t="n"/>
      <c r="CM200" s="145" t="n"/>
      <c r="CN200" s="145" t="n"/>
      <c r="CO200" s="145" t="n"/>
      <c r="CP200" s="145" t="n"/>
      <c r="CQ200" s="145" t="n"/>
      <c r="CR200" s="145" t="n"/>
      <c r="CS200" s="145" t="n"/>
      <c r="CT200" s="145" t="n"/>
      <c r="CU200" s="145" t="n"/>
      <c r="CV200" s="145" t="n"/>
      <c r="CW200" s="145" t="n"/>
      <c r="CX200" s="145" t="n"/>
      <c r="CY200" s="145" t="n"/>
      <c r="CZ200" s="145" t="n"/>
      <c r="DA200" s="145" t="n"/>
      <c r="DB200" s="145" t="n"/>
      <c r="DC200" s="145" t="n"/>
      <c r="DD200" s="145" t="n"/>
      <c r="DE200" s="145" t="n"/>
      <c r="DF200" s="145" t="n"/>
      <c r="DG200" s="145" t="n"/>
      <c r="DH200" s="156" t="n"/>
    </row>
    <row r="201" ht="20.25" customHeight="1" s="621">
      <c r="A201" s="144" t="n"/>
      <c r="B201" s="145" t="n"/>
      <c r="C201" s="145" t="n"/>
      <c r="D201" s="146" t="n"/>
      <c r="E201" s="383" t="inlineStr">
        <is>
          <t>A87</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45" t="n"/>
      <c r="X201" s="145" t="n"/>
      <c r="Y201" s="145" t="n"/>
      <c r="Z201" s="145" t="n"/>
      <c r="AA201" s="145" t="n"/>
      <c r="AB201" s="145" t="n"/>
      <c r="AC201" s="145" t="n"/>
      <c r="AD201" s="145" t="n"/>
      <c r="AE201" s="145" t="n"/>
      <c r="AF201" s="145" t="n"/>
      <c r="AG201" s="145" t="n"/>
      <c r="AH201" s="145" t="n"/>
      <c r="AI201" s="145" t="n"/>
      <c r="AJ201" s="428" t="n"/>
      <c r="AK201" s="145" t="n"/>
      <c r="AL201" s="145" t="n"/>
      <c r="AM201" s="145" t="n"/>
      <c r="AN201" s="145" t="n"/>
      <c r="AO201" s="145" t="n"/>
      <c r="AP201" s="145" t="n"/>
      <c r="AQ201" s="145" t="n"/>
      <c r="AR201" s="145" t="n"/>
      <c r="AS201" s="145" t="n"/>
      <c r="AT201" s="145" t="n"/>
      <c r="AU201" s="145" t="n"/>
      <c r="AV201" s="425" t="n"/>
      <c r="AW201" s="145" t="n"/>
      <c r="AX201" s="145" t="n"/>
      <c r="AY201" s="145" t="n"/>
      <c r="AZ201" s="155" t="n"/>
      <c r="BA201" s="155" t="n"/>
      <c r="BB201" s="155" t="n"/>
      <c r="BC201" s="426" t="n"/>
      <c r="BD201" s="145" t="n"/>
      <c r="BE201" s="145" t="n"/>
      <c r="BF201" s="145" t="n"/>
      <c r="BG201" s="155" t="n"/>
      <c r="BH201" s="155" t="n"/>
      <c r="BI201" s="155" t="n"/>
      <c r="BJ201" s="426" t="n"/>
      <c r="BK201" s="145" t="n"/>
      <c r="BL201" s="145" t="n"/>
      <c r="BM201" s="145" t="n"/>
      <c r="BN201" s="155" t="n"/>
      <c r="BO201" s="155" t="n"/>
      <c r="BP201" s="155" t="n"/>
      <c r="BQ201" s="426" t="n"/>
      <c r="BR201" s="145" t="n"/>
      <c r="BS201" s="145" t="n"/>
      <c r="BT201" s="145" t="n"/>
      <c r="BU201" s="155" t="n"/>
      <c r="BV201" s="155" t="n"/>
      <c r="BW201" s="155" t="n"/>
      <c r="BX201" s="425" t="n"/>
      <c r="BY201" s="145" t="n"/>
      <c r="BZ201" s="145" t="n"/>
      <c r="CA201" s="145" t="n"/>
      <c r="CB201" s="155" t="n"/>
      <c r="CC201" s="155" t="n"/>
      <c r="CD201" s="155" t="n"/>
      <c r="CE201" s="425" t="n"/>
      <c r="CF201" s="145" t="n"/>
      <c r="CG201" s="145" t="n"/>
      <c r="CH201" s="145" t="n"/>
      <c r="CI201" s="155" t="n"/>
      <c r="CJ201" s="155" t="n"/>
      <c r="CK201" s="155" t="n"/>
      <c r="CL201" s="145" t="n"/>
      <c r="CM201" s="145" t="n"/>
      <c r="CN201" s="145" t="n"/>
      <c r="CO201" s="145" t="n"/>
      <c r="CP201" s="145" t="n"/>
      <c r="CQ201" s="145" t="n"/>
      <c r="CR201" s="145" t="n"/>
      <c r="CS201" s="145" t="n"/>
      <c r="CT201" s="145" t="n"/>
      <c r="CU201" s="145" t="n"/>
      <c r="CV201" s="145" t="n"/>
      <c r="CW201" s="145" t="n"/>
      <c r="CX201" s="145" t="n"/>
      <c r="CY201" s="145" t="n"/>
      <c r="CZ201" s="145" t="n"/>
      <c r="DA201" s="145" t="n"/>
      <c r="DB201" s="145" t="n"/>
      <c r="DC201" s="145" t="n"/>
      <c r="DD201" s="145" t="n"/>
      <c r="DE201" s="145" t="n"/>
      <c r="DF201" s="145" t="n"/>
      <c r="DG201" s="145" t="n"/>
      <c r="DH201" s="156" t="n"/>
    </row>
    <row r="202" ht="20.25" customHeight="1" s="621">
      <c r="A202" s="144" t="n"/>
      <c r="B202" s="145" t="n"/>
      <c r="C202" s="145" t="n"/>
      <c r="D202" s="146" t="n"/>
      <c r="E202" s="383" t="inlineStr">
        <is>
          <t>A88</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45" t="n"/>
      <c r="X202" s="145" t="n"/>
      <c r="Y202" s="145" t="n"/>
      <c r="Z202" s="145" t="n"/>
      <c r="AA202" s="145" t="n"/>
      <c r="AB202" s="145" t="n"/>
      <c r="AC202" s="145" t="n"/>
      <c r="AD202" s="145" t="n"/>
      <c r="AE202" s="145" t="n"/>
      <c r="AF202" s="145" t="n"/>
      <c r="AG202" s="145" t="n"/>
      <c r="AH202" s="145" t="n"/>
      <c r="AI202" s="145" t="n"/>
      <c r="AJ202" s="428" t="n"/>
      <c r="AK202" s="145" t="n"/>
      <c r="AL202" s="145" t="n"/>
      <c r="AM202" s="145" t="n"/>
      <c r="AN202" s="145" t="n"/>
      <c r="AO202" s="145" t="n"/>
      <c r="AP202" s="145" t="n"/>
      <c r="AQ202" s="145" t="n"/>
      <c r="AR202" s="145" t="n"/>
      <c r="AS202" s="145" t="n"/>
      <c r="AT202" s="145" t="n"/>
      <c r="AU202" s="145" t="n"/>
      <c r="AV202" s="425" t="n"/>
      <c r="AW202" s="145" t="n"/>
      <c r="AX202" s="145" t="n"/>
      <c r="AY202" s="145" t="n"/>
      <c r="AZ202" s="155" t="n"/>
      <c r="BA202" s="155" t="n"/>
      <c r="BB202" s="155" t="n"/>
      <c r="BC202" s="426" t="n"/>
      <c r="BD202" s="145" t="n"/>
      <c r="BE202" s="145" t="n"/>
      <c r="BF202" s="145" t="n"/>
      <c r="BG202" s="155" t="n"/>
      <c r="BH202" s="155" t="n"/>
      <c r="BI202" s="155" t="n"/>
      <c r="BJ202" s="426" t="n"/>
      <c r="BK202" s="145" t="n"/>
      <c r="BL202" s="145" t="n"/>
      <c r="BM202" s="145" t="n"/>
      <c r="BN202" s="155" t="n"/>
      <c r="BO202" s="155" t="n"/>
      <c r="BP202" s="155" t="n"/>
      <c r="BQ202" s="426" t="n"/>
      <c r="BR202" s="145" t="n"/>
      <c r="BS202" s="145" t="n"/>
      <c r="BT202" s="145" t="n"/>
      <c r="BU202" s="155" t="n"/>
      <c r="BV202" s="155" t="n"/>
      <c r="BW202" s="155" t="n"/>
      <c r="BX202" s="425" t="n"/>
      <c r="BY202" s="145" t="n"/>
      <c r="BZ202" s="145" t="n"/>
      <c r="CA202" s="145" t="n"/>
      <c r="CB202" s="155" t="n"/>
      <c r="CC202" s="155" t="n"/>
      <c r="CD202" s="155" t="n"/>
      <c r="CE202" s="425" t="n"/>
      <c r="CF202" s="145" t="n"/>
      <c r="CG202" s="145" t="n"/>
      <c r="CH202" s="145" t="n"/>
      <c r="CI202" s="155" t="n"/>
      <c r="CJ202" s="155" t="n"/>
      <c r="CK202" s="155" t="n"/>
      <c r="CL202" s="145" t="n"/>
      <c r="CM202" s="145" t="n"/>
      <c r="CN202" s="145" t="n"/>
      <c r="CO202" s="145" t="n"/>
      <c r="CP202" s="145" t="n"/>
      <c r="CQ202" s="145" t="n"/>
      <c r="CR202" s="145" t="n"/>
      <c r="CS202" s="145" t="n"/>
      <c r="CT202" s="145" t="n"/>
      <c r="CU202" s="145" t="n"/>
      <c r="CV202" s="145" t="n"/>
      <c r="CW202" s="145" t="n"/>
      <c r="CX202" s="145" t="n"/>
      <c r="CY202" s="145" t="n"/>
      <c r="CZ202" s="145" t="n"/>
      <c r="DA202" s="145" t="n"/>
      <c r="DB202" s="145" t="n"/>
      <c r="DC202" s="145" t="n"/>
      <c r="DD202" s="145" t="n"/>
      <c r="DE202" s="145" t="n"/>
      <c r="DF202" s="145" t="n"/>
      <c r="DG202" s="145" t="n"/>
      <c r="DH202" s="156" t="n"/>
    </row>
    <row r="203" ht="20.25" customHeight="1" s="621">
      <c r="A203" s="144" t="n"/>
      <c r="B203" s="145" t="n"/>
      <c r="C203" s="145" t="n"/>
      <c r="D203" s="146" t="n"/>
      <c r="E203" s="383" t="inlineStr">
        <is>
          <t>A89</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45" t="n"/>
      <c r="X203" s="145" t="n"/>
      <c r="Y203" s="145" t="n"/>
      <c r="Z203" s="145" t="n"/>
      <c r="AA203" s="145" t="n"/>
      <c r="AB203" s="145" t="n"/>
      <c r="AC203" s="145" t="n"/>
      <c r="AD203" s="145" t="n"/>
      <c r="AE203" s="145" t="n"/>
      <c r="AF203" s="145" t="n"/>
      <c r="AG203" s="145" t="n"/>
      <c r="AH203" s="145" t="n"/>
      <c r="AI203" s="145" t="n"/>
      <c r="AJ203" s="428" t="n"/>
      <c r="AK203" s="145" t="n"/>
      <c r="AL203" s="145" t="n"/>
      <c r="AM203" s="145" t="n"/>
      <c r="AN203" s="145" t="n"/>
      <c r="AO203" s="145" t="n"/>
      <c r="AP203" s="145" t="n"/>
      <c r="AQ203" s="145" t="n"/>
      <c r="AR203" s="145" t="n"/>
      <c r="AS203" s="145" t="n"/>
      <c r="AT203" s="145" t="n"/>
      <c r="AU203" s="145" t="n"/>
      <c r="AV203" s="425" t="n"/>
      <c r="AW203" s="145" t="n"/>
      <c r="AX203" s="145" t="n"/>
      <c r="AY203" s="145" t="n"/>
      <c r="AZ203" s="155" t="n"/>
      <c r="BA203" s="155" t="n"/>
      <c r="BB203" s="155" t="n"/>
      <c r="BC203" s="426" t="n"/>
      <c r="BD203" s="145" t="n"/>
      <c r="BE203" s="145" t="n"/>
      <c r="BF203" s="145" t="n"/>
      <c r="BG203" s="155" t="n"/>
      <c r="BH203" s="155" t="n"/>
      <c r="BI203" s="155" t="n"/>
      <c r="BJ203" s="426" t="n"/>
      <c r="BK203" s="145" t="n"/>
      <c r="BL203" s="145" t="n"/>
      <c r="BM203" s="145" t="n"/>
      <c r="BN203" s="155" t="n"/>
      <c r="BO203" s="155" t="n"/>
      <c r="BP203" s="155" t="n"/>
      <c r="BQ203" s="426" t="n"/>
      <c r="BR203" s="145" t="n"/>
      <c r="BS203" s="145" t="n"/>
      <c r="BT203" s="145" t="n"/>
      <c r="BU203" s="155" t="n"/>
      <c r="BV203" s="155" t="n"/>
      <c r="BW203" s="155" t="n"/>
      <c r="BX203" s="425" t="n"/>
      <c r="BY203" s="145" t="n"/>
      <c r="BZ203" s="145" t="n"/>
      <c r="CA203" s="145" t="n"/>
      <c r="CB203" s="155" t="n"/>
      <c r="CC203" s="155" t="n"/>
      <c r="CD203" s="155" t="n"/>
      <c r="CE203" s="425" t="n"/>
      <c r="CF203" s="145" t="n"/>
      <c r="CG203" s="145" t="n"/>
      <c r="CH203" s="145" t="n"/>
      <c r="CI203" s="155" t="n"/>
      <c r="CJ203" s="155" t="n"/>
      <c r="CK203" s="155" t="n"/>
      <c r="CL203" s="145" t="n"/>
      <c r="CM203" s="145" t="n"/>
      <c r="CN203" s="145" t="n"/>
      <c r="CO203" s="145" t="n"/>
      <c r="CP203" s="145" t="n"/>
      <c r="CQ203" s="145" t="n"/>
      <c r="CR203" s="145" t="n"/>
      <c r="CS203" s="145" t="n"/>
      <c r="CT203" s="145" t="n"/>
      <c r="CU203" s="145" t="n"/>
      <c r="CV203" s="145" t="n"/>
      <c r="CW203" s="145" t="n"/>
      <c r="CX203" s="145" t="n"/>
      <c r="CY203" s="145" t="n"/>
      <c r="CZ203" s="145" t="n"/>
      <c r="DA203" s="145" t="n"/>
      <c r="DB203" s="145" t="n"/>
      <c r="DC203" s="145" t="n"/>
      <c r="DD203" s="145" t="n"/>
      <c r="DE203" s="145" t="n"/>
      <c r="DF203" s="145" t="n"/>
      <c r="DG203" s="145" t="n"/>
      <c r="DH203" s="156" t="n"/>
    </row>
    <row r="204" ht="20.25" customHeight="1" s="621">
      <c r="A204" s="144" t="n"/>
      <c r="B204" s="145" t="n"/>
      <c r="C204" s="145" t="n"/>
      <c r="D204" s="146" t="n"/>
      <c r="E204" s="383" t="inlineStr">
        <is>
          <t>A90</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45" t="n"/>
      <c r="X204" s="145" t="n"/>
      <c r="Y204" s="145" t="n"/>
      <c r="Z204" s="145" t="n"/>
      <c r="AA204" s="145" t="n"/>
      <c r="AB204" s="145" t="n"/>
      <c r="AC204" s="145" t="n"/>
      <c r="AD204" s="145" t="n"/>
      <c r="AE204" s="145" t="n"/>
      <c r="AF204" s="145" t="n"/>
      <c r="AG204" s="145" t="n"/>
      <c r="AH204" s="145" t="n"/>
      <c r="AI204" s="145" t="n"/>
      <c r="AJ204" s="428" t="n"/>
      <c r="AK204" s="145" t="n"/>
      <c r="AL204" s="145" t="n"/>
      <c r="AM204" s="145" t="n"/>
      <c r="AN204" s="145" t="n"/>
      <c r="AO204" s="145" t="n"/>
      <c r="AP204" s="145" t="n"/>
      <c r="AQ204" s="145" t="n"/>
      <c r="AR204" s="145" t="n"/>
      <c r="AS204" s="145" t="n"/>
      <c r="AT204" s="145" t="n"/>
      <c r="AU204" s="145" t="n"/>
      <c r="AV204" s="425" t="n"/>
      <c r="AW204" s="145" t="n"/>
      <c r="AX204" s="145" t="n"/>
      <c r="AY204" s="145" t="n"/>
      <c r="AZ204" s="155" t="n"/>
      <c r="BA204" s="155" t="n"/>
      <c r="BB204" s="155" t="n"/>
      <c r="BC204" s="426" t="n"/>
      <c r="BD204" s="145" t="n"/>
      <c r="BE204" s="145" t="n"/>
      <c r="BF204" s="145" t="n"/>
      <c r="BG204" s="155" t="n"/>
      <c r="BH204" s="155" t="n"/>
      <c r="BI204" s="155" t="n"/>
      <c r="BJ204" s="426" t="n"/>
      <c r="BK204" s="145" t="n"/>
      <c r="BL204" s="145" t="n"/>
      <c r="BM204" s="145" t="n"/>
      <c r="BN204" s="155" t="n"/>
      <c r="BO204" s="155" t="n"/>
      <c r="BP204" s="155" t="n"/>
      <c r="BQ204" s="426" t="n"/>
      <c r="BR204" s="145" t="n"/>
      <c r="BS204" s="145" t="n"/>
      <c r="BT204" s="145" t="n"/>
      <c r="BU204" s="155" t="n"/>
      <c r="BV204" s="155" t="n"/>
      <c r="BW204" s="155" t="n"/>
      <c r="BX204" s="425" t="n"/>
      <c r="BY204" s="145" t="n"/>
      <c r="BZ204" s="145" t="n"/>
      <c r="CA204" s="145" t="n"/>
      <c r="CB204" s="155" t="n"/>
      <c r="CC204" s="155" t="n"/>
      <c r="CD204" s="155" t="n"/>
      <c r="CE204" s="425" t="n"/>
      <c r="CF204" s="145" t="n"/>
      <c r="CG204" s="145" t="n"/>
      <c r="CH204" s="145" t="n"/>
      <c r="CI204" s="155" t="n"/>
      <c r="CJ204" s="155" t="n"/>
      <c r="CK204" s="155" t="n"/>
      <c r="CL204" s="145" t="n"/>
      <c r="CM204" s="145" t="n"/>
      <c r="CN204" s="145" t="n"/>
      <c r="CO204" s="145" t="n"/>
      <c r="CP204" s="145" t="n"/>
      <c r="CQ204" s="145" t="n"/>
      <c r="CR204" s="145" t="n"/>
      <c r="CS204" s="145" t="n"/>
      <c r="CT204" s="145" t="n"/>
      <c r="CU204" s="145" t="n"/>
      <c r="CV204" s="145" t="n"/>
      <c r="CW204" s="145" t="n"/>
      <c r="CX204" s="145" t="n"/>
      <c r="CY204" s="145" t="n"/>
      <c r="CZ204" s="145" t="n"/>
      <c r="DA204" s="145" t="n"/>
      <c r="DB204" s="145" t="n"/>
      <c r="DC204" s="145" t="n"/>
      <c r="DD204" s="145" t="n"/>
      <c r="DE204" s="145" t="n"/>
      <c r="DF204" s="145" t="n"/>
      <c r="DG204" s="145" t="n"/>
      <c r="DH204" s="156" t="n"/>
    </row>
    <row r="205" ht="20.25" customHeight="1" s="621">
      <c r="A205" s="144" t="n"/>
      <c r="B205" s="145" t="n"/>
      <c r="C205" s="145" t="n"/>
      <c r="D205" s="146" t="n"/>
      <c r="E205" s="383" t="inlineStr">
        <is>
          <t>A91</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45" t="n"/>
      <c r="X205" s="145" t="n"/>
      <c r="Y205" s="145" t="n"/>
      <c r="Z205" s="145" t="n"/>
      <c r="AA205" s="145" t="n"/>
      <c r="AB205" s="145" t="n"/>
      <c r="AC205" s="145" t="n"/>
      <c r="AD205" s="145" t="n"/>
      <c r="AE205" s="145" t="n"/>
      <c r="AF205" s="145" t="n"/>
      <c r="AG205" s="145" t="n"/>
      <c r="AH205" s="145" t="n"/>
      <c r="AI205" s="145" t="n"/>
      <c r="AJ205" s="428" t="n"/>
      <c r="AK205" s="145" t="n"/>
      <c r="AL205" s="145" t="n"/>
      <c r="AM205" s="145" t="n"/>
      <c r="AN205" s="145" t="n"/>
      <c r="AO205" s="145" t="n"/>
      <c r="AP205" s="145" t="n"/>
      <c r="AQ205" s="145" t="n"/>
      <c r="AR205" s="145" t="n"/>
      <c r="AS205" s="145" t="n"/>
      <c r="AT205" s="145" t="n"/>
      <c r="AU205" s="145" t="n"/>
      <c r="AV205" s="425" t="n"/>
      <c r="AW205" s="145" t="n"/>
      <c r="AX205" s="145" t="n"/>
      <c r="AY205" s="145" t="n"/>
      <c r="AZ205" s="155" t="n"/>
      <c r="BA205" s="155" t="n"/>
      <c r="BB205" s="155" t="n"/>
      <c r="BC205" s="426" t="n"/>
      <c r="BD205" s="145" t="n"/>
      <c r="BE205" s="145" t="n"/>
      <c r="BF205" s="145" t="n"/>
      <c r="BG205" s="155" t="n"/>
      <c r="BH205" s="155" t="n"/>
      <c r="BI205" s="155" t="n"/>
      <c r="BJ205" s="426" t="n"/>
      <c r="BK205" s="145" t="n"/>
      <c r="BL205" s="145" t="n"/>
      <c r="BM205" s="145" t="n"/>
      <c r="BN205" s="155" t="n"/>
      <c r="BO205" s="155" t="n"/>
      <c r="BP205" s="155" t="n"/>
      <c r="BQ205" s="426" t="n"/>
      <c r="BR205" s="145" t="n"/>
      <c r="BS205" s="145" t="n"/>
      <c r="BT205" s="145" t="n"/>
      <c r="BU205" s="155" t="n"/>
      <c r="BV205" s="155" t="n"/>
      <c r="BW205" s="155" t="n"/>
      <c r="BX205" s="425" t="n"/>
      <c r="BY205" s="145" t="n"/>
      <c r="BZ205" s="145" t="n"/>
      <c r="CA205" s="145" t="n"/>
      <c r="CB205" s="155" t="n"/>
      <c r="CC205" s="155" t="n"/>
      <c r="CD205" s="155" t="n"/>
      <c r="CE205" s="425" t="n"/>
      <c r="CF205" s="145" t="n"/>
      <c r="CG205" s="145" t="n"/>
      <c r="CH205" s="145" t="n"/>
      <c r="CI205" s="155" t="n"/>
      <c r="CJ205" s="155" t="n"/>
      <c r="CK205" s="155" t="n"/>
      <c r="CL205" s="145" t="n"/>
      <c r="CM205" s="145" t="n"/>
      <c r="CN205" s="145" t="n"/>
      <c r="CO205" s="145" t="n"/>
      <c r="CP205" s="145" t="n"/>
      <c r="CQ205" s="145" t="n"/>
      <c r="CR205" s="145" t="n"/>
      <c r="CS205" s="145" t="n"/>
      <c r="CT205" s="145" t="n"/>
      <c r="CU205" s="145" t="n"/>
      <c r="CV205" s="145" t="n"/>
      <c r="CW205" s="145" t="n"/>
      <c r="CX205" s="145" t="n"/>
      <c r="CY205" s="145" t="n"/>
      <c r="CZ205" s="145" t="n"/>
      <c r="DA205" s="145" t="n"/>
      <c r="DB205" s="145" t="n"/>
      <c r="DC205" s="145" t="n"/>
      <c r="DD205" s="145" t="n"/>
      <c r="DE205" s="145" t="n"/>
      <c r="DF205" s="145" t="n"/>
      <c r="DG205" s="145" t="n"/>
      <c r="DH205" s="156" t="n"/>
    </row>
    <row r="206" ht="20.25" customHeight="1" s="621">
      <c r="A206" s="144" t="n"/>
      <c r="B206" s="145" t="n"/>
      <c r="C206" s="145" t="n"/>
      <c r="D206" s="146" t="n"/>
      <c r="E206" s="383" t="inlineStr">
        <is>
          <t>A92</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45" t="n"/>
      <c r="X206" s="145" t="n"/>
      <c r="Y206" s="145" t="n"/>
      <c r="Z206" s="145" t="n"/>
      <c r="AA206" s="145" t="n"/>
      <c r="AB206" s="145" t="n"/>
      <c r="AC206" s="145" t="n"/>
      <c r="AD206" s="145" t="n"/>
      <c r="AE206" s="145" t="n"/>
      <c r="AF206" s="145" t="n"/>
      <c r="AG206" s="145" t="n"/>
      <c r="AH206" s="145" t="n"/>
      <c r="AI206" s="145" t="n"/>
      <c r="AJ206" s="428" t="n"/>
      <c r="AK206" s="145" t="n"/>
      <c r="AL206" s="145" t="n"/>
      <c r="AM206" s="145" t="n"/>
      <c r="AN206" s="145" t="n"/>
      <c r="AO206" s="145" t="n"/>
      <c r="AP206" s="145" t="n"/>
      <c r="AQ206" s="145" t="n"/>
      <c r="AR206" s="145" t="n"/>
      <c r="AS206" s="145" t="n"/>
      <c r="AT206" s="145" t="n"/>
      <c r="AU206" s="145" t="n"/>
      <c r="AV206" s="425" t="n"/>
      <c r="AW206" s="145" t="n"/>
      <c r="AX206" s="145" t="n"/>
      <c r="AY206" s="145" t="n"/>
      <c r="AZ206" s="155" t="n"/>
      <c r="BA206" s="155" t="n"/>
      <c r="BB206" s="155" t="n"/>
      <c r="BC206" s="426" t="n"/>
      <c r="BD206" s="145" t="n"/>
      <c r="BE206" s="145" t="n"/>
      <c r="BF206" s="145" t="n"/>
      <c r="BG206" s="155" t="n"/>
      <c r="BH206" s="155" t="n"/>
      <c r="BI206" s="155" t="n"/>
      <c r="BJ206" s="426" t="n"/>
      <c r="BK206" s="145" t="n"/>
      <c r="BL206" s="145" t="n"/>
      <c r="BM206" s="145" t="n"/>
      <c r="BN206" s="155" t="n"/>
      <c r="BO206" s="155" t="n"/>
      <c r="BP206" s="155" t="n"/>
      <c r="BQ206" s="426" t="n"/>
      <c r="BR206" s="145" t="n"/>
      <c r="BS206" s="145" t="n"/>
      <c r="BT206" s="145" t="n"/>
      <c r="BU206" s="155" t="n"/>
      <c r="BV206" s="155" t="n"/>
      <c r="BW206" s="155" t="n"/>
      <c r="BX206" s="425" t="n"/>
      <c r="BY206" s="145" t="n"/>
      <c r="BZ206" s="145" t="n"/>
      <c r="CA206" s="145" t="n"/>
      <c r="CB206" s="155" t="n"/>
      <c r="CC206" s="155" t="n"/>
      <c r="CD206" s="155" t="n"/>
      <c r="CE206" s="425" t="n"/>
      <c r="CF206" s="145" t="n"/>
      <c r="CG206" s="145" t="n"/>
      <c r="CH206" s="145" t="n"/>
      <c r="CI206" s="155" t="n"/>
      <c r="CJ206" s="155" t="n"/>
      <c r="CK206" s="155" t="n"/>
      <c r="CL206" s="145" t="n"/>
      <c r="CM206" s="145" t="n"/>
      <c r="CN206" s="145" t="n"/>
      <c r="CO206" s="145" t="n"/>
      <c r="CP206" s="145" t="n"/>
      <c r="CQ206" s="145" t="n"/>
      <c r="CR206" s="145" t="n"/>
      <c r="CS206" s="145" t="n"/>
      <c r="CT206" s="145" t="n"/>
      <c r="CU206" s="145" t="n"/>
      <c r="CV206" s="145" t="n"/>
      <c r="CW206" s="145" t="n"/>
      <c r="CX206" s="145" t="n"/>
      <c r="CY206" s="145" t="n"/>
      <c r="CZ206" s="145" t="n"/>
      <c r="DA206" s="145" t="n"/>
      <c r="DB206" s="145" t="n"/>
      <c r="DC206" s="145" t="n"/>
      <c r="DD206" s="145" t="n"/>
      <c r="DE206" s="145" t="n"/>
      <c r="DF206" s="145" t="n"/>
      <c r="DG206" s="145" t="n"/>
      <c r="DH206" s="156" t="n"/>
    </row>
    <row r="207" ht="20.25" customHeight="1" s="621">
      <c r="A207" s="144" t="n"/>
      <c r="B207" s="145" t="n"/>
      <c r="C207" s="145" t="n"/>
      <c r="D207" s="146" t="n"/>
      <c r="E207" s="383" t="inlineStr">
        <is>
          <t>A93</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45" t="n"/>
      <c r="X207" s="145" t="n"/>
      <c r="Y207" s="145" t="n"/>
      <c r="Z207" s="145" t="n"/>
      <c r="AA207" s="145" t="n"/>
      <c r="AB207" s="145" t="n"/>
      <c r="AC207" s="145" t="n"/>
      <c r="AD207" s="145" t="n"/>
      <c r="AE207" s="145" t="n"/>
      <c r="AF207" s="145" t="n"/>
      <c r="AG207" s="145" t="n"/>
      <c r="AH207" s="145" t="n"/>
      <c r="AI207" s="145" t="n"/>
      <c r="AJ207" s="428" t="n"/>
      <c r="AK207" s="145" t="n"/>
      <c r="AL207" s="145" t="n"/>
      <c r="AM207" s="145" t="n"/>
      <c r="AN207" s="145" t="n"/>
      <c r="AO207" s="145" t="n"/>
      <c r="AP207" s="145" t="n"/>
      <c r="AQ207" s="145" t="n"/>
      <c r="AR207" s="145" t="n"/>
      <c r="AS207" s="145" t="n"/>
      <c r="AT207" s="145" t="n"/>
      <c r="AU207" s="145" t="n"/>
      <c r="AV207" s="425" t="n"/>
      <c r="AW207" s="145" t="n"/>
      <c r="AX207" s="145" t="n"/>
      <c r="AY207" s="145" t="n"/>
      <c r="AZ207" s="155" t="n"/>
      <c r="BA207" s="155" t="n"/>
      <c r="BB207" s="155" t="n"/>
      <c r="BC207" s="426" t="n"/>
      <c r="BD207" s="145" t="n"/>
      <c r="BE207" s="145" t="n"/>
      <c r="BF207" s="145" t="n"/>
      <c r="BG207" s="155" t="n"/>
      <c r="BH207" s="155" t="n"/>
      <c r="BI207" s="155" t="n"/>
      <c r="BJ207" s="426" t="n"/>
      <c r="BK207" s="145" t="n"/>
      <c r="BL207" s="145" t="n"/>
      <c r="BM207" s="145" t="n"/>
      <c r="BN207" s="155" t="n"/>
      <c r="BO207" s="155" t="n"/>
      <c r="BP207" s="155" t="n"/>
      <c r="BQ207" s="426" t="n"/>
      <c r="BR207" s="145" t="n"/>
      <c r="BS207" s="145" t="n"/>
      <c r="BT207" s="145" t="n"/>
      <c r="BU207" s="155" t="n"/>
      <c r="BV207" s="155" t="n"/>
      <c r="BW207" s="155" t="n"/>
      <c r="BX207" s="425" t="n"/>
      <c r="BY207" s="145" t="n"/>
      <c r="BZ207" s="145" t="n"/>
      <c r="CA207" s="145" t="n"/>
      <c r="CB207" s="155" t="n"/>
      <c r="CC207" s="155" t="n"/>
      <c r="CD207" s="155" t="n"/>
      <c r="CE207" s="425" t="n"/>
      <c r="CF207" s="145" t="n"/>
      <c r="CG207" s="145" t="n"/>
      <c r="CH207" s="145" t="n"/>
      <c r="CI207" s="155" t="n"/>
      <c r="CJ207" s="155" t="n"/>
      <c r="CK207" s="155" t="n"/>
      <c r="CL207" s="145" t="n"/>
      <c r="CM207" s="145" t="n"/>
      <c r="CN207" s="145" t="n"/>
      <c r="CO207" s="145" t="n"/>
      <c r="CP207" s="145" t="n"/>
      <c r="CQ207" s="145" t="n"/>
      <c r="CR207" s="145" t="n"/>
      <c r="CS207" s="145" t="n"/>
      <c r="CT207" s="145" t="n"/>
      <c r="CU207" s="145" t="n"/>
      <c r="CV207" s="145" t="n"/>
      <c r="CW207" s="145" t="n"/>
      <c r="CX207" s="145" t="n"/>
      <c r="CY207" s="145" t="n"/>
      <c r="CZ207" s="145" t="n"/>
      <c r="DA207" s="145" t="n"/>
      <c r="DB207" s="145" t="n"/>
      <c r="DC207" s="145" t="n"/>
      <c r="DD207" s="145" t="n"/>
      <c r="DE207" s="145" t="n"/>
      <c r="DF207" s="145" t="n"/>
      <c r="DG207" s="145" t="n"/>
      <c r="DH207" s="156" t="n"/>
    </row>
    <row r="208" ht="20.25" customHeight="1" s="621">
      <c r="A208" s="144" t="n"/>
      <c r="B208" s="145" t="n"/>
      <c r="C208" s="145" t="n"/>
      <c r="D208" s="146" t="n"/>
      <c r="E208" s="383" t="inlineStr">
        <is>
          <t>A94</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45" t="n"/>
      <c r="X208" s="145" t="n"/>
      <c r="Y208" s="145" t="n"/>
      <c r="Z208" s="145" t="n"/>
      <c r="AA208" s="145" t="n"/>
      <c r="AB208" s="145" t="n"/>
      <c r="AC208" s="145" t="n"/>
      <c r="AD208" s="145" t="n"/>
      <c r="AE208" s="145" t="n"/>
      <c r="AF208" s="145" t="n"/>
      <c r="AG208" s="145" t="n"/>
      <c r="AH208" s="145" t="n"/>
      <c r="AI208" s="145" t="n"/>
      <c r="AJ208" s="428" t="n"/>
      <c r="AK208" s="145" t="n"/>
      <c r="AL208" s="145" t="n"/>
      <c r="AM208" s="145" t="n"/>
      <c r="AN208" s="145" t="n"/>
      <c r="AO208" s="145" t="n"/>
      <c r="AP208" s="145" t="n"/>
      <c r="AQ208" s="145" t="n"/>
      <c r="AR208" s="145" t="n"/>
      <c r="AS208" s="145" t="n"/>
      <c r="AT208" s="145" t="n"/>
      <c r="AU208" s="145" t="n"/>
      <c r="AV208" s="425" t="n"/>
      <c r="AW208" s="145" t="n"/>
      <c r="AX208" s="145" t="n"/>
      <c r="AY208" s="145" t="n"/>
      <c r="AZ208" s="155" t="n"/>
      <c r="BA208" s="155" t="n"/>
      <c r="BB208" s="155" t="n"/>
      <c r="BC208" s="426" t="n"/>
      <c r="BD208" s="145" t="n"/>
      <c r="BE208" s="145" t="n"/>
      <c r="BF208" s="145" t="n"/>
      <c r="BG208" s="155" t="n"/>
      <c r="BH208" s="155" t="n"/>
      <c r="BI208" s="155" t="n"/>
      <c r="BJ208" s="426" t="n"/>
      <c r="BK208" s="145" t="n"/>
      <c r="BL208" s="145" t="n"/>
      <c r="BM208" s="145" t="n"/>
      <c r="BN208" s="155" t="n"/>
      <c r="BO208" s="155" t="n"/>
      <c r="BP208" s="155" t="n"/>
      <c r="BQ208" s="426" t="n"/>
      <c r="BR208" s="145" t="n"/>
      <c r="BS208" s="145" t="n"/>
      <c r="BT208" s="145" t="n"/>
      <c r="BU208" s="155" t="n"/>
      <c r="BV208" s="155" t="n"/>
      <c r="BW208" s="155" t="n"/>
      <c r="BX208" s="425" t="n"/>
      <c r="BY208" s="145" t="n"/>
      <c r="BZ208" s="145" t="n"/>
      <c r="CA208" s="145" t="n"/>
      <c r="CB208" s="155" t="n"/>
      <c r="CC208" s="155" t="n"/>
      <c r="CD208" s="155" t="n"/>
      <c r="CE208" s="425" t="n"/>
      <c r="CF208" s="145" t="n"/>
      <c r="CG208" s="145" t="n"/>
      <c r="CH208" s="145" t="n"/>
      <c r="CI208" s="155" t="n"/>
      <c r="CJ208" s="155" t="n"/>
      <c r="CK208" s="155" t="n"/>
      <c r="CL208" s="145" t="n"/>
      <c r="CM208" s="145" t="n"/>
      <c r="CN208" s="145" t="n"/>
      <c r="CO208" s="145" t="n"/>
      <c r="CP208" s="145" t="n"/>
      <c r="CQ208" s="145" t="n"/>
      <c r="CR208" s="145" t="n"/>
      <c r="CS208" s="145" t="n"/>
      <c r="CT208" s="145" t="n"/>
      <c r="CU208" s="145" t="n"/>
      <c r="CV208" s="145" t="n"/>
      <c r="CW208" s="145" t="n"/>
      <c r="CX208" s="145" t="n"/>
      <c r="CY208" s="145" t="n"/>
      <c r="CZ208" s="145" t="n"/>
      <c r="DA208" s="145" t="n"/>
      <c r="DB208" s="145" t="n"/>
      <c r="DC208" s="145" t="n"/>
      <c r="DD208" s="145" t="n"/>
      <c r="DE208" s="145" t="n"/>
      <c r="DF208" s="145" t="n"/>
      <c r="DG208" s="145" t="n"/>
      <c r="DH208" s="156" t="n"/>
    </row>
    <row r="209" ht="20.25" customHeight="1" s="621">
      <c r="A209" s="144" t="n"/>
      <c r="B209" s="145" t="n"/>
      <c r="C209" s="145" t="n"/>
      <c r="D209" s="146" t="n"/>
      <c r="E209" s="383" t="inlineStr">
        <is>
          <t>A95</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45" t="n"/>
      <c r="X209" s="145" t="n"/>
      <c r="Y209" s="145" t="n"/>
      <c r="Z209" s="145" t="n"/>
      <c r="AA209" s="145" t="n"/>
      <c r="AB209" s="145" t="n"/>
      <c r="AC209" s="145" t="n"/>
      <c r="AD209" s="145" t="n"/>
      <c r="AE209" s="145" t="n"/>
      <c r="AF209" s="145" t="n"/>
      <c r="AG209" s="145" t="n"/>
      <c r="AH209" s="145" t="n"/>
      <c r="AI209" s="145" t="n"/>
      <c r="AJ209" s="428" t="n"/>
      <c r="AK209" s="145" t="n"/>
      <c r="AL209" s="145" t="n"/>
      <c r="AM209" s="145" t="n"/>
      <c r="AN209" s="145" t="n"/>
      <c r="AO209" s="145" t="n"/>
      <c r="AP209" s="145" t="n"/>
      <c r="AQ209" s="145" t="n"/>
      <c r="AR209" s="145" t="n"/>
      <c r="AS209" s="145" t="n"/>
      <c r="AT209" s="145" t="n"/>
      <c r="AU209" s="145" t="n"/>
      <c r="AV209" s="425" t="n"/>
      <c r="AW209" s="145" t="n"/>
      <c r="AX209" s="145" t="n"/>
      <c r="AY209" s="145" t="n"/>
      <c r="AZ209" s="155" t="n"/>
      <c r="BA209" s="155" t="n"/>
      <c r="BB209" s="155" t="n"/>
      <c r="BC209" s="426" t="n"/>
      <c r="BD209" s="145" t="n"/>
      <c r="BE209" s="145" t="n"/>
      <c r="BF209" s="145" t="n"/>
      <c r="BG209" s="155" t="n"/>
      <c r="BH209" s="155" t="n"/>
      <c r="BI209" s="155" t="n"/>
      <c r="BJ209" s="426" t="n"/>
      <c r="BK209" s="145" t="n"/>
      <c r="BL209" s="145" t="n"/>
      <c r="BM209" s="145" t="n"/>
      <c r="BN209" s="155" t="n"/>
      <c r="BO209" s="155" t="n"/>
      <c r="BP209" s="155" t="n"/>
      <c r="BQ209" s="426" t="n"/>
      <c r="BR209" s="145" t="n"/>
      <c r="BS209" s="145" t="n"/>
      <c r="BT209" s="145" t="n"/>
      <c r="BU209" s="155" t="n"/>
      <c r="BV209" s="155" t="n"/>
      <c r="BW209" s="155" t="n"/>
      <c r="BX209" s="425" t="n"/>
      <c r="BY209" s="145" t="n"/>
      <c r="BZ209" s="145" t="n"/>
      <c r="CA209" s="145" t="n"/>
      <c r="CB209" s="155" t="n"/>
      <c r="CC209" s="155" t="n"/>
      <c r="CD209" s="155" t="n"/>
      <c r="CE209" s="425" t="n"/>
      <c r="CF209" s="145" t="n"/>
      <c r="CG209" s="145" t="n"/>
      <c r="CH209" s="145" t="n"/>
      <c r="CI209" s="155" t="n"/>
      <c r="CJ209" s="155" t="n"/>
      <c r="CK209" s="155" t="n"/>
      <c r="CL209" s="145" t="n"/>
      <c r="CM209" s="145" t="n"/>
      <c r="CN209" s="145" t="n"/>
      <c r="CO209" s="145" t="n"/>
      <c r="CP209" s="145" t="n"/>
      <c r="CQ209" s="145" t="n"/>
      <c r="CR209" s="145" t="n"/>
      <c r="CS209" s="145" t="n"/>
      <c r="CT209" s="145" t="n"/>
      <c r="CU209" s="145" t="n"/>
      <c r="CV209" s="145" t="n"/>
      <c r="CW209" s="145" t="n"/>
      <c r="CX209" s="145" t="n"/>
      <c r="CY209" s="145" t="n"/>
      <c r="CZ209" s="145" t="n"/>
      <c r="DA209" s="145" t="n"/>
      <c r="DB209" s="145" t="n"/>
      <c r="DC209" s="145" t="n"/>
      <c r="DD209" s="145" t="n"/>
      <c r="DE209" s="145" t="n"/>
      <c r="DF209" s="145" t="n"/>
      <c r="DG209" s="145" t="n"/>
      <c r="DH209" s="156" t="n"/>
    </row>
    <row r="210" ht="20.25" customHeight="1" s="621">
      <c r="A210" s="144" t="n"/>
      <c r="B210" s="145" t="n"/>
      <c r="C210" s="145" t="n"/>
      <c r="D210" s="146" t="n"/>
      <c r="E210" s="383" t="inlineStr">
        <is>
          <t>A96</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45" t="n"/>
      <c r="X210" s="145" t="n"/>
      <c r="Y210" s="145" t="n"/>
      <c r="Z210" s="145" t="n"/>
      <c r="AA210" s="145" t="n"/>
      <c r="AB210" s="145" t="n"/>
      <c r="AC210" s="145" t="n"/>
      <c r="AD210" s="145" t="n"/>
      <c r="AE210" s="145" t="n"/>
      <c r="AF210" s="145" t="n"/>
      <c r="AG210" s="145" t="n"/>
      <c r="AH210" s="145" t="n"/>
      <c r="AI210" s="145" t="n"/>
      <c r="AJ210" s="428" t="n"/>
      <c r="AK210" s="145" t="n"/>
      <c r="AL210" s="145" t="n"/>
      <c r="AM210" s="145" t="n"/>
      <c r="AN210" s="145" t="n"/>
      <c r="AO210" s="145" t="n"/>
      <c r="AP210" s="145" t="n"/>
      <c r="AQ210" s="145" t="n"/>
      <c r="AR210" s="145" t="n"/>
      <c r="AS210" s="145" t="n"/>
      <c r="AT210" s="145" t="n"/>
      <c r="AU210" s="145" t="n"/>
      <c r="AV210" s="425" t="n"/>
      <c r="AW210" s="145" t="n"/>
      <c r="AX210" s="145" t="n"/>
      <c r="AY210" s="145" t="n"/>
      <c r="AZ210" s="155" t="n"/>
      <c r="BA210" s="155" t="n"/>
      <c r="BB210" s="155" t="n"/>
      <c r="BC210" s="426" t="n"/>
      <c r="BD210" s="145" t="n"/>
      <c r="BE210" s="145" t="n"/>
      <c r="BF210" s="145" t="n"/>
      <c r="BG210" s="155" t="n"/>
      <c r="BH210" s="155" t="n"/>
      <c r="BI210" s="155" t="n"/>
      <c r="BJ210" s="426" t="n"/>
      <c r="BK210" s="145" t="n"/>
      <c r="BL210" s="145" t="n"/>
      <c r="BM210" s="145" t="n"/>
      <c r="BN210" s="155" t="n"/>
      <c r="BO210" s="155" t="n"/>
      <c r="BP210" s="155" t="n"/>
      <c r="BQ210" s="426" t="n"/>
      <c r="BR210" s="145" t="n"/>
      <c r="BS210" s="145" t="n"/>
      <c r="BT210" s="145" t="n"/>
      <c r="BU210" s="155" t="n"/>
      <c r="BV210" s="155" t="n"/>
      <c r="BW210" s="155" t="n"/>
      <c r="BX210" s="425" t="n"/>
      <c r="BY210" s="145" t="n"/>
      <c r="BZ210" s="145" t="n"/>
      <c r="CA210" s="145" t="n"/>
      <c r="CB210" s="155" t="n"/>
      <c r="CC210" s="155" t="n"/>
      <c r="CD210" s="155" t="n"/>
      <c r="CE210" s="425" t="n"/>
      <c r="CF210" s="145" t="n"/>
      <c r="CG210" s="145" t="n"/>
      <c r="CH210" s="145" t="n"/>
      <c r="CI210" s="155" t="n"/>
      <c r="CJ210" s="155" t="n"/>
      <c r="CK210" s="155" t="n"/>
      <c r="CL210" s="145" t="n"/>
      <c r="CM210" s="145" t="n"/>
      <c r="CN210" s="145" t="n"/>
      <c r="CO210" s="145" t="n"/>
      <c r="CP210" s="145" t="n"/>
      <c r="CQ210" s="145" t="n"/>
      <c r="CR210" s="145" t="n"/>
      <c r="CS210" s="145" t="n"/>
      <c r="CT210" s="145" t="n"/>
      <c r="CU210" s="145" t="n"/>
      <c r="CV210" s="145" t="n"/>
      <c r="CW210" s="145" t="n"/>
      <c r="CX210" s="145" t="n"/>
      <c r="CY210" s="145" t="n"/>
      <c r="CZ210" s="145" t="n"/>
      <c r="DA210" s="145" t="n"/>
      <c r="DB210" s="145" t="n"/>
      <c r="DC210" s="145" t="n"/>
      <c r="DD210" s="145" t="n"/>
      <c r="DE210" s="145" t="n"/>
      <c r="DF210" s="145" t="n"/>
      <c r="DG210" s="145" t="n"/>
      <c r="DH210" s="156" t="n"/>
    </row>
    <row r="211" ht="20.25" customHeight="1" s="621">
      <c r="A211" s="144" t="n"/>
      <c r="B211" s="145" t="n"/>
      <c r="C211" s="145" t="n"/>
      <c r="D211" s="146" t="n"/>
      <c r="E211" s="383" t="inlineStr">
        <is>
          <t>A97</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45" t="n"/>
      <c r="X211" s="145" t="n"/>
      <c r="Y211" s="145" t="n"/>
      <c r="Z211" s="145" t="n"/>
      <c r="AA211" s="145" t="n"/>
      <c r="AB211" s="145" t="n"/>
      <c r="AC211" s="145" t="n"/>
      <c r="AD211" s="145" t="n"/>
      <c r="AE211" s="145" t="n"/>
      <c r="AF211" s="145" t="n"/>
      <c r="AG211" s="145" t="n"/>
      <c r="AH211" s="145" t="n"/>
      <c r="AI211" s="145" t="n"/>
      <c r="AJ211" s="428" t="n"/>
      <c r="AK211" s="145" t="n"/>
      <c r="AL211" s="145" t="n"/>
      <c r="AM211" s="145" t="n"/>
      <c r="AN211" s="145" t="n"/>
      <c r="AO211" s="145" t="n"/>
      <c r="AP211" s="145" t="n"/>
      <c r="AQ211" s="145" t="n"/>
      <c r="AR211" s="145" t="n"/>
      <c r="AS211" s="145" t="n"/>
      <c r="AT211" s="145" t="n"/>
      <c r="AU211" s="145" t="n"/>
      <c r="AV211" s="425" t="n"/>
      <c r="AW211" s="145" t="n"/>
      <c r="AX211" s="145" t="n"/>
      <c r="AY211" s="145" t="n"/>
      <c r="AZ211" s="155" t="n"/>
      <c r="BA211" s="155" t="n"/>
      <c r="BB211" s="155" t="n"/>
      <c r="BC211" s="426" t="n"/>
      <c r="BD211" s="145" t="n"/>
      <c r="BE211" s="145" t="n"/>
      <c r="BF211" s="145" t="n"/>
      <c r="BG211" s="155" t="n"/>
      <c r="BH211" s="155" t="n"/>
      <c r="BI211" s="155" t="n"/>
      <c r="BJ211" s="426" t="n"/>
      <c r="BK211" s="145" t="n"/>
      <c r="BL211" s="145" t="n"/>
      <c r="BM211" s="145" t="n"/>
      <c r="BN211" s="155" t="n"/>
      <c r="BO211" s="155" t="n"/>
      <c r="BP211" s="155" t="n"/>
      <c r="BQ211" s="426" t="n"/>
      <c r="BR211" s="145" t="n"/>
      <c r="BS211" s="145" t="n"/>
      <c r="BT211" s="145" t="n"/>
      <c r="BU211" s="155" t="n"/>
      <c r="BV211" s="155" t="n"/>
      <c r="BW211" s="155" t="n"/>
      <c r="BX211" s="425" t="n"/>
      <c r="BY211" s="145" t="n"/>
      <c r="BZ211" s="145" t="n"/>
      <c r="CA211" s="145" t="n"/>
      <c r="CB211" s="155" t="n"/>
      <c r="CC211" s="155" t="n"/>
      <c r="CD211" s="155" t="n"/>
      <c r="CE211" s="425" t="n"/>
      <c r="CF211" s="145" t="n"/>
      <c r="CG211" s="145" t="n"/>
      <c r="CH211" s="145" t="n"/>
      <c r="CI211" s="155" t="n"/>
      <c r="CJ211" s="155" t="n"/>
      <c r="CK211" s="155" t="n"/>
      <c r="CL211" s="145" t="n"/>
      <c r="CM211" s="145" t="n"/>
      <c r="CN211" s="145" t="n"/>
      <c r="CO211" s="145" t="n"/>
      <c r="CP211" s="145" t="n"/>
      <c r="CQ211" s="145" t="n"/>
      <c r="CR211" s="145" t="n"/>
      <c r="CS211" s="145" t="n"/>
      <c r="CT211" s="145" t="n"/>
      <c r="CU211" s="145" t="n"/>
      <c r="CV211" s="145" t="n"/>
      <c r="CW211" s="145" t="n"/>
      <c r="CX211" s="145" t="n"/>
      <c r="CY211" s="145" t="n"/>
      <c r="CZ211" s="145" t="n"/>
      <c r="DA211" s="145" t="n"/>
      <c r="DB211" s="145" t="n"/>
      <c r="DC211" s="145" t="n"/>
      <c r="DD211" s="145" t="n"/>
      <c r="DE211" s="145" t="n"/>
      <c r="DF211" s="145" t="n"/>
      <c r="DG211" s="145" t="n"/>
      <c r="DH211" s="156" t="n"/>
    </row>
    <row r="212" ht="20.25" customHeight="1" s="621">
      <c r="A212" s="144" t="n"/>
      <c r="B212" s="145" t="n"/>
      <c r="C212" s="145" t="n"/>
      <c r="D212" s="146" t="n"/>
      <c r="E212" s="383" t="inlineStr">
        <is>
          <t>A98</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45" t="n"/>
      <c r="X212" s="145" t="n"/>
      <c r="Y212" s="145" t="n"/>
      <c r="Z212" s="145" t="n"/>
      <c r="AA212" s="145" t="n"/>
      <c r="AB212" s="145" t="n"/>
      <c r="AC212" s="145" t="n"/>
      <c r="AD212" s="145" t="n"/>
      <c r="AE212" s="145" t="n"/>
      <c r="AF212" s="145" t="n"/>
      <c r="AG212" s="145" t="n"/>
      <c r="AH212" s="145" t="n"/>
      <c r="AI212" s="145" t="n"/>
      <c r="AJ212" s="428" t="n"/>
      <c r="AK212" s="145" t="n"/>
      <c r="AL212" s="145" t="n"/>
      <c r="AM212" s="145" t="n"/>
      <c r="AN212" s="145" t="n"/>
      <c r="AO212" s="145" t="n"/>
      <c r="AP212" s="145" t="n"/>
      <c r="AQ212" s="145" t="n"/>
      <c r="AR212" s="145" t="n"/>
      <c r="AS212" s="145" t="n"/>
      <c r="AT212" s="145" t="n"/>
      <c r="AU212" s="145" t="n"/>
      <c r="AV212" s="425" t="n"/>
      <c r="AW212" s="145" t="n"/>
      <c r="AX212" s="145" t="n"/>
      <c r="AY212" s="145" t="n"/>
      <c r="AZ212" s="155" t="n"/>
      <c r="BA212" s="155" t="n"/>
      <c r="BB212" s="155" t="n"/>
      <c r="BC212" s="426" t="n"/>
      <c r="BD212" s="145" t="n"/>
      <c r="BE212" s="145" t="n"/>
      <c r="BF212" s="145" t="n"/>
      <c r="BG212" s="155" t="n"/>
      <c r="BH212" s="155" t="n"/>
      <c r="BI212" s="155" t="n"/>
      <c r="BJ212" s="426" t="n"/>
      <c r="BK212" s="145" t="n"/>
      <c r="BL212" s="145" t="n"/>
      <c r="BM212" s="145" t="n"/>
      <c r="BN212" s="155" t="n"/>
      <c r="BO212" s="155" t="n"/>
      <c r="BP212" s="155" t="n"/>
      <c r="BQ212" s="426" t="n"/>
      <c r="BR212" s="145" t="n"/>
      <c r="BS212" s="145" t="n"/>
      <c r="BT212" s="145" t="n"/>
      <c r="BU212" s="155" t="n"/>
      <c r="BV212" s="155" t="n"/>
      <c r="BW212" s="155" t="n"/>
      <c r="BX212" s="425" t="n"/>
      <c r="BY212" s="145" t="n"/>
      <c r="BZ212" s="145" t="n"/>
      <c r="CA212" s="145" t="n"/>
      <c r="CB212" s="155" t="n"/>
      <c r="CC212" s="155" t="n"/>
      <c r="CD212" s="155" t="n"/>
      <c r="CE212" s="425" t="n"/>
      <c r="CF212" s="145" t="n"/>
      <c r="CG212" s="145" t="n"/>
      <c r="CH212" s="145" t="n"/>
      <c r="CI212" s="155" t="n"/>
      <c r="CJ212" s="155" t="n"/>
      <c r="CK212" s="155" t="n"/>
      <c r="CL212" s="145" t="n"/>
      <c r="CM212" s="145" t="n"/>
      <c r="CN212" s="145" t="n"/>
      <c r="CO212" s="145" t="n"/>
      <c r="CP212" s="145" t="n"/>
      <c r="CQ212" s="145" t="n"/>
      <c r="CR212" s="145" t="n"/>
      <c r="CS212" s="145" t="n"/>
      <c r="CT212" s="145" t="n"/>
      <c r="CU212" s="145" t="n"/>
      <c r="CV212" s="145" t="n"/>
      <c r="CW212" s="145" t="n"/>
      <c r="CX212" s="145" t="n"/>
      <c r="CY212" s="145" t="n"/>
      <c r="CZ212" s="145" t="n"/>
      <c r="DA212" s="145" t="n"/>
      <c r="DB212" s="145" t="n"/>
      <c r="DC212" s="145" t="n"/>
      <c r="DD212" s="145" t="n"/>
      <c r="DE212" s="145" t="n"/>
      <c r="DF212" s="145" t="n"/>
      <c r="DG212" s="145" t="n"/>
      <c r="DH212" s="156" t="n"/>
    </row>
    <row r="213" ht="20.25" customHeight="1" s="621">
      <c r="A213" s="144" t="n"/>
      <c r="B213" s="145" t="n"/>
      <c r="C213" s="145" t="n"/>
      <c r="D213" s="146" t="n"/>
      <c r="E213" s="383" t="inlineStr">
        <is>
          <t>A99</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45" t="n"/>
      <c r="X213" s="145" t="n"/>
      <c r="Y213" s="145" t="n"/>
      <c r="Z213" s="145" t="n"/>
      <c r="AA213" s="145" t="n"/>
      <c r="AB213" s="145" t="n"/>
      <c r="AC213" s="145" t="n"/>
      <c r="AD213" s="145" t="n"/>
      <c r="AE213" s="145" t="n"/>
      <c r="AF213" s="145" t="n"/>
      <c r="AG213" s="145" t="n"/>
      <c r="AH213" s="145" t="n"/>
      <c r="AI213" s="145" t="n"/>
      <c r="AJ213" s="428" t="n"/>
      <c r="AK213" s="145" t="n"/>
      <c r="AL213" s="145" t="n"/>
      <c r="AM213" s="145" t="n"/>
      <c r="AN213" s="145" t="n"/>
      <c r="AO213" s="145" t="n"/>
      <c r="AP213" s="145" t="n"/>
      <c r="AQ213" s="145" t="n"/>
      <c r="AR213" s="145" t="n"/>
      <c r="AS213" s="145" t="n"/>
      <c r="AT213" s="145" t="n"/>
      <c r="AU213" s="145" t="n"/>
      <c r="AV213" s="425" t="n"/>
      <c r="AW213" s="145" t="n"/>
      <c r="AX213" s="145" t="n"/>
      <c r="AY213" s="145" t="n"/>
      <c r="AZ213" s="155" t="n"/>
      <c r="BA213" s="155" t="n"/>
      <c r="BB213" s="155" t="n"/>
      <c r="BC213" s="426" t="n"/>
      <c r="BD213" s="145" t="n"/>
      <c r="BE213" s="145" t="n"/>
      <c r="BF213" s="145" t="n"/>
      <c r="BG213" s="155" t="n"/>
      <c r="BH213" s="155" t="n"/>
      <c r="BI213" s="155" t="n"/>
      <c r="BJ213" s="426" t="n"/>
      <c r="BK213" s="145" t="n"/>
      <c r="BL213" s="145" t="n"/>
      <c r="BM213" s="145" t="n"/>
      <c r="BN213" s="155" t="n"/>
      <c r="BO213" s="155" t="n"/>
      <c r="BP213" s="155" t="n"/>
      <c r="BQ213" s="426" t="n"/>
      <c r="BR213" s="145" t="n"/>
      <c r="BS213" s="145" t="n"/>
      <c r="BT213" s="145" t="n"/>
      <c r="BU213" s="155" t="n"/>
      <c r="BV213" s="155" t="n"/>
      <c r="BW213" s="155" t="n"/>
      <c r="BX213" s="425" t="n"/>
      <c r="BY213" s="145" t="n"/>
      <c r="BZ213" s="145" t="n"/>
      <c r="CA213" s="145" t="n"/>
      <c r="CB213" s="155" t="n"/>
      <c r="CC213" s="155" t="n"/>
      <c r="CD213" s="155" t="n"/>
      <c r="CE213" s="425" t="n"/>
      <c r="CF213" s="145" t="n"/>
      <c r="CG213" s="145" t="n"/>
      <c r="CH213" s="145" t="n"/>
      <c r="CI213" s="155" t="n"/>
      <c r="CJ213" s="155" t="n"/>
      <c r="CK213" s="155" t="n"/>
      <c r="CL213" s="145" t="n"/>
      <c r="CM213" s="145" t="n"/>
      <c r="CN213" s="145" t="n"/>
      <c r="CO213" s="145" t="n"/>
      <c r="CP213" s="145" t="n"/>
      <c r="CQ213" s="145" t="n"/>
      <c r="CR213" s="145" t="n"/>
      <c r="CS213" s="145" t="n"/>
      <c r="CT213" s="145" t="n"/>
      <c r="CU213" s="145" t="n"/>
      <c r="CV213" s="145" t="n"/>
      <c r="CW213" s="145" t="n"/>
      <c r="CX213" s="145" t="n"/>
      <c r="CY213" s="145" t="n"/>
      <c r="CZ213" s="145" t="n"/>
      <c r="DA213" s="145" t="n"/>
      <c r="DB213" s="145" t="n"/>
      <c r="DC213" s="145" t="n"/>
      <c r="DD213" s="145" t="n"/>
      <c r="DE213" s="145" t="n"/>
      <c r="DF213" s="145" t="n"/>
      <c r="DG213" s="145" t="n"/>
      <c r="DH213" s="156" t="n"/>
    </row>
    <row r="214" ht="20.25" customHeight="1" s="621">
      <c r="A214" s="144" t="n"/>
      <c r="B214" s="145" t="n"/>
      <c r="C214" s="145" t="n"/>
      <c r="D214" s="146" t="n"/>
      <c r="E214" s="383" t="inlineStr">
        <is>
          <t>A100</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45" t="n"/>
      <c r="X214" s="145" t="n"/>
      <c r="Y214" s="145" t="n"/>
      <c r="Z214" s="145" t="n"/>
      <c r="AA214" s="145" t="n"/>
      <c r="AB214" s="145" t="n"/>
      <c r="AC214" s="145" t="n"/>
      <c r="AD214" s="145" t="n"/>
      <c r="AE214" s="145" t="n"/>
      <c r="AF214" s="145" t="n"/>
      <c r="AG214" s="145" t="n"/>
      <c r="AH214" s="145" t="n"/>
      <c r="AI214" s="145" t="n"/>
      <c r="AJ214" s="428" t="n"/>
      <c r="AK214" s="145" t="n"/>
      <c r="AL214" s="145" t="n"/>
      <c r="AM214" s="145" t="n"/>
      <c r="AN214" s="145" t="n"/>
      <c r="AO214" s="145" t="n"/>
      <c r="AP214" s="145" t="n"/>
      <c r="AQ214" s="145" t="n"/>
      <c r="AR214" s="145" t="n"/>
      <c r="AS214" s="145" t="n"/>
      <c r="AT214" s="145" t="n"/>
      <c r="AU214" s="145" t="n"/>
      <c r="AV214" s="425" t="n"/>
      <c r="AW214" s="145" t="n"/>
      <c r="AX214" s="145" t="n"/>
      <c r="AY214" s="145" t="n"/>
      <c r="AZ214" s="155" t="n"/>
      <c r="BA214" s="155" t="n"/>
      <c r="BB214" s="155" t="n"/>
      <c r="BC214" s="426" t="n"/>
      <c r="BD214" s="145" t="n"/>
      <c r="BE214" s="145" t="n"/>
      <c r="BF214" s="145" t="n"/>
      <c r="BG214" s="155" t="n"/>
      <c r="BH214" s="155" t="n"/>
      <c r="BI214" s="155" t="n"/>
      <c r="BJ214" s="426" t="n"/>
      <c r="BK214" s="145" t="n"/>
      <c r="BL214" s="145" t="n"/>
      <c r="BM214" s="145" t="n"/>
      <c r="BN214" s="155" t="n"/>
      <c r="BO214" s="155" t="n"/>
      <c r="BP214" s="155" t="n"/>
      <c r="BQ214" s="426" t="n"/>
      <c r="BR214" s="145" t="n"/>
      <c r="BS214" s="145" t="n"/>
      <c r="BT214" s="145" t="n"/>
      <c r="BU214" s="155" t="n"/>
      <c r="BV214" s="155" t="n"/>
      <c r="BW214" s="155" t="n"/>
      <c r="BX214" s="425" t="n"/>
      <c r="BY214" s="145" t="n"/>
      <c r="BZ214" s="145" t="n"/>
      <c r="CA214" s="145" t="n"/>
      <c r="CB214" s="155" t="n"/>
      <c r="CC214" s="155" t="n"/>
      <c r="CD214" s="155" t="n"/>
      <c r="CE214" s="425" t="n"/>
      <c r="CF214" s="145" t="n"/>
      <c r="CG214" s="145" t="n"/>
      <c r="CH214" s="145" t="n"/>
      <c r="CI214" s="155" t="n"/>
      <c r="CJ214" s="155" t="n"/>
      <c r="CK214" s="155" t="n"/>
      <c r="CL214" s="145" t="n"/>
      <c r="CM214" s="145" t="n"/>
      <c r="CN214" s="145" t="n"/>
      <c r="CO214" s="145" t="n"/>
      <c r="CP214" s="145" t="n"/>
      <c r="CQ214" s="145" t="n"/>
      <c r="CR214" s="145" t="n"/>
      <c r="CS214" s="145" t="n"/>
      <c r="CT214" s="145" t="n"/>
      <c r="CU214" s="145" t="n"/>
      <c r="CV214" s="145" t="n"/>
      <c r="CW214" s="145" t="n"/>
      <c r="CX214" s="145" t="n"/>
      <c r="CY214" s="145" t="n"/>
      <c r="CZ214" s="145" t="n"/>
      <c r="DA214" s="145" t="n"/>
      <c r="DB214" s="145" t="n"/>
      <c r="DC214" s="145" t="n"/>
      <c r="DD214" s="145" t="n"/>
      <c r="DE214" s="145" t="n"/>
      <c r="DF214" s="145" t="n"/>
      <c r="DG214" s="145" t="n"/>
      <c r="DH214" s="156" t="n"/>
    </row>
    <row r="215" ht="20.25" customHeight="1" s="621">
      <c r="A215" s="144" t="n"/>
      <c r="B215" s="145" t="n"/>
      <c r="C215" s="145" t="n"/>
      <c r="D215" s="146" t="n"/>
      <c r="E215" s="383" t="inlineStr">
        <is>
          <t>A101</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45" t="n"/>
      <c r="X215" s="145" t="n"/>
      <c r="Y215" s="145" t="n"/>
      <c r="Z215" s="145" t="n"/>
      <c r="AA215" s="145" t="n"/>
      <c r="AB215" s="145" t="n"/>
      <c r="AC215" s="145" t="n"/>
      <c r="AD215" s="145" t="n"/>
      <c r="AE215" s="145" t="n"/>
      <c r="AF215" s="145" t="n"/>
      <c r="AG215" s="145" t="n"/>
      <c r="AH215" s="145" t="n"/>
      <c r="AI215" s="145" t="n"/>
      <c r="AJ215" s="428" t="n"/>
      <c r="AK215" s="145" t="n"/>
      <c r="AL215" s="145" t="n"/>
      <c r="AM215" s="145" t="n"/>
      <c r="AN215" s="145" t="n"/>
      <c r="AO215" s="145" t="n"/>
      <c r="AP215" s="145" t="n"/>
      <c r="AQ215" s="145" t="n"/>
      <c r="AR215" s="145" t="n"/>
      <c r="AS215" s="145" t="n"/>
      <c r="AT215" s="145" t="n"/>
      <c r="AU215" s="145" t="n"/>
      <c r="AV215" s="425" t="n"/>
      <c r="AW215" s="145" t="n"/>
      <c r="AX215" s="145" t="n"/>
      <c r="AY215" s="145" t="n"/>
      <c r="AZ215" s="155" t="n"/>
      <c r="BA215" s="155" t="n"/>
      <c r="BB215" s="155" t="n"/>
      <c r="BC215" s="426" t="n"/>
      <c r="BD215" s="145" t="n"/>
      <c r="BE215" s="145" t="n"/>
      <c r="BF215" s="145" t="n"/>
      <c r="BG215" s="155" t="n"/>
      <c r="BH215" s="155" t="n"/>
      <c r="BI215" s="155" t="n"/>
      <c r="BJ215" s="426" t="n"/>
      <c r="BK215" s="145" t="n"/>
      <c r="BL215" s="145" t="n"/>
      <c r="BM215" s="145" t="n"/>
      <c r="BN215" s="155" t="n"/>
      <c r="BO215" s="155" t="n"/>
      <c r="BP215" s="155" t="n"/>
      <c r="BQ215" s="426" t="n"/>
      <c r="BR215" s="145" t="n"/>
      <c r="BS215" s="145" t="n"/>
      <c r="BT215" s="145" t="n"/>
      <c r="BU215" s="155" t="n"/>
      <c r="BV215" s="155" t="n"/>
      <c r="BW215" s="155" t="n"/>
      <c r="BX215" s="425" t="n"/>
      <c r="BY215" s="145" t="n"/>
      <c r="BZ215" s="145" t="n"/>
      <c r="CA215" s="145" t="n"/>
      <c r="CB215" s="155" t="n"/>
      <c r="CC215" s="155" t="n"/>
      <c r="CD215" s="155" t="n"/>
      <c r="CE215" s="425" t="n"/>
      <c r="CF215" s="145" t="n"/>
      <c r="CG215" s="145" t="n"/>
      <c r="CH215" s="145" t="n"/>
      <c r="CI215" s="155" t="n"/>
      <c r="CJ215" s="155" t="n"/>
      <c r="CK215" s="155" t="n"/>
      <c r="CL215" s="145" t="n"/>
      <c r="CM215" s="145" t="n"/>
      <c r="CN215" s="145" t="n"/>
      <c r="CO215" s="145" t="n"/>
      <c r="CP215" s="145" t="n"/>
      <c r="CQ215" s="145" t="n"/>
      <c r="CR215" s="145" t="n"/>
      <c r="CS215" s="145" t="n"/>
      <c r="CT215" s="145" t="n"/>
      <c r="CU215" s="145" t="n"/>
      <c r="CV215" s="145" t="n"/>
      <c r="CW215" s="145" t="n"/>
      <c r="CX215" s="145" t="n"/>
      <c r="CY215" s="145" t="n"/>
      <c r="CZ215" s="145" t="n"/>
      <c r="DA215" s="145" t="n"/>
      <c r="DB215" s="145" t="n"/>
      <c r="DC215" s="145" t="n"/>
      <c r="DD215" s="145" t="n"/>
      <c r="DE215" s="145" t="n"/>
      <c r="DF215" s="145" t="n"/>
      <c r="DG215" s="145" t="n"/>
      <c r="DH215" s="156" t="n"/>
    </row>
    <row r="216" ht="20.25" customHeight="1" s="621">
      <c r="A216" s="144" t="n"/>
      <c r="B216" s="145" t="n"/>
      <c r="C216" s="145" t="n"/>
      <c r="D216" s="146" t="n"/>
      <c r="E216" s="383" t="inlineStr">
        <is>
          <t>A102</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45" t="n"/>
      <c r="X216" s="145" t="n"/>
      <c r="Y216" s="145" t="n"/>
      <c r="Z216" s="145" t="n"/>
      <c r="AA216" s="145" t="n"/>
      <c r="AB216" s="145" t="n"/>
      <c r="AC216" s="145" t="n"/>
      <c r="AD216" s="145" t="n"/>
      <c r="AE216" s="145" t="n"/>
      <c r="AF216" s="145" t="n"/>
      <c r="AG216" s="145" t="n"/>
      <c r="AH216" s="145" t="n"/>
      <c r="AI216" s="145" t="n"/>
      <c r="AJ216" s="428" t="n"/>
      <c r="AK216" s="145" t="n"/>
      <c r="AL216" s="145" t="n"/>
      <c r="AM216" s="145" t="n"/>
      <c r="AN216" s="145" t="n"/>
      <c r="AO216" s="145" t="n"/>
      <c r="AP216" s="145" t="n"/>
      <c r="AQ216" s="145" t="n"/>
      <c r="AR216" s="145" t="n"/>
      <c r="AS216" s="145" t="n"/>
      <c r="AT216" s="145" t="n"/>
      <c r="AU216" s="145" t="n"/>
      <c r="AV216" s="425" t="n"/>
      <c r="AW216" s="145" t="n"/>
      <c r="AX216" s="145" t="n"/>
      <c r="AY216" s="145" t="n"/>
      <c r="AZ216" s="155" t="n"/>
      <c r="BA216" s="155" t="n"/>
      <c r="BB216" s="155" t="n"/>
      <c r="BC216" s="426" t="n"/>
      <c r="BD216" s="145" t="n"/>
      <c r="BE216" s="145" t="n"/>
      <c r="BF216" s="145" t="n"/>
      <c r="BG216" s="155" t="n"/>
      <c r="BH216" s="155" t="n"/>
      <c r="BI216" s="155" t="n"/>
      <c r="BJ216" s="426" t="n"/>
      <c r="BK216" s="145" t="n"/>
      <c r="BL216" s="145" t="n"/>
      <c r="BM216" s="145" t="n"/>
      <c r="BN216" s="155" t="n"/>
      <c r="BO216" s="155" t="n"/>
      <c r="BP216" s="155" t="n"/>
      <c r="BQ216" s="426" t="n"/>
      <c r="BR216" s="145" t="n"/>
      <c r="BS216" s="145" t="n"/>
      <c r="BT216" s="145" t="n"/>
      <c r="BU216" s="155" t="n"/>
      <c r="BV216" s="155" t="n"/>
      <c r="BW216" s="155" t="n"/>
      <c r="BX216" s="425" t="n"/>
      <c r="BY216" s="145" t="n"/>
      <c r="BZ216" s="145" t="n"/>
      <c r="CA216" s="145" t="n"/>
      <c r="CB216" s="155" t="n"/>
      <c r="CC216" s="155" t="n"/>
      <c r="CD216" s="155" t="n"/>
      <c r="CE216" s="425" t="n"/>
      <c r="CF216" s="145" t="n"/>
      <c r="CG216" s="145" t="n"/>
      <c r="CH216" s="145" t="n"/>
      <c r="CI216" s="155" t="n"/>
      <c r="CJ216" s="155" t="n"/>
      <c r="CK216" s="155" t="n"/>
      <c r="CL216" s="145" t="n"/>
      <c r="CM216" s="145" t="n"/>
      <c r="CN216" s="145" t="n"/>
      <c r="CO216" s="145" t="n"/>
      <c r="CP216" s="145" t="n"/>
      <c r="CQ216" s="145" t="n"/>
      <c r="CR216" s="145" t="n"/>
      <c r="CS216" s="145" t="n"/>
      <c r="CT216" s="145" t="n"/>
      <c r="CU216" s="145" t="n"/>
      <c r="CV216" s="145" t="n"/>
      <c r="CW216" s="145" t="n"/>
      <c r="CX216" s="145" t="n"/>
      <c r="CY216" s="145" t="n"/>
      <c r="CZ216" s="145" t="n"/>
      <c r="DA216" s="145" t="n"/>
      <c r="DB216" s="145" t="n"/>
      <c r="DC216" s="145" t="n"/>
      <c r="DD216" s="145" t="n"/>
      <c r="DE216" s="145" t="n"/>
      <c r="DF216" s="145" t="n"/>
      <c r="DG216" s="145" t="n"/>
      <c r="DH216" s="156" t="n"/>
    </row>
    <row r="217" ht="20.25" customHeight="1" s="621">
      <c r="A217" s="144" t="n"/>
      <c r="B217" s="145" t="n"/>
      <c r="C217" s="145" t="n"/>
      <c r="D217" s="146" t="n"/>
      <c r="E217" s="383" t="inlineStr">
        <is>
          <t>A103</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45" t="n"/>
      <c r="X217" s="145" t="n"/>
      <c r="Y217" s="145" t="n"/>
      <c r="Z217" s="145" t="n"/>
      <c r="AA217" s="145" t="n"/>
      <c r="AB217" s="145" t="n"/>
      <c r="AC217" s="145" t="n"/>
      <c r="AD217" s="145" t="n"/>
      <c r="AE217" s="145" t="n"/>
      <c r="AF217" s="145" t="n"/>
      <c r="AG217" s="145" t="n"/>
      <c r="AH217" s="145" t="n"/>
      <c r="AI217" s="145" t="n"/>
      <c r="AJ217" s="428" t="n"/>
      <c r="AK217" s="145" t="n"/>
      <c r="AL217" s="145" t="n"/>
      <c r="AM217" s="145" t="n"/>
      <c r="AN217" s="145" t="n"/>
      <c r="AO217" s="145" t="n"/>
      <c r="AP217" s="145" t="n"/>
      <c r="AQ217" s="145" t="n"/>
      <c r="AR217" s="145" t="n"/>
      <c r="AS217" s="145" t="n"/>
      <c r="AT217" s="145" t="n"/>
      <c r="AU217" s="145" t="n"/>
      <c r="AV217" s="425" t="n"/>
      <c r="AW217" s="145" t="n"/>
      <c r="AX217" s="145" t="n"/>
      <c r="AY217" s="145" t="n"/>
      <c r="AZ217" s="155" t="n"/>
      <c r="BA217" s="155" t="n"/>
      <c r="BB217" s="155" t="n"/>
      <c r="BC217" s="426" t="n"/>
      <c r="BD217" s="145" t="n"/>
      <c r="BE217" s="145" t="n"/>
      <c r="BF217" s="145" t="n"/>
      <c r="BG217" s="155" t="n"/>
      <c r="BH217" s="155" t="n"/>
      <c r="BI217" s="155" t="n"/>
      <c r="BJ217" s="426" t="n"/>
      <c r="BK217" s="145" t="n"/>
      <c r="BL217" s="145" t="n"/>
      <c r="BM217" s="145" t="n"/>
      <c r="BN217" s="155" t="n"/>
      <c r="BO217" s="155" t="n"/>
      <c r="BP217" s="155" t="n"/>
      <c r="BQ217" s="426" t="n"/>
      <c r="BR217" s="145" t="n"/>
      <c r="BS217" s="145" t="n"/>
      <c r="BT217" s="145" t="n"/>
      <c r="BU217" s="155" t="n"/>
      <c r="BV217" s="155" t="n"/>
      <c r="BW217" s="155" t="n"/>
      <c r="BX217" s="425" t="n"/>
      <c r="BY217" s="145" t="n"/>
      <c r="BZ217" s="145" t="n"/>
      <c r="CA217" s="145" t="n"/>
      <c r="CB217" s="155" t="n"/>
      <c r="CC217" s="155" t="n"/>
      <c r="CD217" s="155" t="n"/>
      <c r="CE217" s="425" t="n"/>
      <c r="CF217" s="145" t="n"/>
      <c r="CG217" s="145" t="n"/>
      <c r="CH217" s="145" t="n"/>
      <c r="CI217" s="155" t="n"/>
      <c r="CJ217" s="155" t="n"/>
      <c r="CK217" s="155" t="n"/>
      <c r="CL217" s="145" t="n"/>
      <c r="CM217" s="145" t="n"/>
      <c r="CN217" s="145" t="n"/>
      <c r="CO217" s="145" t="n"/>
      <c r="CP217" s="145" t="n"/>
      <c r="CQ217" s="145" t="n"/>
      <c r="CR217" s="145" t="n"/>
      <c r="CS217" s="145" t="n"/>
      <c r="CT217" s="145" t="n"/>
      <c r="CU217" s="145" t="n"/>
      <c r="CV217" s="145" t="n"/>
      <c r="CW217" s="145" t="n"/>
      <c r="CX217" s="145" t="n"/>
      <c r="CY217" s="145" t="n"/>
      <c r="CZ217" s="145" t="n"/>
      <c r="DA217" s="145" t="n"/>
      <c r="DB217" s="145" t="n"/>
      <c r="DC217" s="145" t="n"/>
      <c r="DD217" s="145" t="n"/>
      <c r="DE217" s="145" t="n"/>
      <c r="DF217" s="145" t="n"/>
      <c r="DG217" s="145" t="n"/>
      <c r="DH217" s="156" t="n"/>
    </row>
    <row r="218" ht="20.25" customHeight="1" s="621">
      <c r="A218" s="144" t="n"/>
      <c r="B218" s="145" t="n"/>
      <c r="C218" s="145" t="n"/>
      <c r="D218" s="146" t="n"/>
      <c r="E218" s="383" t="inlineStr">
        <is>
          <t>A104</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45" t="n"/>
      <c r="X218" s="145" t="n"/>
      <c r="Y218" s="145" t="n"/>
      <c r="Z218" s="145" t="n"/>
      <c r="AA218" s="145" t="n"/>
      <c r="AB218" s="145" t="n"/>
      <c r="AC218" s="145" t="n"/>
      <c r="AD218" s="145" t="n"/>
      <c r="AE218" s="145" t="n"/>
      <c r="AF218" s="145" t="n"/>
      <c r="AG218" s="145" t="n"/>
      <c r="AH218" s="145" t="n"/>
      <c r="AI218" s="145" t="n"/>
      <c r="AJ218" s="428" t="n"/>
      <c r="AK218" s="145" t="n"/>
      <c r="AL218" s="145" t="n"/>
      <c r="AM218" s="145" t="n"/>
      <c r="AN218" s="145" t="n"/>
      <c r="AO218" s="145" t="n"/>
      <c r="AP218" s="145" t="n"/>
      <c r="AQ218" s="145" t="n"/>
      <c r="AR218" s="145" t="n"/>
      <c r="AS218" s="145" t="n"/>
      <c r="AT218" s="145" t="n"/>
      <c r="AU218" s="145" t="n"/>
      <c r="AV218" s="425" t="n"/>
      <c r="AW218" s="145" t="n"/>
      <c r="AX218" s="145" t="n"/>
      <c r="AY218" s="145" t="n"/>
      <c r="AZ218" s="155" t="n"/>
      <c r="BA218" s="155" t="n"/>
      <c r="BB218" s="155" t="n"/>
      <c r="BC218" s="426" t="n"/>
      <c r="BD218" s="145" t="n"/>
      <c r="BE218" s="145" t="n"/>
      <c r="BF218" s="145" t="n"/>
      <c r="BG218" s="155" t="n"/>
      <c r="BH218" s="155" t="n"/>
      <c r="BI218" s="155" t="n"/>
      <c r="BJ218" s="426" t="n"/>
      <c r="BK218" s="145" t="n"/>
      <c r="BL218" s="145" t="n"/>
      <c r="BM218" s="145" t="n"/>
      <c r="BN218" s="155" t="n"/>
      <c r="BO218" s="155" t="n"/>
      <c r="BP218" s="155" t="n"/>
      <c r="BQ218" s="426" t="n"/>
      <c r="BR218" s="145" t="n"/>
      <c r="BS218" s="145" t="n"/>
      <c r="BT218" s="145" t="n"/>
      <c r="BU218" s="155" t="n"/>
      <c r="BV218" s="155" t="n"/>
      <c r="BW218" s="155" t="n"/>
      <c r="BX218" s="425" t="n"/>
      <c r="BY218" s="145" t="n"/>
      <c r="BZ218" s="145" t="n"/>
      <c r="CA218" s="145" t="n"/>
      <c r="CB218" s="155" t="n"/>
      <c r="CC218" s="155" t="n"/>
      <c r="CD218" s="155" t="n"/>
      <c r="CE218" s="425" t="n"/>
      <c r="CF218" s="145" t="n"/>
      <c r="CG218" s="145" t="n"/>
      <c r="CH218" s="145" t="n"/>
      <c r="CI218" s="155" t="n"/>
      <c r="CJ218" s="155" t="n"/>
      <c r="CK218" s="155" t="n"/>
      <c r="CL218" s="145" t="n"/>
      <c r="CM218" s="145" t="n"/>
      <c r="CN218" s="145" t="n"/>
      <c r="CO218" s="145" t="n"/>
      <c r="CP218" s="145" t="n"/>
      <c r="CQ218" s="145" t="n"/>
      <c r="CR218" s="145" t="n"/>
      <c r="CS218" s="145" t="n"/>
      <c r="CT218" s="145" t="n"/>
      <c r="CU218" s="145" t="n"/>
      <c r="CV218" s="145" t="n"/>
      <c r="CW218" s="145" t="n"/>
      <c r="CX218" s="145" t="n"/>
      <c r="CY218" s="145" t="n"/>
      <c r="CZ218" s="145" t="n"/>
      <c r="DA218" s="145" t="n"/>
      <c r="DB218" s="145" t="n"/>
      <c r="DC218" s="145" t="n"/>
      <c r="DD218" s="145" t="n"/>
      <c r="DE218" s="145" t="n"/>
      <c r="DF218" s="145" t="n"/>
      <c r="DG218" s="145" t="n"/>
      <c r="DH218" s="156" t="n"/>
    </row>
    <row r="219" ht="20.25" customHeight="1" s="621">
      <c r="A219" s="144" t="n"/>
      <c r="B219" s="145" t="n"/>
      <c r="C219" s="145" t="n"/>
      <c r="D219" s="146" t="n"/>
      <c r="E219" s="383" t="inlineStr">
        <is>
          <t>A105</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45" t="n"/>
      <c r="X219" s="145" t="n"/>
      <c r="Y219" s="145" t="n"/>
      <c r="Z219" s="145" t="n"/>
      <c r="AA219" s="145" t="n"/>
      <c r="AB219" s="145" t="n"/>
      <c r="AC219" s="145" t="n"/>
      <c r="AD219" s="145" t="n"/>
      <c r="AE219" s="145" t="n"/>
      <c r="AF219" s="145" t="n"/>
      <c r="AG219" s="145" t="n"/>
      <c r="AH219" s="145" t="n"/>
      <c r="AI219" s="145" t="n"/>
      <c r="AJ219" s="428" t="n"/>
      <c r="AK219" s="145" t="n"/>
      <c r="AL219" s="145" t="n"/>
      <c r="AM219" s="145" t="n"/>
      <c r="AN219" s="145" t="n"/>
      <c r="AO219" s="145" t="n"/>
      <c r="AP219" s="145" t="n"/>
      <c r="AQ219" s="145" t="n"/>
      <c r="AR219" s="145" t="n"/>
      <c r="AS219" s="145" t="n"/>
      <c r="AT219" s="145" t="n"/>
      <c r="AU219" s="145" t="n"/>
      <c r="AV219" s="425" t="n"/>
      <c r="AW219" s="145" t="n"/>
      <c r="AX219" s="145" t="n"/>
      <c r="AY219" s="145" t="n"/>
      <c r="AZ219" s="155" t="n"/>
      <c r="BA219" s="155" t="n"/>
      <c r="BB219" s="155" t="n"/>
      <c r="BC219" s="426" t="n"/>
      <c r="BD219" s="145" t="n"/>
      <c r="BE219" s="145" t="n"/>
      <c r="BF219" s="145" t="n"/>
      <c r="BG219" s="155" t="n"/>
      <c r="BH219" s="155" t="n"/>
      <c r="BI219" s="155" t="n"/>
      <c r="BJ219" s="426" t="n"/>
      <c r="BK219" s="145" t="n"/>
      <c r="BL219" s="145" t="n"/>
      <c r="BM219" s="145" t="n"/>
      <c r="BN219" s="155" t="n"/>
      <c r="BO219" s="155" t="n"/>
      <c r="BP219" s="155" t="n"/>
      <c r="BQ219" s="426" t="n"/>
      <c r="BR219" s="145" t="n"/>
      <c r="BS219" s="145" t="n"/>
      <c r="BT219" s="145" t="n"/>
      <c r="BU219" s="155" t="n"/>
      <c r="BV219" s="155" t="n"/>
      <c r="BW219" s="155" t="n"/>
      <c r="BX219" s="425" t="n"/>
      <c r="BY219" s="145" t="n"/>
      <c r="BZ219" s="145" t="n"/>
      <c r="CA219" s="145" t="n"/>
      <c r="CB219" s="155" t="n"/>
      <c r="CC219" s="155" t="n"/>
      <c r="CD219" s="155" t="n"/>
      <c r="CE219" s="425" t="n"/>
      <c r="CF219" s="145" t="n"/>
      <c r="CG219" s="145" t="n"/>
      <c r="CH219" s="145" t="n"/>
      <c r="CI219" s="155" t="n"/>
      <c r="CJ219" s="155" t="n"/>
      <c r="CK219" s="155" t="n"/>
      <c r="CL219" s="145" t="n"/>
      <c r="CM219" s="145" t="n"/>
      <c r="CN219" s="145" t="n"/>
      <c r="CO219" s="145" t="n"/>
      <c r="CP219" s="145" t="n"/>
      <c r="CQ219" s="145" t="n"/>
      <c r="CR219" s="145" t="n"/>
      <c r="CS219" s="145" t="n"/>
      <c r="CT219" s="145" t="n"/>
      <c r="CU219" s="145" t="n"/>
      <c r="CV219" s="145" t="n"/>
      <c r="CW219" s="145" t="n"/>
      <c r="CX219" s="145" t="n"/>
      <c r="CY219" s="145" t="n"/>
      <c r="CZ219" s="145" t="n"/>
      <c r="DA219" s="145" t="n"/>
      <c r="DB219" s="145" t="n"/>
      <c r="DC219" s="145" t="n"/>
      <c r="DD219" s="145" t="n"/>
      <c r="DE219" s="145" t="n"/>
      <c r="DF219" s="145" t="n"/>
      <c r="DG219" s="145" t="n"/>
      <c r="DH219" s="156" t="n"/>
    </row>
    <row r="220" ht="20.25" customHeight="1" s="621">
      <c r="A220" s="144" t="n"/>
      <c r="B220" s="145" t="n"/>
      <c r="C220" s="145" t="n"/>
      <c r="D220" s="146" t="n"/>
      <c r="E220" s="383" t="inlineStr">
        <is>
          <t>A106</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45" t="n"/>
      <c r="X220" s="145" t="n"/>
      <c r="Y220" s="145" t="n"/>
      <c r="Z220" s="145" t="n"/>
      <c r="AA220" s="145" t="n"/>
      <c r="AB220" s="145" t="n"/>
      <c r="AC220" s="145" t="n"/>
      <c r="AD220" s="145" t="n"/>
      <c r="AE220" s="145" t="n"/>
      <c r="AF220" s="145" t="n"/>
      <c r="AG220" s="145" t="n"/>
      <c r="AH220" s="145" t="n"/>
      <c r="AI220" s="145" t="n"/>
      <c r="AJ220" s="428" t="n"/>
      <c r="AK220" s="145" t="n"/>
      <c r="AL220" s="145" t="n"/>
      <c r="AM220" s="145" t="n"/>
      <c r="AN220" s="145" t="n"/>
      <c r="AO220" s="145" t="n"/>
      <c r="AP220" s="145" t="n"/>
      <c r="AQ220" s="145" t="n"/>
      <c r="AR220" s="145" t="n"/>
      <c r="AS220" s="145" t="n"/>
      <c r="AT220" s="145" t="n"/>
      <c r="AU220" s="145" t="n"/>
      <c r="AV220" s="425" t="n"/>
      <c r="AW220" s="145" t="n"/>
      <c r="AX220" s="145" t="n"/>
      <c r="AY220" s="145" t="n"/>
      <c r="AZ220" s="155" t="n"/>
      <c r="BA220" s="155" t="n"/>
      <c r="BB220" s="155" t="n"/>
      <c r="BC220" s="426" t="n"/>
      <c r="BD220" s="145" t="n"/>
      <c r="BE220" s="145" t="n"/>
      <c r="BF220" s="145" t="n"/>
      <c r="BG220" s="155" t="n"/>
      <c r="BH220" s="155" t="n"/>
      <c r="BI220" s="155" t="n"/>
      <c r="BJ220" s="426" t="n"/>
      <c r="BK220" s="145" t="n"/>
      <c r="BL220" s="145" t="n"/>
      <c r="BM220" s="145" t="n"/>
      <c r="BN220" s="155" t="n"/>
      <c r="BO220" s="155" t="n"/>
      <c r="BP220" s="155" t="n"/>
      <c r="BQ220" s="426" t="n"/>
      <c r="BR220" s="145" t="n"/>
      <c r="BS220" s="145" t="n"/>
      <c r="BT220" s="145" t="n"/>
      <c r="BU220" s="155" t="n"/>
      <c r="BV220" s="155" t="n"/>
      <c r="BW220" s="155" t="n"/>
      <c r="BX220" s="425" t="n"/>
      <c r="BY220" s="145" t="n"/>
      <c r="BZ220" s="145" t="n"/>
      <c r="CA220" s="145" t="n"/>
      <c r="CB220" s="155" t="n"/>
      <c r="CC220" s="155" t="n"/>
      <c r="CD220" s="155" t="n"/>
      <c r="CE220" s="425" t="n"/>
      <c r="CF220" s="145" t="n"/>
      <c r="CG220" s="145" t="n"/>
      <c r="CH220" s="145" t="n"/>
      <c r="CI220" s="155" t="n"/>
      <c r="CJ220" s="155" t="n"/>
      <c r="CK220" s="155" t="n"/>
      <c r="CL220" s="145" t="n"/>
      <c r="CM220" s="145" t="n"/>
      <c r="CN220" s="145" t="n"/>
      <c r="CO220" s="145" t="n"/>
      <c r="CP220" s="145" t="n"/>
      <c r="CQ220" s="145" t="n"/>
      <c r="CR220" s="145" t="n"/>
      <c r="CS220" s="145" t="n"/>
      <c r="CT220" s="145" t="n"/>
      <c r="CU220" s="145" t="n"/>
      <c r="CV220" s="145" t="n"/>
      <c r="CW220" s="145" t="n"/>
      <c r="CX220" s="145" t="n"/>
      <c r="CY220" s="145" t="n"/>
      <c r="CZ220" s="145" t="n"/>
      <c r="DA220" s="145" t="n"/>
      <c r="DB220" s="145" t="n"/>
      <c r="DC220" s="145" t="n"/>
      <c r="DD220" s="145" t="n"/>
      <c r="DE220" s="145" t="n"/>
      <c r="DF220" s="145" t="n"/>
      <c r="DG220" s="145" t="n"/>
      <c r="DH220" s="156" t="n"/>
    </row>
    <row r="221" ht="20.25" customHeight="1" s="621">
      <c r="A221" s="144" t="n"/>
      <c r="B221" s="145" t="n"/>
      <c r="C221" s="145" t="n"/>
      <c r="D221" s="146" t="n"/>
      <c r="E221" s="383" t="inlineStr">
        <is>
          <t>A107</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45" t="n"/>
      <c r="X221" s="145" t="n"/>
      <c r="Y221" s="145" t="n"/>
      <c r="Z221" s="145" t="n"/>
      <c r="AA221" s="145" t="n"/>
      <c r="AB221" s="145" t="n"/>
      <c r="AC221" s="145" t="n"/>
      <c r="AD221" s="145" t="n"/>
      <c r="AE221" s="145" t="n"/>
      <c r="AF221" s="145" t="n"/>
      <c r="AG221" s="145" t="n"/>
      <c r="AH221" s="145" t="n"/>
      <c r="AI221" s="145" t="n"/>
      <c r="AJ221" s="428" t="n"/>
      <c r="AK221" s="145" t="n"/>
      <c r="AL221" s="145" t="n"/>
      <c r="AM221" s="145" t="n"/>
      <c r="AN221" s="145" t="n"/>
      <c r="AO221" s="145" t="n"/>
      <c r="AP221" s="145" t="n"/>
      <c r="AQ221" s="145" t="n"/>
      <c r="AR221" s="145" t="n"/>
      <c r="AS221" s="145" t="n"/>
      <c r="AT221" s="145" t="n"/>
      <c r="AU221" s="145" t="n"/>
      <c r="AV221" s="425" t="n"/>
      <c r="AW221" s="145" t="n"/>
      <c r="AX221" s="145" t="n"/>
      <c r="AY221" s="145" t="n"/>
      <c r="AZ221" s="155" t="n"/>
      <c r="BA221" s="155" t="n"/>
      <c r="BB221" s="155" t="n"/>
      <c r="BC221" s="426" t="n"/>
      <c r="BD221" s="145" t="n"/>
      <c r="BE221" s="145" t="n"/>
      <c r="BF221" s="145" t="n"/>
      <c r="BG221" s="155" t="n"/>
      <c r="BH221" s="155" t="n"/>
      <c r="BI221" s="155" t="n"/>
      <c r="BJ221" s="426" t="n"/>
      <c r="BK221" s="145" t="n"/>
      <c r="BL221" s="145" t="n"/>
      <c r="BM221" s="145" t="n"/>
      <c r="BN221" s="155" t="n"/>
      <c r="BO221" s="155" t="n"/>
      <c r="BP221" s="155" t="n"/>
      <c r="BQ221" s="426" t="n"/>
      <c r="BR221" s="145" t="n"/>
      <c r="BS221" s="145" t="n"/>
      <c r="BT221" s="145" t="n"/>
      <c r="BU221" s="155" t="n"/>
      <c r="BV221" s="155" t="n"/>
      <c r="BW221" s="155" t="n"/>
      <c r="BX221" s="425" t="n"/>
      <c r="BY221" s="145" t="n"/>
      <c r="BZ221" s="145" t="n"/>
      <c r="CA221" s="145" t="n"/>
      <c r="CB221" s="155" t="n"/>
      <c r="CC221" s="155" t="n"/>
      <c r="CD221" s="155" t="n"/>
      <c r="CE221" s="425" t="n"/>
      <c r="CF221" s="145" t="n"/>
      <c r="CG221" s="145" t="n"/>
      <c r="CH221" s="145" t="n"/>
      <c r="CI221" s="155" t="n"/>
      <c r="CJ221" s="155" t="n"/>
      <c r="CK221" s="155" t="n"/>
      <c r="CL221" s="145" t="n"/>
      <c r="CM221" s="145" t="n"/>
      <c r="CN221" s="145" t="n"/>
      <c r="CO221" s="145" t="n"/>
      <c r="CP221" s="145" t="n"/>
      <c r="CQ221" s="145" t="n"/>
      <c r="CR221" s="145" t="n"/>
      <c r="CS221" s="145" t="n"/>
      <c r="CT221" s="145" t="n"/>
      <c r="CU221" s="145" t="n"/>
      <c r="CV221" s="145" t="n"/>
      <c r="CW221" s="145" t="n"/>
      <c r="CX221" s="145" t="n"/>
      <c r="CY221" s="145" t="n"/>
      <c r="CZ221" s="145" t="n"/>
      <c r="DA221" s="145" t="n"/>
      <c r="DB221" s="145" t="n"/>
      <c r="DC221" s="145" t="n"/>
      <c r="DD221" s="145" t="n"/>
      <c r="DE221" s="145" t="n"/>
      <c r="DF221" s="145" t="n"/>
      <c r="DG221" s="145" t="n"/>
      <c r="DH221" s="156" t="n"/>
    </row>
    <row r="222" ht="20.25" customHeight="1" s="621">
      <c r="A222" s="144" t="n"/>
      <c r="B222" s="145" t="n"/>
      <c r="C222" s="145" t="n"/>
      <c r="D222" s="146" t="n"/>
      <c r="E222" s="383" t="inlineStr">
        <is>
          <t>A108</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45" t="n"/>
      <c r="X222" s="145" t="n"/>
      <c r="Y222" s="145" t="n"/>
      <c r="Z222" s="145" t="n"/>
      <c r="AA222" s="145" t="n"/>
      <c r="AB222" s="145" t="n"/>
      <c r="AC222" s="145" t="n"/>
      <c r="AD222" s="145" t="n"/>
      <c r="AE222" s="145" t="n"/>
      <c r="AF222" s="145" t="n"/>
      <c r="AG222" s="145" t="n"/>
      <c r="AH222" s="145" t="n"/>
      <c r="AI222" s="145" t="n"/>
      <c r="AJ222" s="428" t="n"/>
      <c r="AK222" s="145" t="n"/>
      <c r="AL222" s="145" t="n"/>
      <c r="AM222" s="145" t="n"/>
      <c r="AN222" s="145" t="n"/>
      <c r="AO222" s="145" t="n"/>
      <c r="AP222" s="145" t="n"/>
      <c r="AQ222" s="145" t="n"/>
      <c r="AR222" s="145" t="n"/>
      <c r="AS222" s="145" t="n"/>
      <c r="AT222" s="145" t="n"/>
      <c r="AU222" s="145" t="n"/>
      <c r="AV222" s="425" t="n"/>
      <c r="AW222" s="145" t="n"/>
      <c r="AX222" s="145" t="n"/>
      <c r="AY222" s="145" t="n"/>
      <c r="AZ222" s="155" t="n"/>
      <c r="BA222" s="155" t="n"/>
      <c r="BB222" s="155" t="n"/>
      <c r="BC222" s="426" t="n"/>
      <c r="BD222" s="145" t="n"/>
      <c r="BE222" s="145" t="n"/>
      <c r="BF222" s="145" t="n"/>
      <c r="BG222" s="155" t="n"/>
      <c r="BH222" s="155" t="n"/>
      <c r="BI222" s="155" t="n"/>
      <c r="BJ222" s="426" t="n"/>
      <c r="BK222" s="145" t="n"/>
      <c r="BL222" s="145" t="n"/>
      <c r="BM222" s="145" t="n"/>
      <c r="BN222" s="155" t="n"/>
      <c r="BO222" s="155" t="n"/>
      <c r="BP222" s="155" t="n"/>
      <c r="BQ222" s="426" t="n"/>
      <c r="BR222" s="145" t="n"/>
      <c r="BS222" s="145" t="n"/>
      <c r="BT222" s="145" t="n"/>
      <c r="BU222" s="155" t="n"/>
      <c r="BV222" s="155" t="n"/>
      <c r="BW222" s="155" t="n"/>
      <c r="BX222" s="425" t="n"/>
      <c r="BY222" s="145" t="n"/>
      <c r="BZ222" s="145" t="n"/>
      <c r="CA222" s="145" t="n"/>
      <c r="CB222" s="155" t="n"/>
      <c r="CC222" s="155" t="n"/>
      <c r="CD222" s="155" t="n"/>
      <c r="CE222" s="425" t="n"/>
      <c r="CF222" s="145" t="n"/>
      <c r="CG222" s="145" t="n"/>
      <c r="CH222" s="145" t="n"/>
      <c r="CI222" s="155" t="n"/>
      <c r="CJ222" s="155" t="n"/>
      <c r="CK222" s="155" t="n"/>
      <c r="CL222" s="145" t="n"/>
      <c r="CM222" s="145" t="n"/>
      <c r="CN222" s="145" t="n"/>
      <c r="CO222" s="145" t="n"/>
      <c r="CP222" s="145" t="n"/>
      <c r="CQ222" s="145" t="n"/>
      <c r="CR222" s="145" t="n"/>
      <c r="CS222" s="145" t="n"/>
      <c r="CT222" s="145" t="n"/>
      <c r="CU222" s="145" t="n"/>
      <c r="CV222" s="145" t="n"/>
      <c r="CW222" s="145" t="n"/>
      <c r="CX222" s="145" t="n"/>
      <c r="CY222" s="145" t="n"/>
      <c r="CZ222" s="145" t="n"/>
      <c r="DA222" s="145" t="n"/>
      <c r="DB222" s="145" t="n"/>
      <c r="DC222" s="145" t="n"/>
      <c r="DD222" s="145" t="n"/>
      <c r="DE222" s="145" t="n"/>
      <c r="DF222" s="145" t="n"/>
      <c r="DG222" s="145" t="n"/>
      <c r="DH222" s="156" t="n"/>
    </row>
    <row r="223" ht="20.25" customHeight="1" s="621">
      <c r="A223" s="144" t="n"/>
      <c r="B223" s="145" t="n"/>
      <c r="C223" s="145" t="n"/>
      <c r="D223" s="146" t="n"/>
      <c r="E223" s="383" t="inlineStr">
        <is>
          <t>A109</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45" t="n"/>
      <c r="X223" s="145" t="n"/>
      <c r="Y223" s="145" t="n"/>
      <c r="Z223" s="145" t="n"/>
      <c r="AA223" s="145" t="n"/>
      <c r="AB223" s="145" t="n"/>
      <c r="AC223" s="145" t="n"/>
      <c r="AD223" s="145" t="n"/>
      <c r="AE223" s="145" t="n"/>
      <c r="AF223" s="145" t="n"/>
      <c r="AG223" s="145" t="n"/>
      <c r="AH223" s="145" t="n"/>
      <c r="AI223" s="145" t="n"/>
      <c r="AJ223" s="428" t="n"/>
      <c r="AK223" s="145" t="n"/>
      <c r="AL223" s="145" t="n"/>
      <c r="AM223" s="145" t="n"/>
      <c r="AN223" s="145" t="n"/>
      <c r="AO223" s="145" t="n"/>
      <c r="AP223" s="145" t="n"/>
      <c r="AQ223" s="145" t="n"/>
      <c r="AR223" s="145" t="n"/>
      <c r="AS223" s="145" t="n"/>
      <c r="AT223" s="145" t="n"/>
      <c r="AU223" s="145" t="n"/>
      <c r="AV223" s="425" t="n"/>
      <c r="AW223" s="145" t="n"/>
      <c r="AX223" s="145" t="n"/>
      <c r="AY223" s="145" t="n"/>
      <c r="AZ223" s="155" t="n"/>
      <c r="BA223" s="155" t="n"/>
      <c r="BB223" s="155" t="n"/>
      <c r="BC223" s="426" t="n"/>
      <c r="BD223" s="145" t="n"/>
      <c r="BE223" s="145" t="n"/>
      <c r="BF223" s="145" t="n"/>
      <c r="BG223" s="155" t="n"/>
      <c r="BH223" s="155" t="n"/>
      <c r="BI223" s="155" t="n"/>
      <c r="BJ223" s="426" t="n"/>
      <c r="BK223" s="145" t="n"/>
      <c r="BL223" s="145" t="n"/>
      <c r="BM223" s="145" t="n"/>
      <c r="BN223" s="155" t="n"/>
      <c r="BO223" s="155" t="n"/>
      <c r="BP223" s="155" t="n"/>
      <c r="BQ223" s="426" t="n"/>
      <c r="BR223" s="145" t="n"/>
      <c r="BS223" s="145" t="n"/>
      <c r="BT223" s="145" t="n"/>
      <c r="BU223" s="155" t="n"/>
      <c r="BV223" s="155" t="n"/>
      <c r="BW223" s="155" t="n"/>
      <c r="BX223" s="425" t="n"/>
      <c r="BY223" s="145" t="n"/>
      <c r="BZ223" s="145" t="n"/>
      <c r="CA223" s="145" t="n"/>
      <c r="CB223" s="155" t="n"/>
      <c r="CC223" s="155" t="n"/>
      <c r="CD223" s="155" t="n"/>
      <c r="CE223" s="425" t="n"/>
      <c r="CF223" s="145" t="n"/>
      <c r="CG223" s="145" t="n"/>
      <c r="CH223" s="145" t="n"/>
      <c r="CI223" s="155" t="n"/>
      <c r="CJ223" s="155" t="n"/>
      <c r="CK223" s="155" t="n"/>
      <c r="CL223" s="145" t="n"/>
      <c r="CM223" s="145" t="n"/>
      <c r="CN223" s="145" t="n"/>
      <c r="CO223" s="145" t="n"/>
      <c r="CP223" s="145" t="n"/>
      <c r="CQ223" s="145" t="n"/>
      <c r="CR223" s="145" t="n"/>
      <c r="CS223" s="145" t="n"/>
      <c r="CT223" s="145" t="n"/>
      <c r="CU223" s="145" t="n"/>
      <c r="CV223" s="145" t="n"/>
      <c r="CW223" s="145" t="n"/>
      <c r="CX223" s="145" t="n"/>
      <c r="CY223" s="145" t="n"/>
      <c r="CZ223" s="145" t="n"/>
      <c r="DA223" s="145" t="n"/>
      <c r="DB223" s="145" t="n"/>
      <c r="DC223" s="145" t="n"/>
      <c r="DD223" s="145" t="n"/>
      <c r="DE223" s="145" t="n"/>
      <c r="DF223" s="145" t="n"/>
      <c r="DG223" s="145" t="n"/>
      <c r="DH223" s="156" t="n"/>
    </row>
    <row r="224" ht="20.25" customHeight="1" s="621">
      <c r="A224" s="144" t="n"/>
      <c r="B224" s="145" t="n"/>
      <c r="C224" s="145" t="n"/>
      <c r="D224" s="146" t="n"/>
      <c r="E224" s="383" t="inlineStr">
        <is>
          <t>A110</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45" t="n"/>
      <c r="X224" s="145" t="n"/>
      <c r="Y224" s="145" t="n"/>
      <c r="Z224" s="145" t="n"/>
      <c r="AA224" s="145" t="n"/>
      <c r="AB224" s="145" t="n"/>
      <c r="AC224" s="145" t="n"/>
      <c r="AD224" s="145" t="n"/>
      <c r="AE224" s="145" t="n"/>
      <c r="AF224" s="145" t="n"/>
      <c r="AG224" s="145" t="n"/>
      <c r="AH224" s="145" t="n"/>
      <c r="AI224" s="145" t="n"/>
      <c r="AJ224" s="428" t="n"/>
      <c r="AK224" s="145" t="n"/>
      <c r="AL224" s="145" t="n"/>
      <c r="AM224" s="145" t="n"/>
      <c r="AN224" s="145" t="n"/>
      <c r="AO224" s="145" t="n"/>
      <c r="AP224" s="145" t="n"/>
      <c r="AQ224" s="145" t="n"/>
      <c r="AR224" s="145" t="n"/>
      <c r="AS224" s="145" t="n"/>
      <c r="AT224" s="145" t="n"/>
      <c r="AU224" s="145" t="n"/>
      <c r="AV224" s="425" t="n"/>
      <c r="AW224" s="145" t="n"/>
      <c r="AX224" s="145" t="n"/>
      <c r="AY224" s="145" t="n"/>
      <c r="AZ224" s="155" t="n"/>
      <c r="BA224" s="155" t="n"/>
      <c r="BB224" s="155" t="n"/>
      <c r="BC224" s="426" t="n"/>
      <c r="BD224" s="145" t="n"/>
      <c r="BE224" s="145" t="n"/>
      <c r="BF224" s="145" t="n"/>
      <c r="BG224" s="155" t="n"/>
      <c r="BH224" s="155" t="n"/>
      <c r="BI224" s="155" t="n"/>
      <c r="BJ224" s="426" t="n"/>
      <c r="BK224" s="145" t="n"/>
      <c r="BL224" s="145" t="n"/>
      <c r="BM224" s="145" t="n"/>
      <c r="BN224" s="155" t="n"/>
      <c r="BO224" s="155" t="n"/>
      <c r="BP224" s="155" t="n"/>
      <c r="BQ224" s="426" t="n"/>
      <c r="BR224" s="145" t="n"/>
      <c r="BS224" s="145" t="n"/>
      <c r="BT224" s="145" t="n"/>
      <c r="BU224" s="155" t="n"/>
      <c r="BV224" s="155" t="n"/>
      <c r="BW224" s="155" t="n"/>
      <c r="BX224" s="425" t="n"/>
      <c r="BY224" s="145" t="n"/>
      <c r="BZ224" s="145" t="n"/>
      <c r="CA224" s="145" t="n"/>
      <c r="CB224" s="155" t="n"/>
      <c r="CC224" s="155" t="n"/>
      <c r="CD224" s="155" t="n"/>
      <c r="CE224" s="425" t="n"/>
      <c r="CF224" s="145" t="n"/>
      <c r="CG224" s="145" t="n"/>
      <c r="CH224" s="145" t="n"/>
      <c r="CI224" s="155" t="n"/>
      <c r="CJ224" s="155" t="n"/>
      <c r="CK224" s="155" t="n"/>
      <c r="CL224" s="145" t="n"/>
      <c r="CM224" s="145" t="n"/>
      <c r="CN224" s="145" t="n"/>
      <c r="CO224" s="145" t="n"/>
      <c r="CP224" s="145" t="n"/>
      <c r="CQ224" s="145" t="n"/>
      <c r="CR224" s="145" t="n"/>
      <c r="CS224" s="145" t="n"/>
      <c r="CT224" s="145" t="n"/>
      <c r="CU224" s="145" t="n"/>
      <c r="CV224" s="145" t="n"/>
      <c r="CW224" s="145" t="n"/>
      <c r="CX224" s="145" t="n"/>
      <c r="CY224" s="145" t="n"/>
      <c r="CZ224" s="145" t="n"/>
      <c r="DA224" s="145" t="n"/>
      <c r="DB224" s="145" t="n"/>
      <c r="DC224" s="145" t="n"/>
      <c r="DD224" s="145" t="n"/>
      <c r="DE224" s="145" t="n"/>
      <c r="DF224" s="145" t="n"/>
      <c r="DG224" s="145" t="n"/>
      <c r="DH224" s="156" t="n"/>
    </row>
    <row r="225" ht="20.25" customHeight="1" s="621">
      <c r="A225" s="144" t="n"/>
      <c r="B225" s="145" t="n"/>
      <c r="C225" s="145" t="n"/>
      <c r="D225" s="146" t="n"/>
      <c r="E225" s="383" t="inlineStr">
        <is>
          <t>A111</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45" t="n"/>
      <c r="X225" s="145" t="n"/>
      <c r="Y225" s="145" t="n"/>
      <c r="Z225" s="145" t="n"/>
      <c r="AA225" s="145" t="n"/>
      <c r="AB225" s="145" t="n"/>
      <c r="AC225" s="145" t="n"/>
      <c r="AD225" s="145" t="n"/>
      <c r="AE225" s="145" t="n"/>
      <c r="AF225" s="145" t="n"/>
      <c r="AG225" s="145" t="n"/>
      <c r="AH225" s="145" t="n"/>
      <c r="AI225" s="145" t="n"/>
      <c r="AJ225" s="428" t="n"/>
      <c r="AK225" s="145" t="n"/>
      <c r="AL225" s="145" t="n"/>
      <c r="AM225" s="145" t="n"/>
      <c r="AN225" s="145" t="n"/>
      <c r="AO225" s="145" t="n"/>
      <c r="AP225" s="145" t="n"/>
      <c r="AQ225" s="145" t="n"/>
      <c r="AR225" s="145" t="n"/>
      <c r="AS225" s="145" t="n"/>
      <c r="AT225" s="145" t="n"/>
      <c r="AU225" s="145" t="n"/>
      <c r="AV225" s="425" t="n"/>
      <c r="AW225" s="145" t="n"/>
      <c r="AX225" s="145" t="n"/>
      <c r="AY225" s="145" t="n"/>
      <c r="AZ225" s="155" t="n"/>
      <c r="BA225" s="155" t="n"/>
      <c r="BB225" s="155" t="n"/>
      <c r="BC225" s="426" t="n"/>
      <c r="BD225" s="145" t="n"/>
      <c r="BE225" s="145" t="n"/>
      <c r="BF225" s="145" t="n"/>
      <c r="BG225" s="155" t="n"/>
      <c r="BH225" s="155" t="n"/>
      <c r="BI225" s="155" t="n"/>
      <c r="BJ225" s="426" t="n"/>
      <c r="BK225" s="145" t="n"/>
      <c r="BL225" s="145" t="n"/>
      <c r="BM225" s="145" t="n"/>
      <c r="BN225" s="155" t="n"/>
      <c r="BO225" s="155" t="n"/>
      <c r="BP225" s="155" t="n"/>
      <c r="BQ225" s="426" t="n"/>
      <c r="BR225" s="145" t="n"/>
      <c r="BS225" s="145" t="n"/>
      <c r="BT225" s="145" t="n"/>
      <c r="BU225" s="155" t="n"/>
      <c r="BV225" s="155" t="n"/>
      <c r="BW225" s="155" t="n"/>
      <c r="BX225" s="425" t="n"/>
      <c r="BY225" s="145" t="n"/>
      <c r="BZ225" s="145" t="n"/>
      <c r="CA225" s="145" t="n"/>
      <c r="CB225" s="155" t="n"/>
      <c r="CC225" s="155" t="n"/>
      <c r="CD225" s="155" t="n"/>
      <c r="CE225" s="425" t="n"/>
      <c r="CF225" s="145" t="n"/>
      <c r="CG225" s="145" t="n"/>
      <c r="CH225" s="145" t="n"/>
      <c r="CI225" s="155" t="n"/>
      <c r="CJ225" s="155" t="n"/>
      <c r="CK225" s="155" t="n"/>
      <c r="CL225" s="145" t="n"/>
      <c r="CM225" s="145" t="n"/>
      <c r="CN225" s="145" t="n"/>
      <c r="CO225" s="145" t="n"/>
      <c r="CP225" s="145" t="n"/>
      <c r="CQ225" s="145" t="n"/>
      <c r="CR225" s="145" t="n"/>
      <c r="CS225" s="145" t="n"/>
      <c r="CT225" s="145" t="n"/>
      <c r="CU225" s="145" t="n"/>
      <c r="CV225" s="145" t="n"/>
      <c r="CW225" s="145" t="n"/>
      <c r="CX225" s="145" t="n"/>
      <c r="CY225" s="145" t="n"/>
      <c r="CZ225" s="145" t="n"/>
      <c r="DA225" s="145" t="n"/>
      <c r="DB225" s="145" t="n"/>
      <c r="DC225" s="145" t="n"/>
      <c r="DD225" s="145" t="n"/>
      <c r="DE225" s="145" t="n"/>
      <c r="DF225" s="145" t="n"/>
      <c r="DG225" s="145" t="n"/>
      <c r="DH225" s="156" t="n"/>
    </row>
    <row r="226" ht="20.25" customHeight="1" s="621">
      <c r="A226" s="144" t="n"/>
      <c r="B226" s="145" t="n"/>
      <c r="C226" s="145" t="n"/>
      <c r="D226" s="146" t="n"/>
      <c r="E226" s="383" t="inlineStr">
        <is>
          <t>A112</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45" t="n"/>
      <c r="X226" s="145" t="n"/>
      <c r="Y226" s="145" t="n"/>
      <c r="Z226" s="145" t="n"/>
      <c r="AA226" s="145" t="n"/>
      <c r="AB226" s="145" t="n"/>
      <c r="AC226" s="145" t="n"/>
      <c r="AD226" s="145" t="n"/>
      <c r="AE226" s="145" t="n"/>
      <c r="AF226" s="145" t="n"/>
      <c r="AG226" s="145" t="n"/>
      <c r="AH226" s="145" t="n"/>
      <c r="AI226" s="145" t="n"/>
      <c r="AJ226" s="428" t="n"/>
      <c r="AK226" s="145" t="n"/>
      <c r="AL226" s="145" t="n"/>
      <c r="AM226" s="145" t="n"/>
      <c r="AN226" s="145" t="n"/>
      <c r="AO226" s="145" t="n"/>
      <c r="AP226" s="145" t="n"/>
      <c r="AQ226" s="145" t="n"/>
      <c r="AR226" s="145" t="n"/>
      <c r="AS226" s="145" t="n"/>
      <c r="AT226" s="145" t="n"/>
      <c r="AU226" s="145" t="n"/>
      <c r="AV226" s="425" t="n"/>
      <c r="AW226" s="145" t="n"/>
      <c r="AX226" s="145" t="n"/>
      <c r="AY226" s="145" t="n"/>
      <c r="AZ226" s="155" t="n"/>
      <c r="BA226" s="155" t="n"/>
      <c r="BB226" s="155" t="n"/>
      <c r="BC226" s="426" t="n"/>
      <c r="BD226" s="145" t="n"/>
      <c r="BE226" s="145" t="n"/>
      <c r="BF226" s="145" t="n"/>
      <c r="BG226" s="155" t="n"/>
      <c r="BH226" s="155" t="n"/>
      <c r="BI226" s="155" t="n"/>
      <c r="BJ226" s="426" t="n"/>
      <c r="BK226" s="145" t="n"/>
      <c r="BL226" s="145" t="n"/>
      <c r="BM226" s="145" t="n"/>
      <c r="BN226" s="155" t="n"/>
      <c r="BO226" s="155" t="n"/>
      <c r="BP226" s="155" t="n"/>
      <c r="BQ226" s="426" t="n"/>
      <c r="BR226" s="145" t="n"/>
      <c r="BS226" s="145" t="n"/>
      <c r="BT226" s="145" t="n"/>
      <c r="BU226" s="155" t="n"/>
      <c r="BV226" s="155" t="n"/>
      <c r="BW226" s="155" t="n"/>
      <c r="BX226" s="425" t="n"/>
      <c r="BY226" s="145" t="n"/>
      <c r="BZ226" s="145" t="n"/>
      <c r="CA226" s="145" t="n"/>
      <c r="CB226" s="155" t="n"/>
      <c r="CC226" s="155" t="n"/>
      <c r="CD226" s="155" t="n"/>
      <c r="CE226" s="425" t="n"/>
      <c r="CF226" s="145" t="n"/>
      <c r="CG226" s="145" t="n"/>
      <c r="CH226" s="145" t="n"/>
      <c r="CI226" s="155" t="n"/>
      <c r="CJ226" s="155" t="n"/>
      <c r="CK226" s="155" t="n"/>
      <c r="CL226" s="145" t="n"/>
      <c r="CM226" s="145" t="n"/>
      <c r="CN226" s="145" t="n"/>
      <c r="CO226" s="145" t="n"/>
      <c r="CP226" s="145" t="n"/>
      <c r="CQ226" s="145" t="n"/>
      <c r="CR226" s="145" t="n"/>
      <c r="CS226" s="145" t="n"/>
      <c r="CT226" s="145" t="n"/>
      <c r="CU226" s="145" t="n"/>
      <c r="CV226" s="145" t="n"/>
      <c r="CW226" s="145" t="n"/>
      <c r="CX226" s="145" t="n"/>
      <c r="CY226" s="145" t="n"/>
      <c r="CZ226" s="145" t="n"/>
      <c r="DA226" s="145" t="n"/>
      <c r="DB226" s="145" t="n"/>
      <c r="DC226" s="145" t="n"/>
      <c r="DD226" s="145" t="n"/>
      <c r="DE226" s="145" t="n"/>
      <c r="DF226" s="145" t="n"/>
      <c r="DG226" s="145" t="n"/>
      <c r="DH226" s="156" t="n"/>
    </row>
    <row r="227" ht="20.25" customHeight="1" s="621">
      <c r="A227" s="144" t="n"/>
      <c r="B227" s="145" t="n"/>
      <c r="C227" s="145" t="n"/>
      <c r="D227" s="146" t="n"/>
      <c r="E227" s="383" t="inlineStr">
        <is>
          <t>A113</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45" t="n"/>
      <c r="X227" s="145" t="n"/>
      <c r="Y227" s="145" t="n"/>
      <c r="Z227" s="145" t="n"/>
      <c r="AA227" s="145" t="n"/>
      <c r="AB227" s="145" t="n"/>
      <c r="AC227" s="145" t="n"/>
      <c r="AD227" s="145" t="n"/>
      <c r="AE227" s="145" t="n"/>
      <c r="AF227" s="145" t="n"/>
      <c r="AG227" s="145" t="n"/>
      <c r="AH227" s="145" t="n"/>
      <c r="AI227" s="145" t="n"/>
      <c r="AJ227" s="428" t="n"/>
      <c r="AK227" s="145" t="n"/>
      <c r="AL227" s="145" t="n"/>
      <c r="AM227" s="145" t="n"/>
      <c r="AN227" s="145" t="n"/>
      <c r="AO227" s="145" t="n"/>
      <c r="AP227" s="145" t="n"/>
      <c r="AQ227" s="145" t="n"/>
      <c r="AR227" s="145" t="n"/>
      <c r="AS227" s="145" t="n"/>
      <c r="AT227" s="145" t="n"/>
      <c r="AU227" s="145" t="n"/>
      <c r="AV227" s="425" t="n"/>
      <c r="AW227" s="145" t="n"/>
      <c r="AX227" s="145" t="n"/>
      <c r="AY227" s="145" t="n"/>
      <c r="AZ227" s="155" t="n"/>
      <c r="BA227" s="155" t="n"/>
      <c r="BB227" s="155" t="n"/>
      <c r="BC227" s="426" t="n"/>
      <c r="BD227" s="145" t="n"/>
      <c r="BE227" s="145" t="n"/>
      <c r="BF227" s="145" t="n"/>
      <c r="BG227" s="155" t="n"/>
      <c r="BH227" s="155" t="n"/>
      <c r="BI227" s="155" t="n"/>
      <c r="BJ227" s="426" t="n"/>
      <c r="BK227" s="145" t="n"/>
      <c r="BL227" s="145" t="n"/>
      <c r="BM227" s="145" t="n"/>
      <c r="BN227" s="155" t="n"/>
      <c r="BO227" s="155" t="n"/>
      <c r="BP227" s="155" t="n"/>
      <c r="BQ227" s="426" t="n"/>
      <c r="BR227" s="145" t="n"/>
      <c r="BS227" s="145" t="n"/>
      <c r="BT227" s="145" t="n"/>
      <c r="BU227" s="155" t="n"/>
      <c r="BV227" s="155" t="n"/>
      <c r="BW227" s="155" t="n"/>
      <c r="BX227" s="425" t="n"/>
      <c r="BY227" s="145" t="n"/>
      <c r="BZ227" s="145" t="n"/>
      <c r="CA227" s="145" t="n"/>
      <c r="CB227" s="155" t="n"/>
      <c r="CC227" s="155" t="n"/>
      <c r="CD227" s="155" t="n"/>
      <c r="CE227" s="425" t="n"/>
      <c r="CF227" s="145" t="n"/>
      <c r="CG227" s="145" t="n"/>
      <c r="CH227" s="145" t="n"/>
      <c r="CI227" s="155" t="n"/>
      <c r="CJ227" s="155" t="n"/>
      <c r="CK227" s="155" t="n"/>
      <c r="CL227" s="145" t="n"/>
      <c r="CM227" s="145" t="n"/>
      <c r="CN227" s="145" t="n"/>
      <c r="CO227" s="145" t="n"/>
      <c r="CP227" s="145" t="n"/>
      <c r="CQ227" s="145" t="n"/>
      <c r="CR227" s="145" t="n"/>
      <c r="CS227" s="145" t="n"/>
      <c r="CT227" s="145" t="n"/>
      <c r="CU227" s="145" t="n"/>
      <c r="CV227" s="145" t="n"/>
      <c r="CW227" s="145" t="n"/>
      <c r="CX227" s="145" t="n"/>
      <c r="CY227" s="145" t="n"/>
      <c r="CZ227" s="145" t="n"/>
      <c r="DA227" s="145" t="n"/>
      <c r="DB227" s="145" t="n"/>
      <c r="DC227" s="145" t="n"/>
      <c r="DD227" s="145" t="n"/>
      <c r="DE227" s="145" t="n"/>
      <c r="DF227" s="145" t="n"/>
      <c r="DG227" s="145" t="n"/>
      <c r="DH227" s="156" t="n"/>
    </row>
    <row r="228" ht="20.25" customHeight="1" s="621">
      <c r="A228" s="144" t="n"/>
      <c r="B228" s="145" t="n"/>
      <c r="C228" s="145" t="n"/>
      <c r="D228" s="146" t="n"/>
      <c r="E228" s="383" t="inlineStr">
        <is>
          <t>A114</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45" t="n"/>
      <c r="X228" s="145" t="n"/>
      <c r="Y228" s="145" t="n"/>
      <c r="Z228" s="145" t="n"/>
      <c r="AA228" s="145" t="n"/>
      <c r="AB228" s="145" t="n"/>
      <c r="AC228" s="145" t="n"/>
      <c r="AD228" s="145" t="n"/>
      <c r="AE228" s="145" t="n"/>
      <c r="AF228" s="145" t="n"/>
      <c r="AG228" s="145" t="n"/>
      <c r="AH228" s="145" t="n"/>
      <c r="AI228" s="145" t="n"/>
      <c r="AJ228" s="428" t="n"/>
      <c r="AK228" s="145" t="n"/>
      <c r="AL228" s="145" t="n"/>
      <c r="AM228" s="145" t="n"/>
      <c r="AN228" s="145" t="n"/>
      <c r="AO228" s="145" t="n"/>
      <c r="AP228" s="145" t="n"/>
      <c r="AQ228" s="145" t="n"/>
      <c r="AR228" s="145" t="n"/>
      <c r="AS228" s="145" t="n"/>
      <c r="AT228" s="145" t="n"/>
      <c r="AU228" s="145" t="n"/>
      <c r="AV228" s="425" t="n"/>
      <c r="AW228" s="145" t="n"/>
      <c r="AX228" s="145" t="n"/>
      <c r="AY228" s="145" t="n"/>
      <c r="AZ228" s="155" t="n"/>
      <c r="BA228" s="155" t="n"/>
      <c r="BB228" s="155" t="n"/>
      <c r="BC228" s="426" t="n"/>
      <c r="BD228" s="145" t="n"/>
      <c r="BE228" s="145" t="n"/>
      <c r="BF228" s="145" t="n"/>
      <c r="BG228" s="155" t="n"/>
      <c r="BH228" s="155" t="n"/>
      <c r="BI228" s="155" t="n"/>
      <c r="BJ228" s="426" t="n"/>
      <c r="BK228" s="145" t="n"/>
      <c r="BL228" s="145" t="n"/>
      <c r="BM228" s="145" t="n"/>
      <c r="BN228" s="155" t="n"/>
      <c r="BO228" s="155" t="n"/>
      <c r="BP228" s="155" t="n"/>
      <c r="BQ228" s="426" t="n"/>
      <c r="BR228" s="145" t="n"/>
      <c r="BS228" s="145" t="n"/>
      <c r="BT228" s="145" t="n"/>
      <c r="BU228" s="155" t="n"/>
      <c r="BV228" s="155" t="n"/>
      <c r="BW228" s="155" t="n"/>
      <c r="BX228" s="425" t="n"/>
      <c r="BY228" s="145" t="n"/>
      <c r="BZ228" s="145" t="n"/>
      <c r="CA228" s="145" t="n"/>
      <c r="CB228" s="155" t="n"/>
      <c r="CC228" s="155" t="n"/>
      <c r="CD228" s="155" t="n"/>
      <c r="CE228" s="425" t="n"/>
      <c r="CF228" s="145" t="n"/>
      <c r="CG228" s="145" t="n"/>
      <c r="CH228" s="145" t="n"/>
      <c r="CI228" s="155" t="n"/>
      <c r="CJ228" s="155" t="n"/>
      <c r="CK228" s="155" t="n"/>
      <c r="CL228" s="145" t="n"/>
      <c r="CM228" s="145" t="n"/>
      <c r="CN228" s="145" t="n"/>
      <c r="CO228" s="145" t="n"/>
      <c r="CP228" s="145" t="n"/>
      <c r="CQ228" s="145" t="n"/>
      <c r="CR228" s="145" t="n"/>
      <c r="CS228" s="145" t="n"/>
      <c r="CT228" s="145" t="n"/>
      <c r="CU228" s="145" t="n"/>
      <c r="CV228" s="145" t="n"/>
      <c r="CW228" s="145" t="n"/>
      <c r="CX228" s="145" t="n"/>
      <c r="CY228" s="145" t="n"/>
      <c r="CZ228" s="145" t="n"/>
      <c r="DA228" s="145" t="n"/>
      <c r="DB228" s="145" t="n"/>
      <c r="DC228" s="145" t="n"/>
      <c r="DD228" s="145" t="n"/>
      <c r="DE228" s="145" t="n"/>
      <c r="DF228" s="145" t="n"/>
      <c r="DG228" s="145" t="n"/>
      <c r="DH228" s="156" t="n"/>
    </row>
    <row r="229" ht="20.25" customHeight="1" s="621">
      <c r="A229" s="144" t="n"/>
      <c r="B229" s="145" t="n"/>
      <c r="C229" s="145" t="n"/>
      <c r="D229" s="146" t="n"/>
      <c r="E229" s="383" t="inlineStr">
        <is>
          <t>A115</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45" t="n"/>
      <c r="X229" s="145" t="n"/>
      <c r="Y229" s="145" t="n"/>
      <c r="Z229" s="145" t="n"/>
      <c r="AA229" s="145" t="n"/>
      <c r="AB229" s="145" t="n"/>
      <c r="AC229" s="145" t="n"/>
      <c r="AD229" s="145" t="n"/>
      <c r="AE229" s="145" t="n"/>
      <c r="AF229" s="145" t="n"/>
      <c r="AG229" s="145" t="n"/>
      <c r="AH229" s="145" t="n"/>
      <c r="AI229" s="145" t="n"/>
      <c r="AJ229" s="428" t="n"/>
      <c r="AK229" s="145" t="n"/>
      <c r="AL229" s="145" t="n"/>
      <c r="AM229" s="145" t="n"/>
      <c r="AN229" s="145" t="n"/>
      <c r="AO229" s="145" t="n"/>
      <c r="AP229" s="145" t="n"/>
      <c r="AQ229" s="145" t="n"/>
      <c r="AR229" s="145" t="n"/>
      <c r="AS229" s="145" t="n"/>
      <c r="AT229" s="145" t="n"/>
      <c r="AU229" s="145" t="n"/>
      <c r="AV229" s="425" t="n"/>
      <c r="AW229" s="145" t="n"/>
      <c r="AX229" s="145" t="n"/>
      <c r="AY229" s="145" t="n"/>
      <c r="AZ229" s="155" t="n"/>
      <c r="BA229" s="155" t="n"/>
      <c r="BB229" s="155" t="n"/>
      <c r="BC229" s="426" t="n"/>
      <c r="BD229" s="145" t="n"/>
      <c r="BE229" s="145" t="n"/>
      <c r="BF229" s="145" t="n"/>
      <c r="BG229" s="155" t="n"/>
      <c r="BH229" s="155" t="n"/>
      <c r="BI229" s="155" t="n"/>
      <c r="BJ229" s="426" t="n"/>
      <c r="BK229" s="145" t="n"/>
      <c r="BL229" s="145" t="n"/>
      <c r="BM229" s="145" t="n"/>
      <c r="BN229" s="155" t="n"/>
      <c r="BO229" s="155" t="n"/>
      <c r="BP229" s="155" t="n"/>
      <c r="BQ229" s="426" t="n"/>
      <c r="BR229" s="145" t="n"/>
      <c r="BS229" s="145" t="n"/>
      <c r="BT229" s="145" t="n"/>
      <c r="BU229" s="155" t="n"/>
      <c r="BV229" s="155" t="n"/>
      <c r="BW229" s="155" t="n"/>
      <c r="BX229" s="425" t="n"/>
      <c r="BY229" s="145" t="n"/>
      <c r="BZ229" s="145" t="n"/>
      <c r="CA229" s="145" t="n"/>
      <c r="CB229" s="155" t="n"/>
      <c r="CC229" s="155" t="n"/>
      <c r="CD229" s="155" t="n"/>
      <c r="CE229" s="425" t="n"/>
      <c r="CF229" s="145" t="n"/>
      <c r="CG229" s="145" t="n"/>
      <c r="CH229" s="145" t="n"/>
      <c r="CI229" s="155" t="n"/>
      <c r="CJ229" s="155" t="n"/>
      <c r="CK229" s="155" t="n"/>
      <c r="CL229" s="145" t="n"/>
      <c r="CM229" s="145" t="n"/>
      <c r="CN229" s="145" t="n"/>
      <c r="CO229" s="145" t="n"/>
      <c r="CP229" s="145" t="n"/>
      <c r="CQ229" s="145" t="n"/>
      <c r="CR229" s="145" t="n"/>
      <c r="CS229" s="145" t="n"/>
      <c r="CT229" s="145" t="n"/>
      <c r="CU229" s="145" t="n"/>
      <c r="CV229" s="145" t="n"/>
      <c r="CW229" s="145" t="n"/>
      <c r="CX229" s="145" t="n"/>
      <c r="CY229" s="145" t="n"/>
      <c r="CZ229" s="145" t="n"/>
      <c r="DA229" s="145" t="n"/>
      <c r="DB229" s="145" t="n"/>
      <c r="DC229" s="145" t="n"/>
      <c r="DD229" s="145" t="n"/>
      <c r="DE229" s="145" t="n"/>
      <c r="DF229" s="145" t="n"/>
      <c r="DG229" s="145" t="n"/>
      <c r="DH229" s="156" t="n"/>
    </row>
    <row r="230" ht="20.25" customHeight="1" s="621">
      <c r="A230" s="144" t="n"/>
      <c r="B230" s="145" t="n"/>
      <c r="C230" s="145" t="n"/>
      <c r="D230" s="146" t="n"/>
      <c r="E230" s="383" t="inlineStr">
        <is>
          <t>A116</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45" t="n"/>
      <c r="X230" s="145" t="n"/>
      <c r="Y230" s="145" t="n"/>
      <c r="Z230" s="145" t="n"/>
      <c r="AA230" s="145" t="n"/>
      <c r="AB230" s="145" t="n"/>
      <c r="AC230" s="145" t="n"/>
      <c r="AD230" s="145" t="n"/>
      <c r="AE230" s="145" t="n"/>
      <c r="AF230" s="145" t="n"/>
      <c r="AG230" s="145" t="n"/>
      <c r="AH230" s="145" t="n"/>
      <c r="AI230" s="145" t="n"/>
      <c r="AJ230" s="428" t="n"/>
      <c r="AK230" s="145" t="n"/>
      <c r="AL230" s="145" t="n"/>
      <c r="AM230" s="145" t="n"/>
      <c r="AN230" s="145" t="n"/>
      <c r="AO230" s="145" t="n"/>
      <c r="AP230" s="145" t="n"/>
      <c r="AQ230" s="145" t="n"/>
      <c r="AR230" s="145" t="n"/>
      <c r="AS230" s="145" t="n"/>
      <c r="AT230" s="145" t="n"/>
      <c r="AU230" s="145" t="n"/>
      <c r="AV230" s="425" t="n"/>
      <c r="AW230" s="145" t="n"/>
      <c r="AX230" s="145" t="n"/>
      <c r="AY230" s="145" t="n"/>
      <c r="AZ230" s="155" t="n"/>
      <c r="BA230" s="155" t="n"/>
      <c r="BB230" s="155" t="n"/>
      <c r="BC230" s="426" t="n"/>
      <c r="BD230" s="145" t="n"/>
      <c r="BE230" s="145" t="n"/>
      <c r="BF230" s="145" t="n"/>
      <c r="BG230" s="155" t="n"/>
      <c r="BH230" s="155" t="n"/>
      <c r="BI230" s="155" t="n"/>
      <c r="BJ230" s="426" t="n"/>
      <c r="BK230" s="145" t="n"/>
      <c r="BL230" s="145" t="n"/>
      <c r="BM230" s="145" t="n"/>
      <c r="BN230" s="155" t="n"/>
      <c r="BO230" s="155" t="n"/>
      <c r="BP230" s="155" t="n"/>
      <c r="BQ230" s="426" t="n"/>
      <c r="BR230" s="145" t="n"/>
      <c r="BS230" s="145" t="n"/>
      <c r="BT230" s="145" t="n"/>
      <c r="BU230" s="155" t="n"/>
      <c r="BV230" s="155" t="n"/>
      <c r="BW230" s="155" t="n"/>
      <c r="BX230" s="425" t="n"/>
      <c r="BY230" s="145" t="n"/>
      <c r="BZ230" s="145" t="n"/>
      <c r="CA230" s="145" t="n"/>
      <c r="CB230" s="155" t="n"/>
      <c r="CC230" s="155" t="n"/>
      <c r="CD230" s="155" t="n"/>
      <c r="CE230" s="425" t="n"/>
      <c r="CF230" s="145" t="n"/>
      <c r="CG230" s="145" t="n"/>
      <c r="CH230" s="145" t="n"/>
      <c r="CI230" s="155" t="n"/>
      <c r="CJ230" s="155" t="n"/>
      <c r="CK230" s="155" t="n"/>
      <c r="CL230" s="145" t="n"/>
      <c r="CM230" s="145" t="n"/>
      <c r="CN230" s="145" t="n"/>
      <c r="CO230" s="145" t="n"/>
      <c r="CP230" s="145" t="n"/>
      <c r="CQ230" s="145" t="n"/>
      <c r="CR230" s="145" t="n"/>
      <c r="CS230" s="145" t="n"/>
      <c r="CT230" s="145" t="n"/>
      <c r="CU230" s="145" t="n"/>
      <c r="CV230" s="145" t="n"/>
      <c r="CW230" s="145" t="n"/>
      <c r="CX230" s="145" t="n"/>
      <c r="CY230" s="145" t="n"/>
      <c r="CZ230" s="145" t="n"/>
      <c r="DA230" s="145" t="n"/>
      <c r="DB230" s="145" t="n"/>
      <c r="DC230" s="145" t="n"/>
      <c r="DD230" s="145" t="n"/>
      <c r="DE230" s="145" t="n"/>
      <c r="DF230" s="145" t="n"/>
      <c r="DG230" s="145" t="n"/>
      <c r="DH230" s="156" t="n"/>
    </row>
    <row r="231" ht="20.25" customHeight="1" s="621">
      <c r="A231" s="144" t="n"/>
      <c r="B231" s="145" t="n"/>
      <c r="C231" s="145" t="n"/>
      <c r="D231" s="146" t="n"/>
      <c r="E231" s="383" t="inlineStr">
        <is>
          <t>A117</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45" t="n"/>
      <c r="X231" s="145" t="n"/>
      <c r="Y231" s="145" t="n"/>
      <c r="Z231" s="145" t="n"/>
      <c r="AA231" s="145" t="n"/>
      <c r="AB231" s="145" t="n"/>
      <c r="AC231" s="145" t="n"/>
      <c r="AD231" s="145" t="n"/>
      <c r="AE231" s="145" t="n"/>
      <c r="AF231" s="145" t="n"/>
      <c r="AG231" s="145" t="n"/>
      <c r="AH231" s="145" t="n"/>
      <c r="AI231" s="145" t="n"/>
      <c r="AJ231" s="428" t="n"/>
      <c r="AK231" s="145" t="n"/>
      <c r="AL231" s="145" t="n"/>
      <c r="AM231" s="145" t="n"/>
      <c r="AN231" s="145" t="n"/>
      <c r="AO231" s="145" t="n"/>
      <c r="AP231" s="145" t="n"/>
      <c r="AQ231" s="145" t="n"/>
      <c r="AR231" s="145" t="n"/>
      <c r="AS231" s="145" t="n"/>
      <c r="AT231" s="145" t="n"/>
      <c r="AU231" s="145" t="n"/>
      <c r="AV231" s="425" t="n"/>
      <c r="AW231" s="145" t="n"/>
      <c r="AX231" s="145" t="n"/>
      <c r="AY231" s="145" t="n"/>
      <c r="AZ231" s="155" t="n"/>
      <c r="BA231" s="155" t="n"/>
      <c r="BB231" s="155" t="n"/>
      <c r="BC231" s="426" t="n"/>
      <c r="BD231" s="145" t="n"/>
      <c r="BE231" s="145" t="n"/>
      <c r="BF231" s="145" t="n"/>
      <c r="BG231" s="155" t="n"/>
      <c r="BH231" s="155" t="n"/>
      <c r="BI231" s="155" t="n"/>
      <c r="BJ231" s="426" t="n"/>
      <c r="BK231" s="145" t="n"/>
      <c r="BL231" s="145" t="n"/>
      <c r="BM231" s="145" t="n"/>
      <c r="BN231" s="155" t="n"/>
      <c r="BO231" s="155" t="n"/>
      <c r="BP231" s="155" t="n"/>
      <c r="BQ231" s="426" t="n"/>
      <c r="BR231" s="145" t="n"/>
      <c r="BS231" s="145" t="n"/>
      <c r="BT231" s="145" t="n"/>
      <c r="BU231" s="155" t="n"/>
      <c r="BV231" s="155" t="n"/>
      <c r="BW231" s="155" t="n"/>
      <c r="BX231" s="425" t="n"/>
      <c r="BY231" s="145" t="n"/>
      <c r="BZ231" s="145" t="n"/>
      <c r="CA231" s="145" t="n"/>
      <c r="CB231" s="155" t="n"/>
      <c r="CC231" s="155" t="n"/>
      <c r="CD231" s="155" t="n"/>
      <c r="CE231" s="425" t="n"/>
      <c r="CF231" s="145" t="n"/>
      <c r="CG231" s="145" t="n"/>
      <c r="CH231" s="145" t="n"/>
      <c r="CI231" s="155" t="n"/>
      <c r="CJ231" s="155" t="n"/>
      <c r="CK231" s="155" t="n"/>
      <c r="CL231" s="145" t="n"/>
      <c r="CM231" s="145" t="n"/>
      <c r="CN231" s="145" t="n"/>
      <c r="CO231" s="145" t="n"/>
      <c r="CP231" s="145" t="n"/>
      <c r="CQ231" s="145" t="n"/>
      <c r="CR231" s="145" t="n"/>
      <c r="CS231" s="145" t="n"/>
      <c r="CT231" s="145" t="n"/>
      <c r="CU231" s="145" t="n"/>
      <c r="CV231" s="145" t="n"/>
      <c r="CW231" s="145" t="n"/>
      <c r="CX231" s="145" t="n"/>
      <c r="CY231" s="145" t="n"/>
      <c r="CZ231" s="145" t="n"/>
      <c r="DA231" s="145" t="n"/>
      <c r="DB231" s="145" t="n"/>
      <c r="DC231" s="145" t="n"/>
      <c r="DD231" s="145" t="n"/>
      <c r="DE231" s="145" t="n"/>
      <c r="DF231" s="145" t="n"/>
      <c r="DG231" s="145" t="n"/>
      <c r="DH231" s="156" t="n"/>
    </row>
    <row r="232" ht="20.25" customHeight="1" s="621">
      <c r="A232" s="144" t="n"/>
      <c r="B232" s="145" t="n"/>
      <c r="C232" s="145" t="n"/>
      <c r="D232" s="146" t="n"/>
      <c r="E232" s="383" t="inlineStr">
        <is>
          <t>A118</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45" t="n"/>
      <c r="X232" s="145" t="n"/>
      <c r="Y232" s="145" t="n"/>
      <c r="Z232" s="145" t="n"/>
      <c r="AA232" s="145" t="n"/>
      <c r="AB232" s="145" t="n"/>
      <c r="AC232" s="145" t="n"/>
      <c r="AD232" s="145" t="n"/>
      <c r="AE232" s="145" t="n"/>
      <c r="AF232" s="145" t="n"/>
      <c r="AG232" s="145" t="n"/>
      <c r="AH232" s="145" t="n"/>
      <c r="AI232" s="145" t="n"/>
      <c r="AJ232" s="428" t="n"/>
      <c r="AK232" s="145" t="n"/>
      <c r="AL232" s="145" t="n"/>
      <c r="AM232" s="145" t="n"/>
      <c r="AN232" s="145" t="n"/>
      <c r="AO232" s="145" t="n"/>
      <c r="AP232" s="145" t="n"/>
      <c r="AQ232" s="145" t="n"/>
      <c r="AR232" s="145" t="n"/>
      <c r="AS232" s="145" t="n"/>
      <c r="AT232" s="145" t="n"/>
      <c r="AU232" s="145" t="n"/>
      <c r="AV232" s="425" t="n"/>
      <c r="AW232" s="145" t="n"/>
      <c r="AX232" s="145" t="n"/>
      <c r="AY232" s="145" t="n"/>
      <c r="AZ232" s="155" t="n"/>
      <c r="BA232" s="155" t="n"/>
      <c r="BB232" s="155" t="n"/>
      <c r="BC232" s="426" t="n"/>
      <c r="BD232" s="145" t="n"/>
      <c r="BE232" s="145" t="n"/>
      <c r="BF232" s="145" t="n"/>
      <c r="BG232" s="155" t="n"/>
      <c r="BH232" s="155" t="n"/>
      <c r="BI232" s="155" t="n"/>
      <c r="BJ232" s="426" t="n"/>
      <c r="BK232" s="145" t="n"/>
      <c r="BL232" s="145" t="n"/>
      <c r="BM232" s="145" t="n"/>
      <c r="BN232" s="155" t="n"/>
      <c r="BO232" s="155" t="n"/>
      <c r="BP232" s="155" t="n"/>
      <c r="BQ232" s="426" t="n"/>
      <c r="BR232" s="145" t="n"/>
      <c r="BS232" s="145" t="n"/>
      <c r="BT232" s="145" t="n"/>
      <c r="BU232" s="155" t="n"/>
      <c r="BV232" s="155" t="n"/>
      <c r="BW232" s="155" t="n"/>
      <c r="BX232" s="425" t="n"/>
      <c r="BY232" s="145" t="n"/>
      <c r="BZ232" s="145" t="n"/>
      <c r="CA232" s="145" t="n"/>
      <c r="CB232" s="155" t="n"/>
      <c r="CC232" s="155" t="n"/>
      <c r="CD232" s="155" t="n"/>
      <c r="CE232" s="425" t="n"/>
      <c r="CF232" s="145" t="n"/>
      <c r="CG232" s="145" t="n"/>
      <c r="CH232" s="145" t="n"/>
      <c r="CI232" s="155" t="n"/>
      <c r="CJ232" s="155" t="n"/>
      <c r="CK232" s="155" t="n"/>
      <c r="CL232" s="145" t="n"/>
      <c r="CM232" s="145" t="n"/>
      <c r="CN232" s="145" t="n"/>
      <c r="CO232" s="145" t="n"/>
      <c r="CP232" s="145" t="n"/>
      <c r="CQ232" s="145" t="n"/>
      <c r="CR232" s="145" t="n"/>
      <c r="CS232" s="145" t="n"/>
      <c r="CT232" s="145" t="n"/>
      <c r="CU232" s="145" t="n"/>
      <c r="CV232" s="145" t="n"/>
      <c r="CW232" s="145" t="n"/>
      <c r="CX232" s="145" t="n"/>
      <c r="CY232" s="145" t="n"/>
      <c r="CZ232" s="145" t="n"/>
      <c r="DA232" s="145" t="n"/>
      <c r="DB232" s="145" t="n"/>
      <c r="DC232" s="145" t="n"/>
      <c r="DD232" s="145" t="n"/>
      <c r="DE232" s="145" t="n"/>
      <c r="DF232" s="145" t="n"/>
      <c r="DG232" s="145" t="n"/>
      <c r="DH232" s="156" t="n"/>
    </row>
    <row r="233" ht="20.25" customHeight="1" s="621">
      <c r="A233" s="144" t="n"/>
      <c r="B233" s="145" t="n"/>
      <c r="C233" s="145" t="n"/>
      <c r="D233" s="146" t="n"/>
      <c r="E233" s="383" t="inlineStr">
        <is>
          <t>A119</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45" t="n"/>
      <c r="X233" s="145" t="n"/>
      <c r="Y233" s="145" t="n"/>
      <c r="Z233" s="145" t="n"/>
      <c r="AA233" s="145" t="n"/>
      <c r="AB233" s="145" t="n"/>
      <c r="AC233" s="145" t="n"/>
      <c r="AD233" s="145" t="n"/>
      <c r="AE233" s="145" t="n"/>
      <c r="AF233" s="145" t="n"/>
      <c r="AG233" s="145" t="n"/>
      <c r="AH233" s="145" t="n"/>
      <c r="AI233" s="145" t="n"/>
      <c r="AJ233" s="428" t="n"/>
      <c r="AK233" s="145" t="n"/>
      <c r="AL233" s="145" t="n"/>
      <c r="AM233" s="145" t="n"/>
      <c r="AN233" s="145" t="n"/>
      <c r="AO233" s="145" t="n"/>
      <c r="AP233" s="145" t="n"/>
      <c r="AQ233" s="145" t="n"/>
      <c r="AR233" s="145" t="n"/>
      <c r="AS233" s="145" t="n"/>
      <c r="AT233" s="145" t="n"/>
      <c r="AU233" s="145" t="n"/>
      <c r="AV233" s="425" t="n"/>
      <c r="AW233" s="145" t="n"/>
      <c r="AX233" s="145" t="n"/>
      <c r="AY233" s="145" t="n"/>
      <c r="AZ233" s="155" t="n"/>
      <c r="BA233" s="155" t="n"/>
      <c r="BB233" s="155" t="n"/>
      <c r="BC233" s="426" t="n"/>
      <c r="BD233" s="145" t="n"/>
      <c r="BE233" s="145" t="n"/>
      <c r="BF233" s="145" t="n"/>
      <c r="BG233" s="155" t="n"/>
      <c r="BH233" s="155" t="n"/>
      <c r="BI233" s="155" t="n"/>
      <c r="BJ233" s="426" t="n"/>
      <c r="BK233" s="145" t="n"/>
      <c r="BL233" s="145" t="n"/>
      <c r="BM233" s="145" t="n"/>
      <c r="BN233" s="155" t="n"/>
      <c r="BO233" s="155" t="n"/>
      <c r="BP233" s="155" t="n"/>
      <c r="BQ233" s="426" t="n"/>
      <c r="BR233" s="145" t="n"/>
      <c r="BS233" s="145" t="n"/>
      <c r="BT233" s="145" t="n"/>
      <c r="BU233" s="155" t="n"/>
      <c r="BV233" s="155" t="n"/>
      <c r="BW233" s="155" t="n"/>
      <c r="BX233" s="425" t="n"/>
      <c r="BY233" s="145" t="n"/>
      <c r="BZ233" s="145" t="n"/>
      <c r="CA233" s="145" t="n"/>
      <c r="CB233" s="155" t="n"/>
      <c r="CC233" s="155" t="n"/>
      <c r="CD233" s="155" t="n"/>
      <c r="CE233" s="425" t="n"/>
      <c r="CF233" s="145" t="n"/>
      <c r="CG233" s="145" t="n"/>
      <c r="CH233" s="145" t="n"/>
      <c r="CI233" s="155" t="n"/>
      <c r="CJ233" s="155" t="n"/>
      <c r="CK233" s="155" t="n"/>
      <c r="CL233" s="145" t="n"/>
      <c r="CM233" s="145" t="n"/>
      <c r="CN233" s="145" t="n"/>
      <c r="CO233" s="145" t="n"/>
      <c r="CP233" s="145" t="n"/>
      <c r="CQ233" s="145" t="n"/>
      <c r="CR233" s="145" t="n"/>
      <c r="CS233" s="145" t="n"/>
      <c r="CT233" s="145" t="n"/>
      <c r="CU233" s="145" t="n"/>
      <c r="CV233" s="145" t="n"/>
      <c r="CW233" s="145" t="n"/>
      <c r="CX233" s="145" t="n"/>
      <c r="CY233" s="145" t="n"/>
      <c r="CZ233" s="145" t="n"/>
      <c r="DA233" s="145" t="n"/>
      <c r="DB233" s="145" t="n"/>
      <c r="DC233" s="145" t="n"/>
      <c r="DD233" s="145" t="n"/>
      <c r="DE233" s="145" t="n"/>
      <c r="DF233" s="145" t="n"/>
      <c r="DG233" s="145" t="n"/>
      <c r="DH233" s="156" t="n"/>
    </row>
    <row r="234" ht="20.25" customHeight="1" s="621">
      <c r="A234" s="144" t="n"/>
      <c r="B234" s="145" t="n"/>
      <c r="C234" s="145" t="n"/>
      <c r="D234" s="146" t="n"/>
      <c r="E234" s="383" t="inlineStr">
        <is>
          <t>A120</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45" t="n"/>
      <c r="X234" s="145" t="n"/>
      <c r="Y234" s="145" t="n"/>
      <c r="Z234" s="145" t="n"/>
      <c r="AA234" s="145" t="n"/>
      <c r="AB234" s="145" t="n"/>
      <c r="AC234" s="145" t="n"/>
      <c r="AD234" s="145" t="n"/>
      <c r="AE234" s="145" t="n"/>
      <c r="AF234" s="145" t="n"/>
      <c r="AG234" s="145" t="n"/>
      <c r="AH234" s="145" t="n"/>
      <c r="AI234" s="145" t="n"/>
      <c r="AJ234" s="428" t="n"/>
      <c r="AK234" s="145" t="n"/>
      <c r="AL234" s="145" t="n"/>
      <c r="AM234" s="145" t="n"/>
      <c r="AN234" s="145" t="n"/>
      <c r="AO234" s="145" t="n"/>
      <c r="AP234" s="145" t="n"/>
      <c r="AQ234" s="145" t="n"/>
      <c r="AR234" s="145" t="n"/>
      <c r="AS234" s="145" t="n"/>
      <c r="AT234" s="145" t="n"/>
      <c r="AU234" s="145" t="n"/>
      <c r="AV234" s="425" t="n"/>
      <c r="AW234" s="145" t="n"/>
      <c r="AX234" s="145" t="n"/>
      <c r="AY234" s="145" t="n"/>
      <c r="AZ234" s="155" t="n"/>
      <c r="BA234" s="155" t="n"/>
      <c r="BB234" s="155" t="n"/>
      <c r="BC234" s="426" t="n"/>
      <c r="BD234" s="145" t="n"/>
      <c r="BE234" s="145" t="n"/>
      <c r="BF234" s="145" t="n"/>
      <c r="BG234" s="155" t="n"/>
      <c r="BH234" s="155" t="n"/>
      <c r="BI234" s="155" t="n"/>
      <c r="BJ234" s="426" t="n"/>
      <c r="BK234" s="145" t="n"/>
      <c r="BL234" s="145" t="n"/>
      <c r="BM234" s="145" t="n"/>
      <c r="BN234" s="155" t="n"/>
      <c r="BO234" s="155" t="n"/>
      <c r="BP234" s="155" t="n"/>
      <c r="BQ234" s="426" t="n"/>
      <c r="BR234" s="145" t="n"/>
      <c r="BS234" s="145" t="n"/>
      <c r="BT234" s="145" t="n"/>
      <c r="BU234" s="155" t="n"/>
      <c r="BV234" s="155" t="n"/>
      <c r="BW234" s="155" t="n"/>
      <c r="BX234" s="425" t="n"/>
      <c r="BY234" s="145" t="n"/>
      <c r="BZ234" s="145" t="n"/>
      <c r="CA234" s="145" t="n"/>
      <c r="CB234" s="155" t="n"/>
      <c r="CC234" s="155" t="n"/>
      <c r="CD234" s="155" t="n"/>
      <c r="CE234" s="425" t="n"/>
      <c r="CF234" s="145" t="n"/>
      <c r="CG234" s="145" t="n"/>
      <c r="CH234" s="145" t="n"/>
      <c r="CI234" s="155" t="n"/>
      <c r="CJ234" s="155" t="n"/>
      <c r="CK234" s="155" t="n"/>
      <c r="CL234" s="145" t="n"/>
      <c r="CM234" s="145" t="n"/>
      <c r="CN234" s="145" t="n"/>
      <c r="CO234" s="145" t="n"/>
      <c r="CP234" s="145" t="n"/>
      <c r="CQ234" s="145" t="n"/>
      <c r="CR234" s="145" t="n"/>
      <c r="CS234" s="145" t="n"/>
      <c r="CT234" s="145" t="n"/>
      <c r="CU234" s="145" t="n"/>
      <c r="CV234" s="145" t="n"/>
      <c r="CW234" s="145" t="n"/>
      <c r="CX234" s="145" t="n"/>
      <c r="CY234" s="145" t="n"/>
      <c r="CZ234" s="145" t="n"/>
      <c r="DA234" s="145" t="n"/>
      <c r="DB234" s="145" t="n"/>
      <c r="DC234" s="145" t="n"/>
      <c r="DD234" s="145" t="n"/>
      <c r="DE234" s="145" t="n"/>
      <c r="DF234" s="145" t="n"/>
      <c r="DG234" s="145" t="n"/>
      <c r="DH234" s="156" t="n"/>
    </row>
    <row r="235" ht="20.25" customHeight="1" s="621">
      <c r="A235" s="144" t="n"/>
      <c r="B235" s="145" t="n"/>
      <c r="C235" s="145" t="n"/>
      <c r="D235" s="146" t="n"/>
      <c r="E235" s="383" t="inlineStr">
        <is>
          <t>A121</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45" t="n"/>
      <c r="X235" s="145" t="n"/>
      <c r="Y235" s="145" t="n"/>
      <c r="Z235" s="145" t="n"/>
      <c r="AA235" s="145" t="n"/>
      <c r="AB235" s="145" t="n"/>
      <c r="AC235" s="145" t="n"/>
      <c r="AD235" s="145" t="n"/>
      <c r="AE235" s="145" t="n"/>
      <c r="AF235" s="145" t="n"/>
      <c r="AG235" s="145" t="n"/>
      <c r="AH235" s="145" t="n"/>
      <c r="AI235" s="145" t="n"/>
      <c r="AJ235" s="428" t="n"/>
      <c r="AK235" s="145" t="n"/>
      <c r="AL235" s="145" t="n"/>
      <c r="AM235" s="145" t="n"/>
      <c r="AN235" s="145" t="n"/>
      <c r="AO235" s="145" t="n"/>
      <c r="AP235" s="145" t="n"/>
      <c r="AQ235" s="145" t="n"/>
      <c r="AR235" s="145" t="n"/>
      <c r="AS235" s="145" t="n"/>
      <c r="AT235" s="145" t="n"/>
      <c r="AU235" s="145" t="n"/>
      <c r="AV235" s="425" t="n"/>
      <c r="AW235" s="145" t="n"/>
      <c r="AX235" s="145" t="n"/>
      <c r="AY235" s="145" t="n"/>
      <c r="AZ235" s="155" t="n"/>
      <c r="BA235" s="155" t="n"/>
      <c r="BB235" s="155" t="n"/>
      <c r="BC235" s="426" t="n"/>
      <c r="BD235" s="145" t="n"/>
      <c r="BE235" s="145" t="n"/>
      <c r="BF235" s="145" t="n"/>
      <c r="BG235" s="155" t="n"/>
      <c r="BH235" s="155" t="n"/>
      <c r="BI235" s="155" t="n"/>
      <c r="BJ235" s="426" t="n"/>
      <c r="BK235" s="145" t="n"/>
      <c r="BL235" s="145" t="n"/>
      <c r="BM235" s="145" t="n"/>
      <c r="BN235" s="155" t="n"/>
      <c r="BO235" s="155" t="n"/>
      <c r="BP235" s="155" t="n"/>
      <c r="BQ235" s="426" t="n"/>
      <c r="BR235" s="145" t="n"/>
      <c r="BS235" s="145" t="n"/>
      <c r="BT235" s="145" t="n"/>
      <c r="BU235" s="155" t="n"/>
      <c r="BV235" s="155" t="n"/>
      <c r="BW235" s="155" t="n"/>
      <c r="BX235" s="425" t="n"/>
      <c r="BY235" s="145" t="n"/>
      <c r="BZ235" s="145" t="n"/>
      <c r="CA235" s="145" t="n"/>
      <c r="CB235" s="155" t="n"/>
      <c r="CC235" s="155" t="n"/>
      <c r="CD235" s="155" t="n"/>
      <c r="CE235" s="425" t="n"/>
      <c r="CF235" s="145" t="n"/>
      <c r="CG235" s="145" t="n"/>
      <c r="CH235" s="145" t="n"/>
      <c r="CI235" s="155" t="n"/>
      <c r="CJ235" s="155" t="n"/>
      <c r="CK235" s="155" t="n"/>
      <c r="CL235" s="145" t="n"/>
      <c r="CM235" s="145" t="n"/>
      <c r="CN235" s="145" t="n"/>
      <c r="CO235" s="145" t="n"/>
      <c r="CP235" s="145" t="n"/>
      <c r="CQ235" s="145" t="n"/>
      <c r="CR235" s="145" t="n"/>
      <c r="CS235" s="145" t="n"/>
      <c r="CT235" s="145" t="n"/>
      <c r="CU235" s="145" t="n"/>
      <c r="CV235" s="145" t="n"/>
      <c r="CW235" s="145" t="n"/>
      <c r="CX235" s="145" t="n"/>
      <c r="CY235" s="145" t="n"/>
      <c r="CZ235" s="145" t="n"/>
      <c r="DA235" s="145" t="n"/>
      <c r="DB235" s="145" t="n"/>
      <c r="DC235" s="145" t="n"/>
      <c r="DD235" s="145" t="n"/>
      <c r="DE235" s="145" t="n"/>
      <c r="DF235" s="145" t="n"/>
      <c r="DG235" s="145" t="n"/>
      <c r="DH235" s="156" t="n"/>
    </row>
    <row r="236" ht="20.25" customHeight="1" s="621">
      <c r="A236" s="144" t="n"/>
      <c r="B236" s="145" t="n"/>
      <c r="C236" s="145" t="n"/>
      <c r="D236" s="146" t="n"/>
      <c r="E236" s="383" t="inlineStr">
        <is>
          <t>A122</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45" t="n"/>
      <c r="X236" s="145" t="n"/>
      <c r="Y236" s="145" t="n"/>
      <c r="Z236" s="145" t="n"/>
      <c r="AA236" s="145" t="n"/>
      <c r="AB236" s="145" t="n"/>
      <c r="AC236" s="145" t="n"/>
      <c r="AD236" s="145" t="n"/>
      <c r="AE236" s="145" t="n"/>
      <c r="AF236" s="145" t="n"/>
      <c r="AG236" s="145" t="n"/>
      <c r="AH236" s="145" t="n"/>
      <c r="AI236" s="145" t="n"/>
      <c r="AJ236" s="428" t="n"/>
      <c r="AK236" s="145" t="n"/>
      <c r="AL236" s="145" t="n"/>
      <c r="AM236" s="145" t="n"/>
      <c r="AN236" s="145" t="n"/>
      <c r="AO236" s="145" t="n"/>
      <c r="AP236" s="145" t="n"/>
      <c r="AQ236" s="145" t="n"/>
      <c r="AR236" s="145" t="n"/>
      <c r="AS236" s="145" t="n"/>
      <c r="AT236" s="145" t="n"/>
      <c r="AU236" s="145" t="n"/>
      <c r="AV236" s="425" t="n"/>
      <c r="AW236" s="145" t="n"/>
      <c r="AX236" s="145" t="n"/>
      <c r="AY236" s="145" t="n"/>
      <c r="AZ236" s="155" t="n"/>
      <c r="BA236" s="155" t="n"/>
      <c r="BB236" s="155" t="n"/>
      <c r="BC236" s="426" t="n"/>
      <c r="BD236" s="145" t="n"/>
      <c r="BE236" s="145" t="n"/>
      <c r="BF236" s="145" t="n"/>
      <c r="BG236" s="155" t="n"/>
      <c r="BH236" s="155" t="n"/>
      <c r="BI236" s="155" t="n"/>
      <c r="BJ236" s="426" t="n"/>
      <c r="BK236" s="145" t="n"/>
      <c r="BL236" s="145" t="n"/>
      <c r="BM236" s="145" t="n"/>
      <c r="BN236" s="155" t="n"/>
      <c r="BO236" s="155" t="n"/>
      <c r="BP236" s="155" t="n"/>
      <c r="BQ236" s="426" t="n"/>
      <c r="BR236" s="145" t="n"/>
      <c r="BS236" s="145" t="n"/>
      <c r="BT236" s="145" t="n"/>
      <c r="BU236" s="155" t="n"/>
      <c r="BV236" s="155" t="n"/>
      <c r="BW236" s="155" t="n"/>
      <c r="BX236" s="425" t="n"/>
      <c r="BY236" s="145" t="n"/>
      <c r="BZ236" s="145" t="n"/>
      <c r="CA236" s="145" t="n"/>
      <c r="CB236" s="155" t="n"/>
      <c r="CC236" s="155" t="n"/>
      <c r="CD236" s="155" t="n"/>
      <c r="CE236" s="425" t="n"/>
      <c r="CF236" s="145" t="n"/>
      <c r="CG236" s="145" t="n"/>
      <c r="CH236" s="145" t="n"/>
      <c r="CI236" s="155" t="n"/>
      <c r="CJ236" s="155" t="n"/>
      <c r="CK236" s="155" t="n"/>
      <c r="CL236" s="145" t="n"/>
      <c r="CM236" s="145" t="n"/>
      <c r="CN236" s="145" t="n"/>
      <c r="CO236" s="145" t="n"/>
      <c r="CP236" s="145" t="n"/>
      <c r="CQ236" s="145" t="n"/>
      <c r="CR236" s="145" t="n"/>
      <c r="CS236" s="145" t="n"/>
      <c r="CT236" s="145" t="n"/>
      <c r="CU236" s="145" t="n"/>
      <c r="CV236" s="145" t="n"/>
      <c r="CW236" s="145" t="n"/>
      <c r="CX236" s="145" t="n"/>
      <c r="CY236" s="145" t="n"/>
      <c r="CZ236" s="145" t="n"/>
      <c r="DA236" s="145" t="n"/>
      <c r="DB236" s="145" t="n"/>
      <c r="DC236" s="145" t="n"/>
      <c r="DD236" s="145" t="n"/>
      <c r="DE236" s="145" t="n"/>
      <c r="DF236" s="145" t="n"/>
      <c r="DG236" s="145" t="n"/>
      <c r="DH236" s="156" t="n"/>
    </row>
    <row r="237" ht="20.25" customHeight="1" s="621">
      <c r="A237" s="144" t="n"/>
      <c r="B237" s="145" t="n"/>
      <c r="C237" s="145" t="n"/>
      <c r="D237" s="146" t="n"/>
      <c r="E237" s="383" t="inlineStr">
        <is>
          <t>A123</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45" t="n"/>
      <c r="X237" s="145" t="n"/>
      <c r="Y237" s="145" t="n"/>
      <c r="Z237" s="145" t="n"/>
      <c r="AA237" s="145" t="n"/>
      <c r="AB237" s="145" t="n"/>
      <c r="AC237" s="145" t="n"/>
      <c r="AD237" s="145" t="n"/>
      <c r="AE237" s="145" t="n"/>
      <c r="AF237" s="145" t="n"/>
      <c r="AG237" s="145" t="n"/>
      <c r="AH237" s="145" t="n"/>
      <c r="AI237" s="145" t="n"/>
      <c r="AJ237" s="428" t="n"/>
      <c r="AK237" s="145" t="n"/>
      <c r="AL237" s="145" t="n"/>
      <c r="AM237" s="145" t="n"/>
      <c r="AN237" s="145" t="n"/>
      <c r="AO237" s="145" t="n"/>
      <c r="AP237" s="145" t="n"/>
      <c r="AQ237" s="145" t="n"/>
      <c r="AR237" s="145" t="n"/>
      <c r="AS237" s="145" t="n"/>
      <c r="AT237" s="145" t="n"/>
      <c r="AU237" s="145" t="n"/>
      <c r="AV237" s="425" t="n"/>
      <c r="AW237" s="145" t="n"/>
      <c r="AX237" s="145" t="n"/>
      <c r="AY237" s="145" t="n"/>
      <c r="AZ237" s="155" t="n"/>
      <c r="BA237" s="155" t="n"/>
      <c r="BB237" s="155" t="n"/>
      <c r="BC237" s="426" t="n"/>
      <c r="BD237" s="145" t="n"/>
      <c r="BE237" s="145" t="n"/>
      <c r="BF237" s="145" t="n"/>
      <c r="BG237" s="155" t="n"/>
      <c r="BH237" s="155" t="n"/>
      <c r="BI237" s="155" t="n"/>
      <c r="BJ237" s="426" t="n"/>
      <c r="BK237" s="145" t="n"/>
      <c r="BL237" s="145" t="n"/>
      <c r="BM237" s="145" t="n"/>
      <c r="BN237" s="155" t="n"/>
      <c r="BO237" s="155" t="n"/>
      <c r="BP237" s="155" t="n"/>
      <c r="BQ237" s="426" t="n"/>
      <c r="BR237" s="145" t="n"/>
      <c r="BS237" s="145" t="n"/>
      <c r="BT237" s="145" t="n"/>
      <c r="BU237" s="155" t="n"/>
      <c r="BV237" s="155" t="n"/>
      <c r="BW237" s="155" t="n"/>
      <c r="BX237" s="425" t="n"/>
      <c r="BY237" s="145" t="n"/>
      <c r="BZ237" s="145" t="n"/>
      <c r="CA237" s="145" t="n"/>
      <c r="CB237" s="155" t="n"/>
      <c r="CC237" s="155" t="n"/>
      <c r="CD237" s="155" t="n"/>
      <c r="CE237" s="425" t="n"/>
      <c r="CF237" s="145" t="n"/>
      <c r="CG237" s="145" t="n"/>
      <c r="CH237" s="145" t="n"/>
      <c r="CI237" s="155" t="n"/>
      <c r="CJ237" s="155" t="n"/>
      <c r="CK237" s="155" t="n"/>
      <c r="CL237" s="145" t="n"/>
      <c r="CM237" s="145" t="n"/>
      <c r="CN237" s="145" t="n"/>
      <c r="CO237" s="145" t="n"/>
      <c r="CP237" s="145" t="n"/>
      <c r="CQ237" s="145" t="n"/>
      <c r="CR237" s="145" t="n"/>
      <c r="CS237" s="145" t="n"/>
      <c r="CT237" s="145" t="n"/>
      <c r="CU237" s="145" t="n"/>
      <c r="CV237" s="145" t="n"/>
      <c r="CW237" s="145" t="n"/>
      <c r="CX237" s="145" t="n"/>
      <c r="CY237" s="145" t="n"/>
      <c r="CZ237" s="145" t="n"/>
      <c r="DA237" s="145" t="n"/>
      <c r="DB237" s="145" t="n"/>
      <c r="DC237" s="145" t="n"/>
      <c r="DD237" s="145" t="n"/>
      <c r="DE237" s="145" t="n"/>
      <c r="DF237" s="145" t="n"/>
      <c r="DG237" s="145" t="n"/>
      <c r="DH237" s="156" t="n"/>
    </row>
    <row r="238" ht="20.25" customHeight="1" s="621">
      <c r="A238" s="144" t="n"/>
      <c r="B238" s="145" t="n"/>
      <c r="C238" s="145" t="n"/>
      <c r="D238" s="146" t="n"/>
      <c r="E238" s="383" t="inlineStr">
        <is>
          <t>A124</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45" t="n"/>
      <c r="X238" s="145" t="n"/>
      <c r="Y238" s="145" t="n"/>
      <c r="Z238" s="145" t="n"/>
      <c r="AA238" s="145" t="n"/>
      <c r="AB238" s="145" t="n"/>
      <c r="AC238" s="145" t="n"/>
      <c r="AD238" s="145" t="n"/>
      <c r="AE238" s="145" t="n"/>
      <c r="AF238" s="145" t="n"/>
      <c r="AG238" s="145" t="n"/>
      <c r="AH238" s="145" t="n"/>
      <c r="AI238" s="145" t="n"/>
      <c r="AJ238" s="428" t="n"/>
      <c r="AK238" s="145" t="n"/>
      <c r="AL238" s="145" t="n"/>
      <c r="AM238" s="145" t="n"/>
      <c r="AN238" s="145" t="n"/>
      <c r="AO238" s="145" t="n"/>
      <c r="AP238" s="145" t="n"/>
      <c r="AQ238" s="145" t="n"/>
      <c r="AR238" s="145" t="n"/>
      <c r="AS238" s="145" t="n"/>
      <c r="AT238" s="145" t="n"/>
      <c r="AU238" s="145" t="n"/>
      <c r="AV238" s="425" t="n"/>
      <c r="AW238" s="145" t="n"/>
      <c r="AX238" s="145" t="n"/>
      <c r="AY238" s="145" t="n"/>
      <c r="AZ238" s="155" t="n"/>
      <c r="BA238" s="155" t="n"/>
      <c r="BB238" s="155" t="n"/>
      <c r="BC238" s="426" t="n"/>
      <c r="BD238" s="145" t="n"/>
      <c r="BE238" s="145" t="n"/>
      <c r="BF238" s="145" t="n"/>
      <c r="BG238" s="155" t="n"/>
      <c r="BH238" s="155" t="n"/>
      <c r="BI238" s="155" t="n"/>
      <c r="BJ238" s="426" t="n"/>
      <c r="BK238" s="145" t="n"/>
      <c r="BL238" s="145" t="n"/>
      <c r="BM238" s="145" t="n"/>
      <c r="BN238" s="155" t="n"/>
      <c r="BO238" s="155" t="n"/>
      <c r="BP238" s="155" t="n"/>
      <c r="BQ238" s="426" t="n"/>
      <c r="BR238" s="145" t="n"/>
      <c r="BS238" s="145" t="n"/>
      <c r="BT238" s="145" t="n"/>
      <c r="BU238" s="155" t="n"/>
      <c r="BV238" s="155" t="n"/>
      <c r="BW238" s="155" t="n"/>
      <c r="BX238" s="425" t="n"/>
      <c r="BY238" s="145" t="n"/>
      <c r="BZ238" s="145" t="n"/>
      <c r="CA238" s="145" t="n"/>
      <c r="CB238" s="155" t="n"/>
      <c r="CC238" s="155" t="n"/>
      <c r="CD238" s="155" t="n"/>
      <c r="CE238" s="425" t="n"/>
      <c r="CF238" s="145" t="n"/>
      <c r="CG238" s="145" t="n"/>
      <c r="CH238" s="145" t="n"/>
      <c r="CI238" s="155" t="n"/>
      <c r="CJ238" s="155" t="n"/>
      <c r="CK238" s="155" t="n"/>
      <c r="CL238" s="145" t="n"/>
      <c r="CM238" s="145" t="n"/>
      <c r="CN238" s="145" t="n"/>
      <c r="CO238" s="145" t="n"/>
      <c r="CP238" s="145" t="n"/>
      <c r="CQ238" s="145" t="n"/>
      <c r="CR238" s="145" t="n"/>
      <c r="CS238" s="145" t="n"/>
      <c r="CT238" s="145" t="n"/>
      <c r="CU238" s="145" t="n"/>
      <c r="CV238" s="145" t="n"/>
      <c r="CW238" s="145" t="n"/>
      <c r="CX238" s="145" t="n"/>
      <c r="CY238" s="145" t="n"/>
      <c r="CZ238" s="145" t="n"/>
      <c r="DA238" s="145" t="n"/>
      <c r="DB238" s="145" t="n"/>
      <c r="DC238" s="145" t="n"/>
      <c r="DD238" s="145" t="n"/>
      <c r="DE238" s="145" t="n"/>
      <c r="DF238" s="145" t="n"/>
      <c r="DG238" s="145" t="n"/>
      <c r="DH238" s="156" t="n"/>
    </row>
    <row r="239" ht="20.25" customHeight="1" s="621">
      <c r="A239" s="144" t="n"/>
      <c r="B239" s="145" t="n"/>
      <c r="C239" s="145" t="n"/>
      <c r="D239" s="146" t="n"/>
      <c r="E239" s="383" t="inlineStr">
        <is>
          <t>A125</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45" t="n"/>
      <c r="X239" s="145" t="n"/>
      <c r="Y239" s="145" t="n"/>
      <c r="Z239" s="145" t="n"/>
      <c r="AA239" s="145" t="n"/>
      <c r="AB239" s="145" t="n"/>
      <c r="AC239" s="145" t="n"/>
      <c r="AD239" s="145" t="n"/>
      <c r="AE239" s="145" t="n"/>
      <c r="AF239" s="145" t="n"/>
      <c r="AG239" s="145" t="n"/>
      <c r="AH239" s="145" t="n"/>
      <c r="AI239" s="145" t="n"/>
      <c r="AJ239" s="428" t="n"/>
      <c r="AK239" s="145" t="n"/>
      <c r="AL239" s="145" t="n"/>
      <c r="AM239" s="145" t="n"/>
      <c r="AN239" s="145" t="n"/>
      <c r="AO239" s="145" t="n"/>
      <c r="AP239" s="145" t="n"/>
      <c r="AQ239" s="145" t="n"/>
      <c r="AR239" s="145" t="n"/>
      <c r="AS239" s="145" t="n"/>
      <c r="AT239" s="145" t="n"/>
      <c r="AU239" s="145" t="n"/>
      <c r="AV239" s="425" t="n"/>
      <c r="AW239" s="145" t="n"/>
      <c r="AX239" s="145" t="n"/>
      <c r="AY239" s="145" t="n"/>
      <c r="AZ239" s="155" t="n"/>
      <c r="BA239" s="155" t="n"/>
      <c r="BB239" s="155" t="n"/>
      <c r="BC239" s="426" t="n"/>
      <c r="BD239" s="145" t="n"/>
      <c r="BE239" s="145" t="n"/>
      <c r="BF239" s="145" t="n"/>
      <c r="BG239" s="155" t="n"/>
      <c r="BH239" s="155" t="n"/>
      <c r="BI239" s="155" t="n"/>
      <c r="BJ239" s="426" t="n"/>
      <c r="BK239" s="145" t="n"/>
      <c r="BL239" s="145" t="n"/>
      <c r="BM239" s="145" t="n"/>
      <c r="BN239" s="155" t="n"/>
      <c r="BO239" s="155" t="n"/>
      <c r="BP239" s="155" t="n"/>
      <c r="BQ239" s="426" t="n"/>
      <c r="BR239" s="145" t="n"/>
      <c r="BS239" s="145" t="n"/>
      <c r="BT239" s="145" t="n"/>
      <c r="BU239" s="155" t="n"/>
      <c r="BV239" s="155" t="n"/>
      <c r="BW239" s="155" t="n"/>
      <c r="BX239" s="425" t="n"/>
      <c r="BY239" s="145" t="n"/>
      <c r="BZ239" s="145" t="n"/>
      <c r="CA239" s="145" t="n"/>
      <c r="CB239" s="155" t="n"/>
      <c r="CC239" s="155" t="n"/>
      <c r="CD239" s="155" t="n"/>
      <c r="CE239" s="425" t="n"/>
      <c r="CF239" s="145" t="n"/>
      <c r="CG239" s="145" t="n"/>
      <c r="CH239" s="145" t="n"/>
      <c r="CI239" s="155" t="n"/>
      <c r="CJ239" s="155" t="n"/>
      <c r="CK239" s="155" t="n"/>
      <c r="CL239" s="145" t="n"/>
      <c r="CM239" s="145" t="n"/>
      <c r="CN239" s="145" t="n"/>
      <c r="CO239" s="145" t="n"/>
      <c r="CP239" s="145" t="n"/>
      <c r="CQ239" s="145" t="n"/>
      <c r="CR239" s="145" t="n"/>
      <c r="CS239" s="145" t="n"/>
      <c r="CT239" s="145" t="n"/>
      <c r="CU239" s="145" t="n"/>
      <c r="CV239" s="145" t="n"/>
      <c r="CW239" s="145" t="n"/>
      <c r="CX239" s="145" t="n"/>
      <c r="CY239" s="145" t="n"/>
      <c r="CZ239" s="145" t="n"/>
      <c r="DA239" s="145" t="n"/>
      <c r="DB239" s="145" t="n"/>
      <c r="DC239" s="145" t="n"/>
      <c r="DD239" s="145" t="n"/>
      <c r="DE239" s="145" t="n"/>
      <c r="DF239" s="145" t="n"/>
      <c r="DG239" s="145" t="n"/>
      <c r="DH239" s="156" t="n"/>
    </row>
    <row r="240" ht="20.25" customHeight="1" s="621">
      <c r="A240" s="144" t="n"/>
      <c r="B240" s="145" t="n"/>
      <c r="C240" s="145" t="n"/>
      <c r="D240" s="146" t="n"/>
      <c r="E240" s="383" t="inlineStr">
        <is>
          <t>A126</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45" t="n"/>
      <c r="X240" s="145" t="n"/>
      <c r="Y240" s="145" t="n"/>
      <c r="Z240" s="145" t="n"/>
      <c r="AA240" s="145" t="n"/>
      <c r="AB240" s="145" t="n"/>
      <c r="AC240" s="145" t="n"/>
      <c r="AD240" s="145" t="n"/>
      <c r="AE240" s="145" t="n"/>
      <c r="AF240" s="145" t="n"/>
      <c r="AG240" s="145" t="n"/>
      <c r="AH240" s="145" t="n"/>
      <c r="AI240" s="145" t="n"/>
      <c r="AJ240" s="428" t="n"/>
      <c r="AK240" s="145" t="n"/>
      <c r="AL240" s="145" t="n"/>
      <c r="AM240" s="145" t="n"/>
      <c r="AN240" s="145" t="n"/>
      <c r="AO240" s="145" t="n"/>
      <c r="AP240" s="145" t="n"/>
      <c r="AQ240" s="145" t="n"/>
      <c r="AR240" s="145" t="n"/>
      <c r="AS240" s="145" t="n"/>
      <c r="AT240" s="145" t="n"/>
      <c r="AU240" s="145" t="n"/>
      <c r="AV240" s="425" t="n"/>
      <c r="AW240" s="145" t="n"/>
      <c r="AX240" s="145" t="n"/>
      <c r="AY240" s="145" t="n"/>
      <c r="AZ240" s="155" t="n"/>
      <c r="BA240" s="155" t="n"/>
      <c r="BB240" s="155" t="n"/>
      <c r="BC240" s="426" t="n"/>
      <c r="BD240" s="145" t="n"/>
      <c r="BE240" s="145" t="n"/>
      <c r="BF240" s="145" t="n"/>
      <c r="BG240" s="155" t="n"/>
      <c r="BH240" s="155" t="n"/>
      <c r="BI240" s="155" t="n"/>
      <c r="BJ240" s="426" t="n"/>
      <c r="BK240" s="145" t="n"/>
      <c r="BL240" s="145" t="n"/>
      <c r="BM240" s="145" t="n"/>
      <c r="BN240" s="155" t="n"/>
      <c r="BO240" s="155" t="n"/>
      <c r="BP240" s="155" t="n"/>
      <c r="BQ240" s="426" t="n"/>
      <c r="BR240" s="145" t="n"/>
      <c r="BS240" s="145" t="n"/>
      <c r="BT240" s="145" t="n"/>
      <c r="BU240" s="155" t="n"/>
      <c r="BV240" s="155" t="n"/>
      <c r="BW240" s="155" t="n"/>
      <c r="BX240" s="425" t="n"/>
      <c r="BY240" s="145" t="n"/>
      <c r="BZ240" s="145" t="n"/>
      <c r="CA240" s="145" t="n"/>
      <c r="CB240" s="155" t="n"/>
      <c r="CC240" s="155" t="n"/>
      <c r="CD240" s="155" t="n"/>
      <c r="CE240" s="425" t="n"/>
      <c r="CF240" s="145" t="n"/>
      <c r="CG240" s="145" t="n"/>
      <c r="CH240" s="145" t="n"/>
      <c r="CI240" s="155" t="n"/>
      <c r="CJ240" s="155" t="n"/>
      <c r="CK240" s="155" t="n"/>
      <c r="CL240" s="145" t="n"/>
      <c r="CM240" s="145" t="n"/>
      <c r="CN240" s="145" t="n"/>
      <c r="CO240" s="145" t="n"/>
      <c r="CP240" s="145" t="n"/>
      <c r="CQ240" s="145" t="n"/>
      <c r="CR240" s="145" t="n"/>
      <c r="CS240" s="145" t="n"/>
      <c r="CT240" s="145" t="n"/>
      <c r="CU240" s="145" t="n"/>
      <c r="CV240" s="145" t="n"/>
      <c r="CW240" s="145" t="n"/>
      <c r="CX240" s="145" t="n"/>
      <c r="CY240" s="145" t="n"/>
      <c r="CZ240" s="145" t="n"/>
      <c r="DA240" s="145" t="n"/>
      <c r="DB240" s="145" t="n"/>
      <c r="DC240" s="145" t="n"/>
      <c r="DD240" s="145" t="n"/>
      <c r="DE240" s="145" t="n"/>
      <c r="DF240" s="145" t="n"/>
      <c r="DG240" s="145" t="n"/>
      <c r="DH240" s="156" t="n"/>
    </row>
    <row r="241" ht="20.25" customHeight="1" s="621">
      <c r="A241" s="144" t="n"/>
      <c r="B241" s="145" t="n"/>
      <c r="C241" s="145" t="n"/>
      <c r="D241" s="146" t="n"/>
      <c r="E241" s="383" t="inlineStr">
        <is>
          <t>A127</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45" t="n"/>
      <c r="X241" s="145" t="n"/>
      <c r="Y241" s="145" t="n"/>
      <c r="Z241" s="145" t="n"/>
      <c r="AA241" s="145" t="n"/>
      <c r="AB241" s="145" t="n"/>
      <c r="AC241" s="145" t="n"/>
      <c r="AD241" s="145" t="n"/>
      <c r="AE241" s="145" t="n"/>
      <c r="AF241" s="145" t="n"/>
      <c r="AG241" s="145" t="n"/>
      <c r="AH241" s="145" t="n"/>
      <c r="AI241" s="145" t="n"/>
      <c r="AJ241" s="428" t="n"/>
      <c r="AK241" s="145" t="n"/>
      <c r="AL241" s="145" t="n"/>
      <c r="AM241" s="145" t="n"/>
      <c r="AN241" s="145" t="n"/>
      <c r="AO241" s="145" t="n"/>
      <c r="AP241" s="145" t="n"/>
      <c r="AQ241" s="145" t="n"/>
      <c r="AR241" s="145" t="n"/>
      <c r="AS241" s="145" t="n"/>
      <c r="AT241" s="145" t="n"/>
      <c r="AU241" s="145" t="n"/>
      <c r="AV241" s="425" t="n"/>
      <c r="AW241" s="145" t="n"/>
      <c r="AX241" s="145" t="n"/>
      <c r="AY241" s="145" t="n"/>
      <c r="AZ241" s="155" t="n"/>
      <c r="BA241" s="155" t="n"/>
      <c r="BB241" s="155" t="n"/>
      <c r="BC241" s="426" t="n"/>
      <c r="BD241" s="145" t="n"/>
      <c r="BE241" s="145" t="n"/>
      <c r="BF241" s="145" t="n"/>
      <c r="BG241" s="155" t="n"/>
      <c r="BH241" s="155" t="n"/>
      <c r="BI241" s="155" t="n"/>
      <c r="BJ241" s="426" t="n"/>
      <c r="BK241" s="145" t="n"/>
      <c r="BL241" s="145" t="n"/>
      <c r="BM241" s="145" t="n"/>
      <c r="BN241" s="155" t="n"/>
      <c r="BO241" s="155" t="n"/>
      <c r="BP241" s="155" t="n"/>
      <c r="BQ241" s="426" t="n"/>
      <c r="BR241" s="145" t="n"/>
      <c r="BS241" s="145" t="n"/>
      <c r="BT241" s="145" t="n"/>
      <c r="BU241" s="155" t="n"/>
      <c r="BV241" s="155" t="n"/>
      <c r="BW241" s="155" t="n"/>
      <c r="BX241" s="425" t="n"/>
      <c r="BY241" s="145" t="n"/>
      <c r="BZ241" s="145" t="n"/>
      <c r="CA241" s="145" t="n"/>
      <c r="CB241" s="155" t="n"/>
      <c r="CC241" s="155" t="n"/>
      <c r="CD241" s="155" t="n"/>
      <c r="CE241" s="425" t="n"/>
      <c r="CF241" s="145" t="n"/>
      <c r="CG241" s="145" t="n"/>
      <c r="CH241" s="145" t="n"/>
      <c r="CI241" s="155" t="n"/>
      <c r="CJ241" s="155" t="n"/>
      <c r="CK241" s="155" t="n"/>
      <c r="CL241" s="145" t="n"/>
      <c r="CM241" s="145" t="n"/>
      <c r="CN241" s="145" t="n"/>
      <c r="CO241" s="145" t="n"/>
      <c r="CP241" s="145" t="n"/>
      <c r="CQ241" s="145" t="n"/>
      <c r="CR241" s="145" t="n"/>
      <c r="CS241" s="145" t="n"/>
      <c r="CT241" s="145" t="n"/>
      <c r="CU241" s="145" t="n"/>
      <c r="CV241" s="145" t="n"/>
      <c r="CW241" s="145" t="n"/>
      <c r="CX241" s="145" t="n"/>
      <c r="CY241" s="145" t="n"/>
      <c r="CZ241" s="145" t="n"/>
      <c r="DA241" s="145" t="n"/>
      <c r="DB241" s="145" t="n"/>
      <c r="DC241" s="145" t="n"/>
      <c r="DD241" s="145" t="n"/>
      <c r="DE241" s="145" t="n"/>
      <c r="DF241" s="145" t="n"/>
      <c r="DG241" s="145" t="n"/>
      <c r="DH241" s="156" t="n"/>
    </row>
    <row r="242" ht="20.25" customHeight="1" s="621">
      <c r="A242" s="144" t="n"/>
      <c r="B242" s="145" t="n"/>
      <c r="C242" s="145" t="n"/>
      <c r="D242" s="146" t="n"/>
      <c r="E242" s="383" t="inlineStr">
        <is>
          <t>A128</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45" t="n"/>
      <c r="X242" s="145" t="n"/>
      <c r="Y242" s="145" t="n"/>
      <c r="Z242" s="145" t="n"/>
      <c r="AA242" s="145" t="n"/>
      <c r="AB242" s="145" t="n"/>
      <c r="AC242" s="145" t="n"/>
      <c r="AD242" s="145" t="n"/>
      <c r="AE242" s="145" t="n"/>
      <c r="AF242" s="145" t="n"/>
      <c r="AG242" s="145" t="n"/>
      <c r="AH242" s="145" t="n"/>
      <c r="AI242" s="145" t="n"/>
      <c r="AJ242" s="428" t="n"/>
      <c r="AK242" s="145" t="n"/>
      <c r="AL242" s="145" t="n"/>
      <c r="AM242" s="145" t="n"/>
      <c r="AN242" s="145" t="n"/>
      <c r="AO242" s="145" t="n"/>
      <c r="AP242" s="145" t="n"/>
      <c r="AQ242" s="145" t="n"/>
      <c r="AR242" s="145" t="n"/>
      <c r="AS242" s="145" t="n"/>
      <c r="AT242" s="145" t="n"/>
      <c r="AU242" s="145" t="n"/>
      <c r="AV242" s="425" t="n"/>
      <c r="AW242" s="145" t="n"/>
      <c r="AX242" s="145" t="n"/>
      <c r="AY242" s="145" t="n"/>
      <c r="AZ242" s="155" t="n"/>
      <c r="BA242" s="155" t="n"/>
      <c r="BB242" s="155" t="n"/>
      <c r="BC242" s="426" t="n"/>
      <c r="BD242" s="145" t="n"/>
      <c r="BE242" s="145" t="n"/>
      <c r="BF242" s="145" t="n"/>
      <c r="BG242" s="155" t="n"/>
      <c r="BH242" s="155" t="n"/>
      <c r="BI242" s="155" t="n"/>
      <c r="BJ242" s="426" t="n"/>
      <c r="BK242" s="145" t="n"/>
      <c r="BL242" s="145" t="n"/>
      <c r="BM242" s="145" t="n"/>
      <c r="BN242" s="155" t="n"/>
      <c r="BO242" s="155" t="n"/>
      <c r="BP242" s="155" t="n"/>
      <c r="BQ242" s="426" t="n"/>
      <c r="BR242" s="145" t="n"/>
      <c r="BS242" s="145" t="n"/>
      <c r="BT242" s="145" t="n"/>
      <c r="BU242" s="155" t="n"/>
      <c r="BV242" s="155" t="n"/>
      <c r="BW242" s="155" t="n"/>
      <c r="BX242" s="425" t="n"/>
      <c r="BY242" s="145" t="n"/>
      <c r="BZ242" s="145" t="n"/>
      <c r="CA242" s="145" t="n"/>
      <c r="CB242" s="155" t="n"/>
      <c r="CC242" s="155" t="n"/>
      <c r="CD242" s="155" t="n"/>
      <c r="CE242" s="425" t="n"/>
      <c r="CF242" s="145" t="n"/>
      <c r="CG242" s="145" t="n"/>
      <c r="CH242" s="145" t="n"/>
      <c r="CI242" s="155" t="n"/>
      <c r="CJ242" s="155" t="n"/>
      <c r="CK242" s="155" t="n"/>
      <c r="CL242" s="145" t="n"/>
      <c r="CM242" s="145" t="n"/>
      <c r="CN242" s="145" t="n"/>
      <c r="CO242" s="145" t="n"/>
      <c r="CP242" s="145" t="n"/>
      <c r="CQ242" s="145" t="n"/>
      <c r="CR242" s="145" t="n"/>
      <c r="CS242" s="145" t="n"/>
      <c r="CT242" s="145" t="n"/>
      <c r="CU242" s="145" t="n"/>
      <c r="CV242" s="145" t="n"/>
      <c r="CW242" s="145" t="n"/>
      <c r="CX242" s="145" t="n"/>
      <c r="CY242" s="145" t="n"/>
      <c r="CZ242" s="145" t="n"/>
      <c r="DA242" s="145" t="n"/>
      <c r="DB242" s="145" t="n"/>
      <c r="DC242" s="145" t="n"/>
      <c r="DD242" s="145" t="n"/>
      <c r="DE242" s="145" t="n"/>
      <c r="DF242" s="145" t="n"/>
      <c r="DG242" s="145" t="n"/>
      <c r="DH242" s="156" t="n"/>
    </row>
    <row r="243" ht="20.25" customHeight="1" s="621">
      <c r="A243" s="144" t="n"/>
      <c r="B243" s="145" t="n"/>
      <c r="C243" s="145" t="n"/>
      <c r="D243" s="146" t="n"/>
      <c r="E243" s="383" t="inlineStr">
        <is>
          <t>A129</t>
        </is>
      </c>
      <c r="F243" s="568" t="n"/>
      <c r="G243" s="568" t="n"/>
      <c r="H243" s="568" t="n"/>
      <c r="I243" s="386" t="n"/>
      <c r="J243" s="386" t="n"/>
      <c r="K243" s="386" t="n"/>
      <c r="L243" s="386" t="n"/>
      <c r="M243" s="154" t="n"/>
      <c r="N243" s="145" t="n"/>
      <c r="O243" s="145" t="n"/>
      <c r="P243" s="145" t="n"/>
      <c r="Q243" s="145" t="n"/>
      <c r="R243" s="145" t="n"/>
      <c r="S243" s="145" t="n"/>
      <c r="T243" s="145" t="n"/>
      <c r="U243" s="145" t="n"/>
      <c r="V243" s="145" t="n"/>
      <c r="W243" s="145" t="n"/>
      <c r="X243" s="145" t="n"/>
      <c r="Y243" s="145" t="n"/>
      <c r="Z243" s="145" t="n"/>
      <c r="AA243" s="145" t="n"/>
      <c r="AB243" s="145" t="n"/>
      <c r="AC243" s="145" t="n"/>
      <c r="AD243" s="145" t="n"/>
      <c r="AE243" s="145" t="n"/>
      <c r="AF243" s="145" t="n"/>
      <c r="AG243" s="145" t="n"/>
      <c r="AH243" s="145" t="n"/>
      <c r="AI243" s="145" t="n"/>
      <c r="AJ243" s="428" t="n"/>
      <c r="AK243" s="145" t="n"/>
      <c r="AL243" s="145" t="n"/>
      <c r="AM243" s="145" t="n"/>
      <c r="AN243" s="145" t="n"/>
      <c r="AO243" s="145" t="n"/>
      <c r="AP243" s="145" t="n"/>
      <c r="AQ243" s="145" t="n"/>
      <c r="AR243" s="145" t="n"/>
      <c r="AS243" s="145" t="n"/>
      <c r="AT243" s="145" t="n"/>
      <c r="AU243" s="145" t="n"/>
      <c r="AV243" s="425" t="n"/>
      <c r="AW243" s="145" t="n"/>
      <c r="AX243" s="145" t="n"/>
      <c r="AY243" s="145" t="n"/>
      <c r="AZ243" s="155" t="n"/>
      <c r="BA243" s="155" t="n"/>
      <c r="BB243" s="155" t="n"/>
      <c r="BC243" s="426" t="n"/>
      <c r="BD243" s="145" t="n"/>
      <c r="BE243" s="145" t="n"/>
      <c r="BF243" s="145" t="n"/>
      <c r="BG243" s="155" t="n"/>
      <c r="BH243" s="155" t="n"/>
      <c r="BI243" s="155" t="n"/>
      <c r="BJ243" s="426" t="n"/>
      <c r="BK243" s="145" t="n"/>
      <c r="BL243" s="145" t="n"/>
      <c r="BM243" s="145" t="n"/>
      <c r="BN243" s="155" t="n"/>
      <c r="BO243" s="155" t="n"/>
      <c r="BP243" s="155" t="n"/>
      <c r="BQ243" s="426" t="n"/>
      <c r="BR243" s="145" t="n"/>
      <c r="BS243" s="145" t="n"/>
      <c r="BT243" s="145" t="n"/>
      <c r="BU243" s="155" t="n"/>
      <c r="BV243" s="155" t="n"/>
      <c r="BW243" s="155" t="n"/>
      <c r="BX243" s="425" t="n"/>
      <c r="BY243" s="145" t="n"/>
      <c r="BZ243" s="145" t="n"/>
      <c r="CA243" s="145" t="n"/>
      <c r="CB243" s="155" t="n"/>
      <c r="CC243" s="155" t="n"/>
      <c r="CD243" s="155" t="n"/>
      <c r="CE243" s="425" t="n"/>
      <c r="CF243" s="145" t="n"/>
      <c r="CG243" s="145" t="n"/>
      <c r="CH243" s="145" t="n"/>
      <c r="CI243" s="155" t="n"/>
      <c r="CJ243" s="155" t="n"/>
      <c r="CK243" s="155" t="n"/>
      <c r="CL243" s="145" t="n"/>
      <c r="CM243" s="145" t="n"/>
      <c r="CN243" s="145" t="n"/>
      <c r="CO243" s="145" t="n"/>
      <c r="CP243" s="145" t="n"/>
      <c r="CQ243" s="145" t="n"/>
      <c r="CR243" s="145" t="n"/>
      <c r="CS243" s="145" t="n"/>
      <c r="CT243" s="145" t="n"/>
      <c r="CU243" s="145" t="n"/>
      <c r="CV243" s="145" t="n"/>
      <c r="CW243" s="145" t="n"/>
      <c r="CX243" s="145" t="n"/>
      <c r="CY243" s="145" t="n"/>
      <c r="CZ243" s="145" t="n"/>
      <c r="DA243" s="145" t="n"/>
      <c r="DB243" s="145" t="n"/>
      <c r="DC243" s="145" t="n"/>
      <c r="DD243" s="145" t="n"/>
      <c r="DE243" s="145" t="n"/>
      <c r="DF243" s="145" t="n"/>
      <c r="DG243" s="145" t="n"/>
      <c r="DH243" s="156" t="n"/>
    </row>
    <row r="244" ht="20.25" customHeight="1" s="621">
      <c r="A244" s="144" t="n"/>
      <c r="B244" s="145" t="n"/>
      <c r="C244" s="145" t="n"/>
      <c r="D244" s="146" t="n"/>
      <c r="E244" s="383" t="inlineStr">
        <is>
          <t>A130</t>
        </is>
      </c>
      <c r="F244" s="568" t="n"/>
      <c r="G244" s="568" t="n"/>
      <c r="H244" s="568" t="n"/>
      <c r="I244" s="386" t="n"/>
      <c r="J244" s="386" t="n"/>
      <c r="K244" s="386" t="n"/>
      <c r="L244" s="386" t="n"/>
      <c r="M244" s="154" t="n"/>
      <c r="N244" s="145" t="n"/>
      <c r="O244" s="145" t="n"/>
      <c r="P244" s="145" t="n"/>
      <c r="Q244" s="145" t="n"/>
      <c r="R244" s="145" t="n"/>
      <c r="S244" s="145" t="n"/>
      <c r="T244" s="145" t="n"/>
      <c r="U244" s="145" t="n"/>
      <c r="V244" s="145" t="n"/>
      <c r="W244" s="145" t="n"/>
      <c r="X244" s="145" t="n"/>
      <c r="Y244" s="145" t="n"/>
      <c r="Z244" s="145" t="n"/>
      <c r="AA244" s="145" t="n"/>
      <c r="AB244" s="145" t="n"/>
      <c r="AC244" s="145" t="n"/>
      <c r="AD244" s="145" t="n"/>
      <c r="AE244" s="145" t="n"/>
      <c r="AF244" s="145" t="n"/>
      <c r="AG244" s="145" t="n"/>
      <c r="AH244" s="145" t="n"/>
      <c r="AI244" s="145" t="n"/>
      <c r="AJ244" s="428" t="n"/>
      <c r="AK244" s="145" t="n"/>
      <c r="AL244" s="145" t="n"/>
      <c r="AM244" s="145" t="n"/>
      <c r="AN244" s="145" t="n"/>
      <c r="AO244" s="145" t="n"/>
      <c r="AP244" s="145" t="n"/>
      <c r="AQ244" s="145" t="n"/>
      <c r="AR244" s="145" t="n"/>
      <c r="AS244" s="145" t="n"/>
      <c r="AT244" s="145" t="n"/>
      <c r="AU244" s="145" t="n"/>
      <c r="AV244" s="425" t="n"/>
      <c r="AW244" s="145" t="n"/>
      <c r="AX244" s="145" t="n"/>
      <c r="AY244" s="145" t="n"/>
      <c r="AZ244" s="155" t="n"/>
      <c r="BA244" s="155" t="n"/>
      <c r="BB244" s="155" t="n"/>
      <c r="BC244" s="426" t="n"/>
      <c r="BD244" s="145" t="n"/>
      <c r="BE244" s="145" t="n"/>
      <c r="BF244" s="145" t="n"/>
      <c r="BG244" s="155" t="n"/>
      <c r="BH244" s="155" t="n"/>
      <c r="BI244" s="155" t="n"/>
      <c r="BJ244" s="426" t="n"/>
      <c r="BK244" s="145" t="n"/>
      <c r="BL244" s="145" t="n"/>
      <c r="BM244" s="145" t="n"/>
      <c r="BN244" s="155" t="n"/>
      <c r="BO244" s="155" t="n"/>
      <c r="BP244" s="155" t="n"/>
      <c r="BQ244" s="426" t="n"/>
      <c r="BR244" s="145" t="n"/>
      <c r="BS244" s="145" t="n"/>
      <c r="BT244" s="145" t="n"/>
      <c r="BU244" s="155" t="n"/>
      <c r="BV244" s="155" t="n"/>
      <c r="BW244" s="155" t="n"/>
      <c r="BX244" s="425" t="n"/>
      <c r="BY244" s="145" t="n"/>
      <c r="BZ244" s="145" t="n"/>
      <c r="CA244" s="145" t="n"/>
      <c r="CB244" s="155" t="n"/>
      <c r="CC244" s="155" t="n"/>
      <c r="CD244" s="155" t="n"/>
      <c r="CE244" s="425" t="n"/>
      <c r="CF244" s="145" t="n"/>
      <c r="CG244" s="145" t="n"/>
      <c r="CH244" s="145" t="n"/>
      <c r="CI244" s="155" t="n"/>
      <c r="CJ244" s="155" t="n"/>
      <c r="CK244" s="155" t="n"/>
      <c r="CL244" s="145" t="n"/>
      <c r="CM244" s="145" t="n"/>
      <c r="CN244" s="145" t="n"/>
      <c r="CO244" s="145" t="n"/>
      <c r="CP244" s="145" t="n"/>
      <c r="CQ244" s="145" t="n"/>
      <c r="CR244" s="145" t="n"/>
      <c r="CS244" s="145" t="n"/>
      <c r="CT244" s="145" t="n"/>
      <c r="CU244" s="145" t="n"/>
      <c r="CV244" s="145" t="n"/>
      <c r="CW244" s="145" t="n"/>
      <c r="CX244" s="145" t="n"/>
      <c r="CY244" s="145" t="n"/>
      <c r="CZ244" s="145" t="n"/>
      <c r="DA244" s="145" t="n"/>
      <c r="DB244" s="145" t="n"/>
      <c r="DC244" s="145" t="n"/>
      <c r="DD244" s="145" t="n"/>
      <c r="DE244" s="145" t="n"/>
      <c r="DF244" s="145" t="n"/>
      <c r="DG244" s="145" t="n"/>
      <c r="DH244" s="156" t="n"/>
    </row>
    <row r="245" ht="20.25" customHeight="1" s="621">
      <c r="A245" s="144" t="n"/>
      <c r="B245" s="145" t="n"/>
      <c r="C245" s="145" t="n"/>
      <c r="D245" s="146" t="n"/>
      <c r="E245" s="383" t="inlineStr">
        <is>
          <t>A131</t>
        </is>
      </c>
      <c r="F245" s="568" t="n"/>
      <c r="G245" s="568" t="n"/>
      <c r="H245" s="568" t="n"/>
      <c r="I245" s="386" t="n"/>
      <c r="J245" s="386" t="n"/>
      <c r="K245" s="386" t="n"/>
      <c r="L245" s="386" t="n"/>
      <c r="M245" s="154" t="n"/>
      <c r="N245" s="145" t="n"/>
      <c r="O245" s="145" t="n"/>
      <c r="P245" s="145" t="n"/>
      <c r="Q245" s="145" t="n"/>
      <c r="R245" s="145" t="n"/>
      <c r="S245" s="145" t="n"/>
      <c r="T245" s="145" t="n"/>
      <c r="U245" s="145" t="n"/>
      <c r="V245" s="145" t="n"/>
      <c r="W245" s="145" t="n"/>
      <c r="X245" s="145" t="n"/>
      <c r="Y245" s="145" t="n"/>
      <c r="Z245" s="145" t="n"/>
      <c r="AA245" s="145" t="n"/>
      <c r="AB245" s="145" t="n"/>
      <c r="AC245" s="145" t="n"/>
      <c r="AD245" s="145" t="n"/>
      <c r="AE245" s="145" t="n"/>
      <c r="AF245" s="145" t="n"/>
      <c r="AG245" s="145" t="n"/>
      <c r="AH245" s="145" t="n"/>
      <c r="AI245" s="145" t="n"/>
      <c r="AJ245" s="428" t="n"/>
      <c r="AK245" s="145" t="n"/>
      <c r="AL245" s="145" t="n"/>
      <c r="AM245" s="145" t="n"/>
      <c r="AN245" s="145" t="n"/>
      <c r="AO245" s="145" t="n"/>
      <c r="AP245" s="145" t="n"/>
      <c r="AQ245" s="145" t="n"/>
      <c r="AR245" s="145" t="n"/>
      <c r="AS245" s="145" t="n"/>
      <c r="AT245" s="145" t="n"/>
      <c r="AU245" s="145" t="n"/>
      <c r="AV245" s="425" t="n"/>
      <c r="AW245" s="145" t="n"/>
      <c r="AX245" s="145" t="n"/>
      <c r="AY245" s="145" t="n"/>
      <c r="AZ245" s="155" t="n"/>
      <c r="BA245" s="155" t="n"/>
      <c r="BB245" s="155" t="n"/>
      <c r="BC245" s="426" t="n"/>
      <c r="BD245" s="145" t="n"/>
      <c r="BE245" s="145" t="n"/>
      <c r="BF245" s="145" t="n"/>
      <c r="BG245" s="155" t="n"/>
      <c r="BH245" s="155" t="n"/>
      <c r="BI245" s="155" t="n"/>
      <c r="BJ245" s="426" t="n"/>
      <c r="BK245" s="145" t="n"/>
      <c r="BL245" s="145" t="n"/>
      <c r="BM245" s="145" t="n"/>
      <c r="BN245" s="155" t="n"/>
      <c r="BO245" s="155" t="n"/>
      <c r="BP245" s="155" t="n"/>
      <c r="BQ245" s="426" t="n"/>
      <c r="BR245" s="145" t="n"/>
      <c r="BS245" s="145" t="n"/>
      <c r="BT245" s="145" t="n"/>
      <c r="BU245" s="155" t="n"/>
      <c r="BV245" s="155" t="n"/>
      <c r="BW245" s="155" t="n"/>
      <c r="BX245" s="425" t="n"/>
      <c r="BY245" s="145" t="n"/>
      <c r="BZ245" s="145" t="n"/>
      <c r="CA245" s="145" t="n"/>
      <c r="CB245" s="155" t="n"/>
      <c r="CC245" s="155" t="n"/>
      <c r="CD245" s="155" t="n"/>
      <c r="CE245" s="425" t="n"/>
      <c r="CF245" s="145" t="n"/>
      <c r="CG245" s="145" t="n"/>
      <c r="CH245" s="145" t="n"/>
      <c r="CI245" s="155" t="n"/>
      <c r="CJ245" s="155" t="n"/>
      <c r="CK245" s="155" t="n"/>
      <c r="CL245" s="145" t="n"/>
      <c r="CM245" s="145" t="n"/>
      <c r="CN245" s="145" t="n"/>
      <c r="CO245" s="145" t="n"/>
      <c r="CP245" s="145" t="n"/>
      <c r="CQ245" s="145" t="n"/>
      <c r="CR245" s="145" t="n"/>
      <c r="CS245" s="145" t="n"/>
      <c r="CT245" s="145" t="n"/>
      <c r="CU245" s="145" t="n"/>
      <c r="CV245" s="145" t="n"/>
      <c r="CW245" s="145" t="n"/>
      <c r="CX245" s="145" t="n"/>
      <c r="CY245" s="145" t="n"/>
      <c r="CZ245" s="145" t="n"/>
      <c r="DA245" s="145" t="n"/>
      <c r="DB245" s="145" t="n"/>
      <c r="DC245" s="145" t="n"/>
      <c r="DD245" s="145" t="n"/>
      <c r="DE245" s="145" t="n"/>
      <c r="DF245" s="145" t="n"/>
      <c r="DG245" s="145" t="n"/>
      <c r="DH245" s="156" t="n"/>
    </row>
    <row r="246" ht="20.25" customHeight="1" s="621">
      <c r="A246" s="290" t="n"/>
      <c r="B246" s="334" t="n"/>
      <c r="C246" s="334" t="n"/>
      <c r="D246" s="387" t="n"/>
      <c r="E246" s="383" t="inlineStr">
        <is>
          <t>A132</t>
        </is>
      </c>
      <c r="F246" s="568" t="n"/>
      <c r="G246" s="568" t="n"/>
      <c r="H246" s="568" t="n"/>
      <c r="I246" s="386" t="n"/>
      <c r="J246" s="386" t="n"/>
      <c r="K246" s="386" t="n"/>
      <c r="L246" s="386" t="n"/>
      <c r="M246" s="388" t="n"/>
      <c r="N246" s="334" t="n"/>
      <c r="O246" s="334" t="n"/>
      <c r="P246" s="334" t="n"/>
      <c r="Q246" s="334" t="n"/>
      <c r="R246" s="334" t="n"/>
      <c r="S246" s="334" t="n"/>
      <c r="T246" s="334" t="n"/>
      <c r="U246" s="334" t="n"/>
      <c r="V246" s="334" t="n"/>
      <c r="W246" s="334" t="n"/>
      <c r="X246" s="334" t="n"/>
      <c r="Y246" s="334" t="n"/>
      <c r="Z246" s="334" t="n"/>
      <c r="AA246" s="334" t="n"/>
      <c r="AB246" s="334" t="n"/>
      <c r="AC246" s="334" t="n"/>
      <c r="AD246" s="334" t="n"/>
      <c r="AE246" s="334" t="n"/>
      <c r="AF246" s="334" t="n"/>
      <c r="AG246" s="334" t="n"/>
      <c r="AH246" s="334" t="n"/>
      <c r="AI246" s="334" t="n"/>
      <c r="AJ246" s="569" t="n"/>
      <c r="AK246" s="334" t="n"/>
      <c r="AL246" s="334" t="n"/>
      <c r="AM246" s="334" t="n"/>
      <c r="AN246" s="334" t="n"/>
      <c r="AO246" s="334" t="n"/>
      <c r="AP246" s="334" t="n"/>
      <c r="AQ246" s="334" t="n"/>
      <c r="AR246" s="334" t="n"/>
      <c r="AS246" s="334" t="n"/>
      <c r="AT246" s="334" t="n"/>
      <c r="AU246" s="334" t="n"/>
      <c r="AV246" s="570" t="n"/>
      <c r="AW246" s="334" t="n"/>
      <c r="AX246" s="334" t="n"/>
      <c r="AY246" s="334" t="n"/>
      <c r="AZ246" s="389" t="n"/>
      <c r="BA246" s="389" t="n"/>
      <c r="BB246" s="389" t="n"/>
      <c r="BC246" s="571" t="n"/>
      <c r="BD246" s="334" t="n"/>
      <c r="BE246" s="334" t="n"/>
      <c r="BF246" s="334" t="n"/>
      <c r="BG246" s="389" t="n"/>
      <c r="BH246" s="389" t="n"/>
      <c r="BI246" s="389" t="n"/>
      <c r="BJ246" s="571" t="n"/>
      <c r="BK246" s="334" t="n"/>
      <c r="BL246" s="334" t="n"/>
      <c r="BM246" s="334" t="n"/>
      <c r="BN246" s="389" t="n"/>
      <c r="BO246" s="389" t="n"/>
      <c r="BP246" s="389" t="n"/>
      <c r="BQ246" s="571" t="n"/>
      <c r="BR246" s="334" t="n"/>
      <c r="BS246" s="334" t="n"/>
      <c r="BT246" s="334" t="n"/>
      <c r="BU246" s="389" t="n"/>
      <c r="BV246" s="389" t="n"/>
      <c r="BW246" s="389" t="n"/>
      <c r="BX246" s="570" t="n"/>
      <c r="BY246" s="334" t="n"/>
      <c r="BZ246" s="334" t="n"/>
      <c r="CA246" s="334" t="n"/>
      <c r="CB246" s="389" t="n"/>
      <c r="CC246" s="389" t="n"/>
      <c r="CD246" s="389" t="n"/>
      <c r="CE246" s="570" t="n"/>
      <c r="CF246" s="334" t="n"/>
      <c r="CG246" s="334" t="n"/>
      <c r="CH246" s="334" t="n"/>
      <c r="CI246" s="389" t="n"/>
      <c r="CJ246" s="389" t="n"/>
      <c r="CK246" s="389" t="n"/>
      <c r="CL246" s="334" t="n"/>
      <c r="CM246" s="334" t="n"/>
      <c r="CN246" s="334" t="n"/>
      <c r="CO246" s="334" t="n"/>
      <c r="CP246" s="334" t="n"/>
      <c r="CQ246" s="334" t="n"/>
      <c r="CR246" s="334" t="n"/>
      <c r="CS246" s="334" t="n"/>
      <c r="CT246" s="334" t="n"/>
      <c r="CU246" s="334" t="n"/>
      <c r="CV246" s="334" t="n"/>
      <c r="CW246" s="334" t="n"/>
      <c r="CX246" s="334" t="n"/>
      <c r="CY246" s="334" t="n"/>
      <c r="CZ246" s="334" t="n"/>
      <c r="DA246" s="334" t="n"/>
      <c r="DB246" s="334" t="n"/>
      <c r="DC246" s="334" t="n"/>
      <c r="DD246" s="334" t="n"/>
      <c r="DE246" s="334" t="n"/>
      <c r="DF246" s="334" t="n"/>
      <c r="DG246" s="334" t="n"/>
      <c r="DH246" s="390" t="n"/>
    </row>
  </sheetData>
  <mergeCells count="118">
    <mergeCell ref="H82:I82"/>
    <mergeCell ref="AK8:AN8"/>
    <mergeCell ref="AP9:AQ9"/>
    <mergeCell ref="E108:P108"/>
    <mergeCell ref="E104:P104"/>
    <mergeCell ref="G68:G69"/>
    <mergeCell ref="H89:I89"/>
    <mergeCell ref="Y10:Z10"/>
    <mergeCell ref="CF8:CK8"/>
    <mergeCell ref="S10:T10"/>
    <mergeCell ref="AE10:AF10"/>
    <mergeCell ref="H81:I81"/>
    <mergeCell ref="E58:P58"/>
    <mergeCell ref="N90:N91"/>
    <mergeCell ref="E101:F101"/>
    <mergeCell ref="H65:I65"/>
    <mergeCell ref="H105:I105"/>
    <mergeCell ref="E85:F85"/>
    <mergeCell ref="M55:O55"/>
    <mergeCell ref="BR8:BW8"/>
    <mergeCell ref="O82:O83"/>
    <mergeCell ref="F55:J56"/>
    <mergeCell ref="E52:P52"/>
    <mergeCell ref="H49:O50"/>
    <mergeCell ref="H107:I107"/>
    <mergeCell ref="E93:F93"/>
    <mergeCell ref="E92:P92"/>
    <mergeCell ref="E102:F102"/>
    <mergeCell ref="G101:G102"/>
    <mergeCell ref="H91:I91"/>
    <mergeCell ref="M85:P85"/>
    <mergeCell ref="E84:P84"/>
    <mergeCell ref="P90:P91"/>
    <mergeCell ref="K55:L55"/>
    <mergeCell ref="BY8:CD8"/>
    <mergeCell ref="H74:I74"/>
    <mergeCell ref="H83:I83"/>
    <mergeCell ref="V10:W10"/>
    <mergeCell ref="E80:P80"/>
    <mergeCell ref="AH10:AI10"/>
    <mergeCell ref="O74:O75"/>
    <mergeCell ref="H46:O46"/>
    <mergeCell ref="E61:P61"/>
    <mergeCell ref="K56:L56"/>
    <mergeCell ref="E72:P72"/>
    <mergeCell ref="M56:O56"/>
    <mergeCell ref="H75:I75"/>
    <mergeCell ref="CU9:DA9"/>
    <mergeCell ref="E96:P96"/>
    <mergeCell ref="E110:F110"/>
    <mergeCell ref="O106:O107"/>
    <mergeCell ref="G77:G78"/>
    <mergeCell ref="E88:P88"/>
    <mergeCell ref="H97:I97"/>
    <mergeCell ref="H106:I106"/>
    <mergeCell ref="M101:P101"/>
    <mergeCell ref="E68:F68"/>
    <mergeCell ref="E60:P60"/>
    <mergeCell ref="N106:N107"/>
    <mergeCell ref="N64:P64"/>
    <mergeCell ref="P98:P99"/>
    <mergeCell ref="M93:P93"/>
    <mergeCell ref="H73:I73"/>
    <mergeCell ref="BK8:BP8"/>
    <mergeCell ref="M102:P102"/>
    <mergeCell ref="E94:F94"/>
    <mergeCell ref="M68:P68"/>
    <mergeCell ref="CN9:CT9"/>
    <mergeCell ref="E69:F69"/>
    <mergeCell ref="N98:N99"/>
    <mergeCell ref="E78:F78"/>
    <mergeCell ref="AW9:AX9"/>
    <mergeCell ref="P106:P107"/>
    <mergeCell ref="F2:G2"/>
    <mergeCell ref="H2:I2"/>
    <mergeCell ref="E77:F77"/>
    <mergeCell ref="N82:N83"/>
    <mergeCell ref="BK9:BL9"/>
    <mergeCell ref="E86:F86"/>
    <mergeCell ref="M69:P69"/>
    <mergeCell ref="M109:P109"/>
    <mergeCell ref="M78:P78"/>
    <mergeCell ref="H66:I66"/>
    <mergeCell ref="J2:K2"/>
    <mergeCell ref="O90:O91"/>
    <mergeCell ref="AP8:AU8"/>
    <mergeCell ref="BR9:BS9"/>
    <mergeCell ref="BD8:BI8"/>
    <mergeCell ref="CF9:CG9"/>
    <mergeCell ref="E63:P63"/>
    <mergeCell ref="BD9:BE9"/>
    <mergeCell ref="H64:I64"/>
    <mergeCell ref="H98:I98"/>
    <mergeCell ref="G93:G94"/>
    <mergeCell ref="C9:D9"/>
    <mergeCell ref="P82:P83"/>
    <mergeCell ref="E76:P76"/>
    <mergeCell ref="E100:P100"/>
    <mergeCell ref="E66:G66"/>
    <mergeCell ref="M110:P110"/>
    <mergeCell ref="H90:I90"/>
    <mergeCell ref="H99:I99"/>
    <mergeCell ref="N74:N75"/>
    <mergeCell ref="E53:P53"/>
    <mergeCell ref="P74:P75"/>
    <mergeCell ref="G85:G86"/>
    <mergeCell ref="M94:P94"/>
    <mergeCell ref="AW8:BB8"/>
    <mergeCell ref="F10:H10"/>
    <mergeCell ref="BY9:BZ9"/>
    <mergeCell ref="G109:G110"/>
    <mergeCell ref="E67:P67"/>
    <mergeCell ref="AB10:AC10"/>
    <mergeCell ref="M77:P77"/>
    <mergeCell ref="M86:P86"/>
    <mergeCell ref="N65:P66"/>
    <mergeCell ref="E109:F109"/>
    <mergeCell ref="O98:O99"/>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ontainsBlanks" priority="5" dxfId="726" stopIfTrue="1">
      <formula>ISBLANK(N11)</formula>
    </cfRule>
    <cfRule type="cellIs" priority="6" operator="lessThan" dxfId="78" stopIfTrue="1">
      <formula>65</formula>
    </cfRule>
  </conditionalFormatting>
  <dataValidations count="10">
    <dataValidation sqref="E11"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2"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3"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4"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5"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6"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7: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5 E74 E76 E82 E84 E90 E92 E98 E100 E106 E108"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9:F69 E78 E86 E94 E102 E110" showDropDown="0" showInputMessage="1" showErrorMessage="1" allowBlank="1" type="list">
      <formula1>"DA ACQUISTARE,IN DOTAZIONE"</formula1>
    </dataValidation>
    <dataValidation sqref="F115:F246" showDropDown="0" showInputMessage="1" showErrorMessage="1" allowBlank="1" type="list">
      <formula1>"Inserti con archetto,Inserti espandibili,Inserti su calco dell'orecchio,Cuffie auricolari,Cuffie ANR"</formula1>
    </dataValidation>
  </dataValidations>
  <pageMargins left="0.748031" right="0.748031" top="0.984252" bottom="0.984252"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fitToPage="1"/>
  </sheetPr>
  <dimension ref="A1:DH246"/>
  <sheetViews>
    <sheetView showGridLines="0" defaultGridColor="1" workbookViewId="0">
      <selection activeCell="A1" sqref="A1"/>
    </sheetView>
  </sheetViews>
  <sheetFormatPr baseColWidth="8" defaultColWidth="8.83333" defaultRowHeight="12.75" customHeight="1" outlineLevelRow="0"/>
  <cols>
    <col width="4.5" customWidth="1" style="620" min="1" max="1"/>
    <col width="7.5" customWidth="1" style="620" min="2" max="2"/>
    <col width="8.5" customWidth="1" style="620" min="3" max="3"/>
    <col width="8.851559999999999" customWidth="1" style="620" min="4" max="4"/>
    <col width="8.351559999999999" customWidth="1" style="620" min="5" max="5"/>
    <col width="35" customWidth="1" style="620" min="6" max="6"/>
    <col width="22.8516" customWidth="1" style="620" min="7" max="7"/>
    <col width="20.1719" customWidth="1" style="620" min="8" max="8"/>
    <col width="9.5" customWidth="1" style="620" min="9" max="9"/>
    <col width="11.5" customWidth="1" style="620" min="10" max="10"/>
    <col width="11.6719" customWidth="1" style="620" min="11" max="11"/>
    <col width="11" customWidth="1" style="620" min="12" max="12"/>
    <col width="11.5" customWidth="1" style="620" min="13" max="13"/>
    <col width="13.8516" customWidth="1" style="620" min="14" max="14"/>
    <col width="9.351559999999999" customWidth="1" style="620" min="15" max="15"/>
    <col width="9.17188" customWidth="1" style="620" min="16" max="16"/>
    <col width="15.5" customWidth="1" style="620" min="17" max="17"/>
    <col width="9.17188" customWidth="1" style="620" min="18" max="22"/>
    <col width="12.3516" customWidth="1" style="620" min="23" max="23"/>
    <col width="9.17188" customWidth="1" style="620" min="24" max="25"/>
    <col width="15" customWidth="1" style="620" min="26" max="26"/>
    <col width="9.17188" customWidth="1" style="620" min="27" max="28"/>
    <col width="11.5" customWidth="1" style="620" min="29" max="29"/>
    <col width="9.17188" customWidth="1" style="620" min="30" max="34"/>
    <col width="11.5" customWidth="1" style="620" min="35" max="35"/>
    <col width="2" customWidth="1" style="620" min="36" max="36"/>
    <col width="15.5" customWidth="1" style="620" min="37" max="37"/>
    <col width="11.3516" customWidth="1" style="620" min="38" max="38"/>
    <col width="18.1719" customWidth="1" style="620" min="39" max="39"/>
    <col width="19" customWidth="1" style="620" min="40" max="40"/>
    <col width="12.5" customWidth="1" style="620" min="41" max="41"/>
    <col width="9.17188" customWidth="1" style="620" min="42" max="43"/>
    <col width="13" customWidth="1" style="620" min="44" max="44"/>
    <col width="9.17188" customWidth="1" style="620" min="45" max="46"/>
    <col width="7.85156" customWidth="1" style="620" min="47" max="47"/>
    <col width="2.17188" customWidth="1" style="620" min="48" max="48"/>
    <col width="9.5" customWidth="1" style="620" min="49" max="50"/>
    <col width="10.1719" customWidth="1" style="620" min="51" max="51"/>
    <col width="8" customWidth="1" style="620" min="52" max="52"/>
    <col width="8.5" customWidth="1" style="620" min="53" max="53"/>
    <col width="11.8516" customWidth="1" style="620" min="54" max="54"/>
    <col width="1.85156" customWidth="1" style="620" min="55" max="55"/>
    <col width="9.5" customWidth="1" style="620" min="56" max="57"/>
    <col width="10.1719" customWidth="1" style="620" min="58" max="58"/>
    <col width="8" customWidth="1" style="620" min="59" max="59"/>
    <col width="8.5" customWidth="1" style="620" min="60" max="60"/>
    <col width="11.8516" customWidth="1" style="620" min="61" max="61"/>
    <col width="2.5" customWidth="1" style="620" min="62" max="62"/>
    <col width="10" customWidth="1" style="620" min="63" max="63"/>
    <col width="9.5" customWidth="1" style="620" min="64" max="64"/>
    <col width="10.1719" customWidth="1" style="620" min="65" max="65"/>
    <col width="8" customWidth="1" style="620" min="66" max="66"/>
    <col width="8.5" customWidth="1" style="620" min="67" max="67"/>
    <col width="11.8516" customWidth="1" style="620" min="68" max="68"/>
    <col width="1.67188" customWidth="1" style="620" min="69" max="69"/>
    <col width="9.5" customWidth="1" style="620" min="70" max="71"/>
    <col width="10.1719" customWidth="1" style="620" min="72" max="72"/>
    <col width="8" customWidth="1" style="620" min="73" max="73"/>
    <col width="8.5" customWidth="1" style="620" min="74" max="74"/>
    <col width="11.8516" customWidth="1" style="620" min="75" max="75"/>
    <col width="2" customWidth="1" style="620" min="76" max="76"/>
    <col width="10.1719" customWidth="1" style="620" min="77" max="77"/>
    <col width="9.5" customWidth="1" style="620" min="78" max="78"/>
    <col width="10.1719" customWidth="1" style="620" min="79" max="79"/>
    <col width="8" customWidth="1" style="620" min="80" max="80"/>
    <col width="8.5" customWidth="1" style="620" min="81" max="81"/>
    <col width="11.8516" customWidth="1" style="620" min="82" max="82"/>
    <col width="2.85156" customWidth="1" style="620" min="83" max="83"/>
    <col width="9.5" customWidth="1" style="620" min="84" max="85"/>
    <col width="10.1719" customWidth="1" style="620" min="86" max="86"/>
    <col width="8" customWidth="1" style="620" min="87" max="87"/>
    <col width="8.5" customWidth="1" style="620" min="88" max="88"/>
    <col width="11.8516" customWidth="1" style="620" min="89" max="89"/>
    <col width="6" customWidth="1" style="620" min="90" max="90"/>
    <col width="13" customWidth="1" style="620" min="91" max="91"/>
    <col width="10.5" customWidth="1" style="620" min="92" max="98"/>
    <col width="16.1719" customWidth="1" style="620" min="99" max="105"/>
    <col width="22.5" customWidth="1" style="620" min="106" max="106"/>
    <col width="13.3516" customWidth="1" style="620" min="107" max="107"/>
    <col width="16.1719" customWidth="1" style="620" min="108" max="108"/>
    <col width="9.67188" customWidth="1" style="620" min="109" max="109"/>
    <col width="9.351559999999999" customWidth="1" style="620" min="110" max="110"/>
    <col width="9.17188" customWidth="1" style="620" min="111" max="112"/>
    <col width="8.851559999999999" customWidth="1" style="620" min="113" max="16384"/>
  </cols>
  <sheetData>
    <row r="1" ht="38.25" customHeight="1" s="621">
      <c r="A1" s="139" t="n"/>
      <c r="B1" s="140" t="n"/>
      <c r="C1" s="140" t="n"/>
      <c r="D1" s="140" t="n"/>
      <c r="E1" s="140" t="n"/>
      <c r="F1" s="141" t="n"/>
      <c r="G1" s="141" t="n"/>
      <c r="H1" s="141" t="n"/>
      <c r="I1" s="141" t="n"/>
      <c r="J1" s="141" t="n"/>
      <c r="K1" s="141" t="n"/>
      <c r="L1" s="141" t="n"/>
      <c r="M1" s="141" t="n"/>
      <c r="N1" s="141" t="n"/>
      <c r="O1" s="140" t="n"/>
      <c r="P1" s="140" t="n"/>
      <c r="Q1" s="140" t="n"/>
      <c r="R1" s="140" t="n"/>
      <c r="S1" s="140" t="n"/>
      <c r="T1" s="140" t="n"/>
      <c r="U1" s="140" t="n"/>
      <c r="V1" s="140" t="n"/>
      <c r="W1" s="140" t="n"/>
      <c r="X1" s="140" t="n"/>
      <c r="Y1" s="140" t="n"/>
      <c r="Z1" s="140" t="n"/>
      <c r="AA1" s="140" t="n"/>
      <c r="AB1" s="140" t="n"/>
      <c r="AC1" s="140" t="n"/>
      <c r="AD1" s="140" t="n"/>
      <c r="AE1" s="140" t="n"/>
      <c r="AF1" s="140" t="n"/>
      <c r="AG1" s="140" t="n"/>
      <c r="AH1" s="140" t="n"/>
      <c r="AI1" s="140" t="n"/>
      <c r="AJ1" s="420" t="n"/>
      <c r="AK1" s="140" t="n"/>
      <c r="AL1" s="140" t="n"/>
      <c r="AM1" s="140" t="n"/>
      <c r="AN1" s="140" t="n"/>
      <c r="AO1" s="140" t="n"/>
      <c r="AP1" s="140" t="n"/>
      <c r="AQ1" s="140" t="n"/>
      <c r="AR1" s="140" t="n"/>
      <c r="AS1" s="140" t="n"/>
      <c r="AT1" s="140" t="n"/>
      <c r="AU1" s="140" t="n"/>
      <c r="AV1" s="421" t="n"/>
      <c r="AW1" s="140" t="n"/>
      <c r="AX1" s="140" t="n"/>
      <c r="AY1" s="140" t="n"/>
      <c r="AZ1" s="142" t="n"/>
      <c r="BA1" s="142" t="n"/>
      <c r="BB1" s="142" t="n"/>
      <c r="BC1" s="422" t="n"/>
      <c r="BD1" s="140" t="n"/>
      <c r="BE1" s="140" t="n"/>
      <c r="BF1" s="140" t="n"/>
      <c r="BG1" s="142" t="n"/>
      <c r="BH1" s="142" t="n"/>
      <c r="BI1" s="142" t="n"/>
      <c r="BJ1" s="422" t="n"/>
      <c r="BK1" s="140" t="n"/>
      <c r="BL1" s="140" t="n"/>
      <c r="BM1" s="140" t="n"/>
      <c r="BN1" s="142" t="n"/>
      <c r="BO1" s="142" t="n"/>
      <c r="BP1" s="142" t="n"/>
      <c r="BQ1" s="422" t="n"/>
      <c r="BR1" s="140" t="n"/>
      <c r="BS1" s="140" t="n"/>
      <c r="BT1" s="140" t="n"/>
      <c r="BU1" s="142" t="n"/>
      <c r="BV1" s="142" t="n"/>
      <c r="BW1" s="142" t="n"/>
      <c r="BX1" s="421" t="n"/>
      <c r="BY1" s="140" t="n"/>
      <c r="BZ1" s="140" t="n"/>
      <c r="CA1" s="140" t="n"/>
      <c r="CB1" s="142" t="n"/>
      <c r="CC1" s="142" t="n"/>
      <c r="CD1" s="142" t="n"/>
      <c r="CE1" s="421" t="n"/>
      <c r="CF1" s="140" t="n"/>
      <c r="CG1" s="140" t="n"/>
      <c r="CH1" s="140" t="n"/>
      <c r="CI1" s="142" t="n"/>
      <c r="CJ1" s="142" t="n"/>
      <c r="CK1" s="142" t="n"/>
      <c r="CL1" s="140" t="n"/>
      <c r="CM1" s="140" t="n"/>
      <c r="CN1" s="140" t="n"/>
      <c r="CO1" s="140" t="n"/>
      <c r="CP1" s="140" t="n"/>
      <c r="CQ1" s="140" t="n"/>
      <c r="CR1" s="140" t="n"/>
      <c r="CS1" s="140" t="n"/>
      <c r="CT1" s="140" t="n"/>
      <c r="CU1" s="140" t="n"/>
      <c r="CV1" s="140" t="n"/>
      <c r="CW1" s="140" t="n"/>
      <c r="CX1" s="140" t="n"/>
      <c r="CY1" s="140" t="n"/>
      <c r="CZ1" s="140" t="n"/>
      <c r="DA1" s="140" t="n"/>
      <c r="DB1" s="140" t="n"/>
      <c r="DC1" s="140" t="n"/>
      <c r="DD1" s="140" t="n"/>
      <c r="DE1" s="140" t="n"/>
      <c r="DF1" s="140" t="n"/>
      <c r="DG1" s="140" t="n"/>
      <c r="DH1" s="143" t="n"/>
    </row>
    <row r="2" ht="30.75" customHeight="1" s="621">
      <c r="A2" s="144" t="n"/>
      <c r="B2" s="145" t="n"/>
      <c r="C2" s="145" t="n"/>
      <c r="D2" s="145" t="n"/>
      <c r="E2" s="146" t="n"/>
      <c r="F2" s="650" t="inlineStr">
        <is>
          <t>Parametri d'incerteza usati</t>
        </is>
      </c>
      <c r="G2" s="651" t="n"/>
      <c r="H2" s="652" t="inlineStr">
        <is>
          <t>Coffifciente β dei DPI</t>
        </is>
      </c>
      <c r="I2" s="651" t="n"/>
      <c r="J2" s="151" t="inlineStr">
        <is>
          <t>Legenda DPI</t>
        </is>
      </c>
      <c r="K2" s="631" t="n"/>
      <c r="L2" s="152" t="n"/>
      <c r="M2" s="152" t="n"/>
      <c r="N2" s="153" t="n"/>
      <c r="O2" s="154" t="n"/>
      <c r="P2" s="145" t="n"/>
      <c r="Q2" s="145" t="n"/>
      <c r="R2" s="145" t="n"/>
      <c r="S2" s="145" t="n"/>
      <c r="T2" s="145" t="n"/>
      <c r="U2" s="145" t="n"/>
      <c r="V2" s="145" t="n"/>
      <c r="W2" s="423" t="n"/>
      <c r="X2" s="423" t="n"/>
      <c r="Y2" s="423" t="n"/>
      <c r="Z2" s="423" t="n"/>
      <c r="AA2" s="423" t="n"/>
      <c r="AB2" s="423" t="n"/>
      <c r="AC2" s="423" t="n"/>
      <c r="AD2" s="423" t="n"/>
      <c r="AE2" s="423" t="n"/>
      <c r="AF2" s="423" t="n"/>
      <c r="AG2" s="423" t="n"/>
      <c r="AH2" s="423" t="n"/>
      <c r="AI2" s="423" t="n"/>
      <c r="AJ2" s="424" t="n"/>
      <c r="AK2" s="423" t="n"/>
      <c r="AL2" s="423" t="n"/>
      <c r="AM2" s="423" t="n"/>
      <c r="AN2" s="145" t="n"/>
      <c r="AO2" s="145" t="n"/>
      <c r="AP2" s="145" t="n"/>
      <c r="AQ2" s="145" t="n"/>
      <c r="AR2" s="145" t="n"/>
      <c r="AS2" s="145" t="n"/>
      <c r="AT2" s="145" t="n"/>
      <c r="AU2" s="145" t="n"/>
      <c r="AV2" s="425" t="n"/>
      <c r="AW2" s="145" t="n"/>
      <c r="AX2" s="145" t="n"/>
      <c r="AY2" s="145" t="n"/>
      <c r="AZ2" s="155" t="n"/>
      <c r="BA2" s="155" t="n"/>
      <c r="BB2" s="155" t="n"/>
      <c r="BC2" s="426" t="n"/>
      <c r="BD2" s="145" t="n"/>
      <c r="BE2" s="145" t="n"/>
      <c r="BF2" s="145" t="n"/>
      <c r="BG2" s="155" t="n"/>
      <c r="BH2" s="155" t="n"/>
      <c r="BI2" s="155" t="n"/>
      <c r="BJ2" s="426" t="n"/>
      <c r="BK2" s="145" t="n"/>
      <c r="BL2" s="145" t="n"/>
      <c r="BM2" s="145" t="n"/>
      <c r="BN2" s="155" t="n"/>
      <c r="BO2" s="155" t="n"/>
      <c r="BP2" s="155" t="n"/>
      <c r="BQ2" s="426" t="n"/>
      <c r="BR2" s="145" t="n"/>
      <c r="BS2" s="145" t="n"/>
      <c r="BT2" s="145" t="n"/>
      <c r="BU2" s="155" t="n"/>
      <c r="BV2" s="155" t="n"/>
      <c r="BW2" s="155" t="n"/>
      <c r="BX2" s="425" t="n"/>
      <c r="BY2" s="145" t="n"/>
      <c r="BZ2" s="145" t="n"/>
      <c r="CA2" s="145" t="n"/>
      <c r="CB2" s="155" t="n"/>
      <c r="CC2" s="155" t="n"/>
      <c r="CD2" s="155" t="n"/>
      <c r="CE2" s="425" t="n"/>
      <c r="CF2" s="145" t="n"/>
      <c r="CG2" s="145" t="n"/>
      <c r="CH2" s="145" t="n"/>
      <c r="CI2" s="155" t="n"/>
      <c r="CJ2" s="155" t="n"/>
      <c r="CK2" s="155" t="n"/>
      <c r="CL2" s="145" t="n"/>
      <c r="CM2" s="145" t="n"/>
      <c r="CN2" s="145" t="n"/>
      <c r="CO2" s="145" t="n"/>
      <c r="CP2" s="145" t="n"/>
      <c r="CQ2" s="145" t="n"/>
      <c r="CR2" s="145" t="n"/>
      <c r="CS2" s="145" t="n"/>
      <c r="CT2" s="145" t="n"/>
      <c r="CU2" s="145" t="n"/>
      <c r="CV2" s="145" t="n"/>
      <c r="CW2" s="145" t="n"/>
      <c r="CX2" s="145" t="n"/>
      <c r="CY2" s="145" t="n"/>
      <c r="CZ2" s="145" t="n"/>
      <c r="DA2" s="145" t="n"/>
      <c r="DB2" s="145" t="n"/>
      <c r="DC2" s="145" t="n"/>
      <c r="DD2" s="145" t="n"/>
      <c r="DE2" s="145" t="n"/>
      <c r="DF2" s="145" t="n"/>
      <c r="DG2" s="145" t="n"/>
      <c r="DH2" s="156" t="n"/>
    </row>
    <row r="3" ht="15.75" customHeight="1" s="621">
      <c r="A3" s="144" t="n"/>
      <c r="B3" s="145" t="n"/>
      <c r="C3" s="145" t="n"/>
      <c r="D3" s="145" t="n"/>
      <c r="E3" s="146" t="n"/>
      <c r="F3" s="157" t="inlineStr">
        <is>
          <t>Incert. strumentale considerata U2</t>
        </is>
      </c>
      <c r="G3" s="711" t="n">
        <v>0.7</v>
      </c>
      <c r="H3" s="159" t="inlineStr">
        <is>
          <t>Inserti auricolari =</t>
        </is>
      </c>
      <c r="I3" s="160" t="n">
        <v>0.65</v>
      </c>
      <c r="J3" s="161" t="n"/>
      <c r="K3" s="162" t="inlineStr">
        <is>
          <t>DA ACQUISTARE</t>
        </is>
      </c>
      <c r="L3" s="163" t="inlineStr">
        <is>
          <t>Inserti con archetto</t>
        </is>
      </c>
      <c r="M3" s="164" t="n"/>
      <c r="N3" s="165" t="n"/>
      <c r="O3" s="154" t="n"/>
      <c r="P3" s="145" t="n"/>
      <c r="Q3" s="145" t="n"/>
      <c r="R3" s="145" t="n"/>
      <c r="S3" s="145" t="n"/>
      <c r="T3" s="145" t="n"/>
      <c r="U3" s="145" t="n"/>
      <c r="V3" s="145" t="n"/>
      <c r="W3" s="145" t="n"/>
      <c r="X3" s="145" t="n"/>
      <c r="Y3" s="145" t="n"/>
      <c r="Z3" s="145" t="n"/>
      <c r="AA3" s="145" t="n"/>
      <c r="AB3" s="145" t="n"/>
      <c r="AC3" s="145" t="n"/>
      <c r="AD3" s="145" t="n"/>
      <c r="AE3" s="145" t="n"/>
      <c r="AF3" s="145" t="n"/>
      <c r="AG3" s="145" t="n"/>
      <c r="AH3" s="145" t="n"/>
      <c r="AI3" s="145" t="n"/>
      <c r="AJ3" s="428" t="n"/>
      <c r="AK3" s="145" t="n"/>
      <c r="AL3" s="145" t="n"/>
      <c r="AM3" s="145" t="n"/>
      <c r="AN3" s="145" t="n"/>
      <c r="AO3" s="145" t="n"/>
      <c r="AP3" s="145" t="n"/>
      <c r="AQ3" s="145" t="n"/>
      <c r="AR3" s="145" t="n"/>
      <c r="AS3" s="145" t="n"/>
      <c r="AT3" s="145" t="n"/>
      <c r="AU3" s="145" t="n"/>
      <c r="AV3" s="425" t="n"/>
      <c r="AW3" s="145" t="n"/>
      <c r="AX3" s="145" t="n"/>
      <c r="AY3" s="145" t="n"/>
      <c r="AZ3" s="155" t="n"/>
      <c r="BA3" s="155" t="n"/>
      <c r="BB3" s="155" t="n"/>
      <c r="BC3" s="426" t="n"/>
      <c r="BD3" s="145" t="n"/>
      <c r="BE3" s="145" t="n"/>
      <c r="BF3" s="145" t="n"/>
      <c r="BG3" s="155" t="n"/>
      <c r="BH3" s="155" t="n"/>
      <c r="BI3" s="155" t="n"/>
      <c r="BJ3" s="426" t="n"/>
      <c r="BK3" s="145" t="n"/>
      <c r="BL3" s="145" t="n"/>
      <c r="BM3" s="145" t="n"/>
      <c r="BN3" s="155" t="n"/>
      <c r="BO3" s="155" t="n"/>
      <c r="BP3" s="155" t="n"/>
      <c r="BQ3" s="426" t="n"/>
      <c r="BR3" s="145" t="n"/>
      <c r="BS3" s="145" t="n"/>
      <c r="BT3" s="145" t="n"/>
      <c r="BU3" s="155" t="n"/>
      <c r="BV3" s="155" t="n"/>
      <c r="BW3" s="155" t="n"/>
      <c r="BX3" s="425" t="n"/>
      <c r="BY3" s="145" t="n"/>
      <c r="BZ3" s="145" t="n"/>
      <c r="CA3" s="145" t="n"/>
      <c r="CB3" s="155" t="n"/>
      <c r="CC3" s="155" t="n"/>
      <c r="CD3" s="155" t="n"/>
      <c r="CE3" s="425" t="n"/>
      <c r="CF3" s="145" t="n"/>
      <c r="CG3" s="145" t="n"/>
      <c r="CH3" s="145" t="n"/>
      <c r="CI3" s="155" t="n"/>
      <c r="CJ3" s="155" t="n"/>
      <c r="CK3" s="155" t="n"/>
      <c r="CL3" s="145" t="n"/>
      <c r="CM3" s="145" t="n"/>
      <c r="CN3" s="145" t="n"/>
      <c r="CO3" s="145" t="n"/>
      <c r="CP3" s="145" t="n"/>
      <c r="CQ3" s="145" t="n"/>
      <c r="CR3" s="145" t="n"/>
      <c r="CS3" s="145" t="n"/>
      <c r="CT3" s="145" t="n"/>
      <c r="CU3" s="145" t="n"/>
      <c r="CV3" s="145" t="n"/>
      <c r="CW3" s="145" t="n"/>
      <c r="CX3" s="145" t="n"/>
      <c r="CY3" s="145" t="n"/>
      <c r="CZ3" s="145" t="n"/>
      <c r="DA3" s="145" t="n"/>
      <c r="DB3" s="145" t="n"/>
      <c r="DC3" s="145" t="n"/>
      <c r="DD3" s="145" t="n"/>
      <c r="DE3" s="145" t="n"/>
      <c r="DF3" s="145" t="n"/>
      <c r="DG3" s="145" t="n"/>
      <c r="DH3" s="156" t="n"/>
    </row>
    <row r="4" ht="19.5" customHeight="1" s="621">
      <c r="A4" s="144" t="n"/>
      <c r="B4" s="145" t="n"/>
      <c r="C4" s="145" t="n"/>
      <c r="D4" s="145" t="n"/>
      <c r="E4" s="146" t="n"/>
      <c r="F4" s="166" t="inlineStr">
        <is>
          <t>Incert. di pos. dello strumento U3</t>
        </is>
      </c>
      <c r="G4" s="712" t="n">
        <v>1</v>
      </c>
      <c r="H4" s="159" t="inlineStr">
        <is>
          <t>Cuffie =</t>
        </is>
      </c>
      <c r="I4" s="160" t="n">
        <v>0.85</v>
      </c>
      <c r="J4" s="168" t="n"/>
      <c r="K4" s="169" t="inlineStr">
        <is>
          <t>IN DOTAZIONE</t>
        </is>
      </c>
      <c r="L4" s="170" t="inlineStr">
        <is>
          <t>Inserti espandibili</t>
        </is>
      </c>
      <c r="M4" s="171" t="n"/>
      <c r="N4" s="146" t="n"/>
      <c r="O4" s="154" t="n"/>
      <c r="P4" s="145" t="n"/>
      <c r="Q4" s="145" t="n"/>
      <c r="R4" s="145" t="n"/>
      <c r="S4" s="145" t="n"/>
      <c r="T4" s="145" t="n"/>
      <c r="U4" s="145" t="n"/>
      <c r="V4" s="145" t="n"/>
      <c r="W4" s="145" t="n"/>
      <c r="X4" s="145" t="n"/>
      <c r="Y4" s="145" t="n"/>
      <c r="Z4" s="145" t="n"/>
      <c r="AA4" s="145" t="n"/>
      <c r="AB4" s="145" t="n"/>
      <c r="AC4" s="145" t="n"/>
      <c r="AD4" s="145" t="n"/>
      <c r="AE4" s="145" t="n"/>
      <c r="AF4" s="145" t="n"/>
      <c r="AG4" s="145" t="n"/>
      <c r="AH4" s="145" t="n"/>
      <c r="AI4" s="145" t="n"/>
      <c r="AJ4" s="428" t="n"/>
      <c r="AK4" s="145" t="n"/>
      <c r="AL4" s="145" t="n"/>
      <c r="AM4" s="145" t="n"/>
      <c r="AN4" s="145" t="n"/>
      <c r="AO4" s="145" t="n"/>
      <c r="AP4" s="145" t="n"/>
      <c r="AQ4" s="145" t="n"/>
      <c r="AR4" s="145" t="n"/>
      <c r="AS4" s="145" t="n"/>
      <c r="AT4" s="145" t="n"/>
      <c r="AU4" s="145" t="n"/>
      <c r="AV4" s="425" t="n"/>
      <c r="AW4" s="145" t="n"/>
      <c r="AX4" s="145" t="n"/>
      <c r="AY4" s="145" t="n"/>
      <c r="AZ4" s="155" t="n"/>
      <c r="BA4" s="155" t="n"/>
      <c r="BB4" s="155" t="n"/>
      <c r="BC4" s="426" t="n"/>
      <c r="BD4" s="145" t="n"/>
      <c r="BE4" s="145" t="n"/>
      <c r="BF4" s="145" t="n"/>
      <c r="BG4" s="155" t="n"/>
      <c r="BH4" s="155" t="n"/>
      <c r="BI4" s="155" t="n"/>
      <c r="BJ4" s="426" t="n"/>
      <c r="BK4" s="145" t="n"/>
      <c r="BL4" s="145" t="n"/>
      <c r="BM4" s="145" t="n"/>
      <c r="BN4" s="155" t="n"/>
      <c r="BO4" s="155" t="n"/>
      <c r="BP4" s="155" t="n"/>
      <c r="BQ4" s="426" t="n"/>
      <c r="BR4" s="145" t="n"/>
      <c r="BS4" s="145" t="n"/>
      <c r="BT4" s="145" t="n"/>
      <c r="BU4" s="155" t="n"/>
      <c r="BV4" s="155" t="n"/>
      <c r="BW4" s="155" t="n"/>
      <c r="BX4" s="425" t="n"/>
      <c r="BY4" s="145" t="n"/>
      <c r="BZ4" s="145" t="n"/>
      <c r="CA4" s="145" t="n"/>
      <c r="CB4" s="155" t="n"/>
      <c r="CC4" s="155" t="n"/>
      <c r="CD4" s="155" t="n"/>
      <c r="CE4" s="425" t="n"/>
      <c r="CF4" s="145" t="n"/>
      <c r="CG4" s="145" t="n"/>
      <c r="CH4" s="145" t="n"/>
      <c r="CI4" s="155" t="n"/>
      <c r="CJ4" s="155" t="n"/>
      <c r="CK4" s="155" t="n"/>
      <c r="CL4" s="145" t="n"/>
      <c r="CM4" s="145" t="n"/>
      <c r="CN4" s="145" t="n"/>
      <c r="CO4" s="145" t="n"/>
      <c r="CP4" s="145" t="n"/>
      <c r="CQ4" s="145" t="n"/>
      <c r="CR4" s="145" t="n"/>
      <c r="CS4" s="145" t="n"/>
      <c r="CT4" s="145" t="n"/>
      <c r="CU4" s="145" t="n"/>
      <c r="CV4" s="145" t="n"/>
      <c r="CW4" s="145" t="n"/>
      <c r="CX4" s="145" t="n"/>
      <c r="CY4" s="145" t="n"/>
      <c r="CZ4" s="145" t="n"/>
      <c r="DA4" s="145" t="n"/>
      <c r="DB4" s="145" t="n"/>
      <c r="DC4" s="145" t="n"/>
      <c r="DD4" s="145" t="n"/>
      <c r="DE4" s="145" t="n"/>
      <c r="DF4" s="145" t="n"/>
      <c r="DG4" s="145" t="n"/>
      <c r="DH4" s="156" t="n"/>
    </row>
    <row r="5" ht="22.5" customHeight="1" s="621">
      <c r="A5" s="144" t="n"/>
      <c r="B5" s="145" t="n"/>
      <c r="C5" s="172" t="n"/>
      <c r="D5" s="172" t="n"/>
      <c r="E5" s="146" t="n"/>
      <c r="F5" s="430" t="inlineStr">
        <is>
          <t>To   (tempo di rif. girono)</t>
        </is>
      </c>
      <c r="G5" s="431" t="n">
        <v>480</v>
      </c>
      <c r="H5" s="174" t="inlineStr">
        <is>
          <t>Altro =</t>
        </is>
      </c>
      <c r="I5" s="175" t="n">
        <v>0.5</v>
      </c>
      <c r="J5" s="37" t="n"/>
      <c r="K5" s="38" t="n"/>
      <c r="L5" s="170" t="inlineStr">
        <is>
          <t>Inserti su calco dell'orecchio</t>
        </is>
      </c>
      <c r="M5" s="171" t="n"/>
      <c r="N5" s="146" t="n"/>
      <c r="O5" s="154" t="n"/>
      <c r="P5" s="145" t="n"/>
      <c r="Q5" s="145" t="n"/>
      <c r="R5" s="145" t="n"/>
      <c r="S5" s="145" t="n"/>
      <c r="T5" s="145" t="n"/>
      <c r="U5" s="145" t="n"/>
      <c r="V5" s="145" t="n"/>
      <c r="W5" s="145" t="n"/>
      <c r="X5" s="145" t="n"/>
      <c r="Y5" s="145" t="n"/>
      <c r="Z5" s="145" t="n"/>
      <c r="AA5" s="145" t="n"/>
      <c r="AB5" s="145" t="n"/>
      <c r="AC5" s="145" t="n"/>
      <c r="AD5" s="145" t="n"/>
      <c r="AE5" s="145" t="n"/>
      <c r="AF5" s="145" t="n"/>
      <c r="AG5" s="145" t="n"/>
      <c r="AH5" s="145" t="n"/>
      <c r="AI5" s="145" t="n"/>
      <c r="AJ5" s="428" t="n"/>
      <c r="AK5" s="145" t="n"/>
      <c r="AL5" s="145" t="n"/>
      <c r="AM5" s="145" t="n"/>
      <c r="AN5" s="145" t="n"/>
      <c r="AO5" s="145" t="n"/>
      <c r="AP5" s="145" t="n"/>
      <c r="AQ5" s="145" t="n"/>
      <c r="AR5" s="145" t="n"/>
      <c r="AS5" s="145" t="n"/>
      <c r="AT5" s="145" t="n"/>
      <c r="AU5" s="145" t="n"/>
      <c r="AV5" s="425" t="n"/>
      <c r="AW5" s="145" t="n"/>
      <c r="AX5" s="145" t="n"/>
      <c r="AY5" s="145" t="n"/>
      <c r="AZ5" s="155" t="n"/>
      <c r="BA5" s="155" t="n"/>
      <c r="BB5" s="155" t="n"/>
      <c r="BC5" s="426" t="n"/>
      <c r="BD5" s="145" t="n"/>
      <c r="BE5" s="145" t="n"/>
      <c r="BF5" s="145" t="n"/>
      <c r="BG5" s="155" t="n"/>
      <c r="BH5" s="155" t="n"/>
      <c r="BI5" s="155" t="n"/>
      <c r="BJ5" s="426" t="n"/>
      <c r="BK5" s="145" t="n"/>
      <c r="BL5" s="145" t="n"/>
      <c r="BM5" s="145" t="n"/>
      <c r="BN5" s="155" t="n"/>
      <c r="BO5" s="155" t="n"/>
      <c r="BP5" s="155" t="n"/>
      <c r="BQ5" s="426" t="n"/>
      <c r="BR5" s="145" t="n"/>
      <c r="BS5" s="145" t="n"/>
      <c r="BT5" s="145" t="n"/>
      <c r="BU5" s="155" t="n"/>
      <c r="BV5" s="155" t="n"/>
      <c r="BW5" s="155" t="n"/>
      <c r="BX5" s="425" t="n"/>
      <c r="BY5" s="145" t="n"/>
      <c r="BZ5" s="145" t="n"/>
      <c r="CA5" s="145" t="n"/>
      <c r="CB5" s="155" t="n"/>
      <c r="CC5" s="155" t="n"/>
      <c r="CD5" s="155" t="n"/>
      <c r="CE5" s="425" t="n"/>
      <c r="CF5" s="145" t="n"/>
      <c r="CG5" s="145" t="n"/>
      <c r="CH5" s="145" t="n"/>
      <c r="CI5" s="155" t="n"/>
      <c r="CJ5" s="155" t="n"/>
      <c r="CK5" s="155" t="n"/>
      <c r="CL5" s="145" t="n"/>
      <c r="CM5" s="145" t="n"/>
      <c r="CN5" s="145" t="n"/>
      <c r="CO5" s="145" t="n"/>
      <c r="CP5" s="145" t="n"/>
      <c r="CQ5" s="145" t="n"/>
      <c r="CR5" s="145" t="n"/>
      <c r="CS5" s="145" t="n"/>
      <c r="CT5" s="145" t="n"/>
      <c r="CU5" s="145" t="n"/>
      <c r="CV5" s="145" t="n"/>
      <c r="CW5" s="145" t="n"/>
      <c r="CX5" s="145" t="n"/>
      <c r="CY5" s="145" t="n"/>
      <c r="CZ5" s="145" t="n"/>
      <c r="DA5" s="145" t="n"/>
      <c r="DB5" s="145" t="n"/>
      <c r="DC5" s="145" t="n"/>
      <c r="DD5" s="145" t="n"/>
      <c r="DE5" s="145" t="n"/>
      <c r="DF5" s="145" t="n"/>
      <c r="DG5" s="145" t="n"/>
      <c r="DH5" s="156" t="n"/>
    </row>
    <row r="6" ht="22.5" customHeight="1" s="621">
      <c r="A6" s="144" t="n"/>
      <c r="B6" s="145" t="n"/>
      <c r="C6" s="172" t="n"/>
      <c r="D6" s="172" t="n"/>
      <c r="E6" s="145" t="n"/>
      <c r="F6" s="173" t="n"/>
      <c r="G6" s="173" t="n"/>
      <c r="H6" s="173" t="n"/>
      <c r="I6" s="176" t="n"/>
      <c r="J6" s="6" t="n"/>
      <c r="K6" s="177" t="n"/>
      <c r="L6" s="170" t="inlineStr">
        <is>
          <t>Cuffie auricolari</t>
        </is>
      </c>
      <c r="M6" s="171" t="n"/>
      <c r="N6" s="146" t="n"/>
      <c r="O6" s="154" t="n"/>
      <c r="P6" s="145" t="n"/>
      <c r="Q6" s="145" t="n"/>
      <c r="R6" s="145" t="n"/>
      <c r="S6" s="145" t="n"/>
      <c r="T6" s="145" t="n"/>
      <c r="U6" s="145" t="n"/>
      <c r="V6" s="145" t="n"/>
      <c r="W6" s="145" t="n"/>
      <c r="X6" s="145" t="n"/>
      <c r="Y6" s="145" t="n"/>
      <c r="Z6" s="145" t="n"/>
      <c r="AA6" s="145" t="n"/>
      <c r="AB6" s="145" t="n"/>
      <c r="AC6" s="145" t="n"/>
      <c r="AD6" s="145" t="n"/>
      <c r="AE6" s="145" t="n"/>
      <c r="AF6" s="145" t="n"/>
      <c r="AG6" s="145" t="n"/>
      <c r="AH6" s="145" t="n"/>
      <c r="AI6" s="145" t="n"/>
      <c r="AJ6" s="428" t="n"/>
      <c r="AK6" s="145" t="n"/>
      <c r="AL6" s="145" t="n"/>
      <c r="AM6" s="145" t="n"/>
      <c r="AN6" s="145" t="n"/>
      <c r="AO6" s="145" t="n"/>
      <c r="AP6" s="145" t="n"/>
      <c r="AQ6" s="145" t="n"/>
      <c r="AR6" s="145" t="n"/>
      <c r="AS6" s="145" t="n"/>
      <c r="AT6" s="145" t="n"/>
      <c r="AU6" s="145" t="n"/>
      <c r="AV6" s="425" t="n"/>
      <c r="AW6" s="145" t="n"/>
      <c r="AX6" s="145" t="n"/>
      <c r="AY6" s="145" t="n"/>
      <c r="AZ6" s="155" t="n"/>
      <c r="BA6" s="155" t="n"/>
      <c r="BB6" s="155" t="n"/>
      <c r="BC6" s="426" t="n"/>
      <c r="BD6" s="145" t="n"/>
      <c r="BE6" s="145" t="n"/>
      <c r="BF6" s="145" t="n"/>
      <c r="BG6" s="155" t="n"/>
      <c r="BH6" s="155" t="n"/>
      <c r="BI6" s="155" t="n"/>
      <c r="BJ6" s="426" t="n"/>
      <c r="BK6" s="145" t="n"/>
      <c r="BL6" s="145" t="n"/>
      <c r="BM6" s="145" t="n"/>
      <c r="BN6" s="155" t="n"/>
      <c r="BO6" s="155" t="n"/>
      <c r="BP6" s="155" t="n"/>
      <c r="BQ6" s="426" t="n"/>
      <c r="BR6" s="145" t="n"/>
      <c r="BS6" s="145" t="n"/>
      <c r="BT6" s="145" t="n"/>
      <c r="BU6" s="155" t="n"/>
      <c r="BV6" s="155" t="n"/>
      <c r="BW6" s="155" t="n"/>
      <c r="BX6" s="425" t="n"/>
      <c r="BY6" s="145" t="n"/>
      <c r="BZ6" s="145" t="n"/>
      <c r="CA6" s="145" t="n"/>
      <c r="CB6" s="155" t="n"/>
      <c r="CC6" s="155" t="n"/>
      <c r="CD6" s="155" t="n"/>
      <c r="CE6" s="425" t="n"/>
      <c r="CF6" s="145" t="n"/>
      <c r="CG6" s="145" t="n"/>
      <c r="CH6" s="145" t="n"/>
      <c r="CI6" s="155" t="n"/>
      <c r="CJ6" s="155" t="n"/>
      <c r="CK6" s="155" t="n"/>
      <c r="CL6" s="145" t="n"/>
      <c r="CM6" s="145" t="n"/>
      <c r="CN6" s="145" t="n"/>
      <c r="CO6" s="145" t="n"/>
      <c r="CP6" s="145" t="n"/>
      <c r="CQ6" s="145" t="n"/>
      <c r="CR6" s="145" t="n"/>
      <c r="CS6" s="145" t="n"/>
      <c r="CT6" s="145" t="n"/>
      <c r="CU6" s="145" t="n"/>
      <c r="CV6" s="145" t="n"/>
      <c r="CW6" s="145" t="n"/>
      <c r="CX6" s="145" t="n"/>
      <c r="CY6" s="145" t="n"/>
      <c r="CZ6" s="145" t="n"/>
      <c r="DA6" s="145" t="n"/>
      <c r="DB6" s="145" t="n"/>
      <c r="DC6" s="145" t="n"/>
      <c r="DD6" s="145" t="n"/>
      <c r="DE6" s="145" t="n"/>
      <c r="DF6" s="145" t="n"/>
      <c r="DG6" s="145" t="n"/>
      <c r="DH6" s="156" t="n"/>
    </row>
    <row r="7" ht="24" customHeight="1" s="621">
      <c r="A7" s="144" t="n"/>
      <c r="B7" s="145" t="n"/>
      <c r="C7" s="172" t="n"/>
      <c r="D7" s="172" t="n"/>
      <c r="E7" s="145" t="n"/>
      <c r="F7" s="178" t="inlineStr">
        <is>
          <t>GRUPPO OMOGENEO:</t>
        </is>
      </c>
      <c r="G7" s="179" t="n"/>
      <c r="H7" s="145" t="n"/>
      <c r="I7" s="145" t="n"/>
      <c r="J7" s="145" t="n"/>
      <c r="K7" s="146" t="n"/>
      <c r="L7" s="180" t="inlineStr">
        <is>
          <t>Cuffie ANR</t>
        </is>
      </c>
      <c r="M7" s="181" t="n"/>
      <c r="N7" s="182" t="n"/>
      <c r="O7" s="154" t="n"/>
      <c r="P7" s="145" t="n"/>
      <c r="Q7" s="145" t="n"/>
      <c r="R7" s="145" t="n"/>
      <c r="S7" s="145" t="n"/>
      <c r="T7" s="145" t="n"/>
      <c r="U7" s="145" t="n"/>
      <c r="V7" s="145" t="n"/>
      <c r="W7" s="145" t="n"/>
      <c r="X7" s="145" t="n"/>
      <c r="Y7" s="145" t="n"/>
      <c r="Z7" s="145" t="n"/>
      <c r="AA7" s="145" t="n"/>
      <c r="AB7" s="145" t="n"/>
      <c r="AC7" s="145" t="n"/>
      <c r="AD7" s="145" t="n"/>
      <c r="AE7" s="145" t="n"/>
      <c r="AF7" s="145" t="n"/>
      <c r="AG7" s="145" t="n"/>
      <c r="AH7" s="145" t="n"/>
      <c r="AI7" s="145" t="n"/>
      <c r="AJ7" s="428" t="n"/>
      <c r="AK7" s="246" t="n"/>
      <c r="AL7" s="246" t="n"/>
      <c r="AM7" s="246" t="n"/>
      <c r="AN7" s="246" t="n"/>
      <c r="AO7" s="145" t="n"/>
      <c r="AP7" s="145" t="n"/>
      <c r="AQ7" s="145" t="n"/>
      <c r="AR7" s="145" t="n"/>
      <c r="AS7" s="145" t="n"/>
      <c r="AT7" s="145" t="n"/>
      <c r="AU7" s="145" t="n"/>
      <c r="AV7" s="425" t="n"/>
      <c r="AW7" s="655" t="n"/>
      <c r="AX7" s="655" t="n"/>
      <c r="AY7" s="145" t="n"/>
      <c r="AZ7" s="155" t="n"/>
      <c r="BA7" s="155" t="n"/>
      <c r="BB7" s="155" t="n"/>
      <c r="BC7" s="426" t="n"/>
      <c r="BD7" s="655" t="n"/>
      <c r="BE7" s="655" t="n"/>
      <c r="BF7" s="145" t="n"/>
      <c r="BG7" s="155" t="n"/>
      <c r="BH7" s="155" t="n"/>
      <c r="BI7" s="155" t="n"/>
      <c r="BJ7" s="426" t="n"/>
      <c r="BK7" s="655" t="n"/>
      <c r="BL7" s="655" t="n"/>
      <c r="BM7" s="145" t="n"/>
      <c r="BN7" s="155" t="n"/>
      <c r="BO7" s="155" t="n"/>
      <c r="BP7" s="155" t="n"/>
      <c r="BQ7" s="426" t="n"/>
      <c r="BR7" s="655" t="n"/>
      <c r="BS7" s="655" t="n"/>
      <c r="BT7" s="145" t="n"/>
      <c r="BU7" s="155" t="n"/>
      <c r="BV7" s="155" t="n"/>
      <c r="BW7" s="155" t="n"/>
      <c r="BX7" s="425" t="n"/>
      <c r="BY7" s="655" t="n"/>
      <c r="BZ7" s="655" t="n"/>
      <c r="CA7" s="145" t="n"/>
      <c r="CB7" s="155" t="n"/>
      <c r="CC7" s="155" t="n"/>
      <c r="CD7" s="155" t="n"/>
      <c r="CE7" s="425" t="n"/>
      <c r="CF7" s="655" t="n"/>
      <c r="CG7" s="655" t="n"/>
      <c r="CH7" s="145" t="n"/>
      <c r="CI7" s="155" t="n"/>
      <c r="CJ7" s="155" t="n"/>
      <c r="CK7" s="155" t="n"/>
      <c r="CL7" s="145" t="n"/>
      <c r="CM7" s="145" t="n"/>
      <c r="CN7" s="145" t="n"/>
      <c r="CO7" s="145" t="n"/>
      <c r="CP7" s="145" t="n"/>
      <c r="CQ7" s="145" t="n"/>
      <c r="CR7" s="145" t="n"/>
      <c r="CS7" s="145" t="n"/>
      <c r="CT7" s="145" t="n"/>
      <c r="CU7" s="145" t="n"/>
      <c r="CV7" s="145" t="n"/>
      <c r="CW7" s="145" t="n"/>
      <c r="CX7" s="145" t="n"/>
      <c r="CY7" s="145" t="n"/>
      <c r="CZ7" s="145" t="n"/>
      <c r="DA7" s="145" t="n"/>
      <c r="DB7" s="145" t="n"/>
      <c r="DC7" s="145" t="n"/>
      <c r="DD7" s="145" t="n"/>
      <c r="DE7" s="145" t="n"/>
      <c r="DF7" s="145" t="n"/>
      <c r="DG7" s="145" t="n"/>
      <c r="DH7" s="156" t="n"/>
    </row>
    <row r="8" ht="21.75" customHeight="1" s="621">
      <c r="A8" s="144" t="n"/>
      <c r="B8" s="145" t="n"/>
      <c r="C8" s="184" t="n"/>
      <c r="D8" s="184" t="n"/>
      <c r="E8" s="179" t="n"/>
      <c r="F8" s="432" t="n"/>
      <c r="G8" s="145" t="n"/>
      <c r="H8" s="145" t="n"/>
      <c r="I8" s="145" t="n"/>
      <c r="J8" s="145" t="n"/>
      <c r="K8" s="145" t="n"/>
      <c r="L8" s="173" t="n"/>
      <c r="M8" s="173" t="n"/>
      <c r="N8" s="173" t="n"/>
      <c r="O8" s="181" t="n"/>
      <c r="P8" s="145" t="n"/>
      <c r="Q8" s="145" t="n"/>
      <c r="R8" s="181" t="n"/>
      <c r="S8" s="145">
        <f t="array" ref="S8">IF(S41&gt;0,"x","")</f>
        <v/>
      </c>
      <c r="T8" s="145">
        <f t="array" ref="T8">IF(T41&gt;0,"x","")</f>
        <v/>
      </c>
      <c r="U8" s="181" t="n"/>
      <c r="V8" s="145">
        <f t="array" ref="V8">IF(V41&gt;0,"x","")</f>
        <v/>
      </c>
      <c r="W8" s="145">
        <f t="array" ref="W8">IF(W41&gt;0,"x","")</f>
        <v/>
      </c>
      <c r="X8" s="181" t="n"/>
      <c r="Y8" s="145">
        <f t="array" ref="Y8">IF(Y41&gt;0,"x","")</f>
        <v/>
      </c>
      <c r="Z8" s="145">
        <f t="array" ref="Z8">IF(Z41&gt;0,"x","")</f>
        <v/>
      </c>
      <c r="AA8" s="181" t="n"/>
      <c r="AB8" s="145">
        <f t="array" ref="AB8">IF(AB41&gt;0,"x","")</f>
        <v/>
      </c>
      <c r="AC8" s="145">
        <f t="array" ref="AC8">IF(AC41&gt;0,"x","")</f>
        <v/>
      </c>
      <c r="AD8" s="181" t="n"/>
      <c r="AE8" s="145">
        <f t="array" ref="AE8">IF(AE41&gt;0,"x","")</f>
        <v/>
      </c>
      <c r="AF8" s="145">
        <f t="array" ref="AF8">IF(AF41&gt;0,"x","")</f>
        <v/>
      </c>
      <c r="AG8" s="181" t="n"/>
      <c r="AH8" s="145" t="n"/>
      <c r="AI8" s="145" t="n"/>
      <c r="AJ8" s="433" t="n"/>
      <c r="AK8" s="434" t="inlineStr">
        <is>
          <t>VERIFICA DPI n°1</t>
        </is>
      </c>
      <c r="AL8" s="689" t="n"/>
      <c r="AM8" s="689" t="n"/>
      <c r="AN8" s="703" t="n"/>
      <c r="AO8" s="437" t="n"/>
      <c r="AP8" s="438" t="inlineStr">
        <is>
          <t>GIORNATA N°1</t>
        </is>
      </c>
      <c r="AQ8" s="627" t="n"/>
      <c r="AR8" s="627" t="n"/>
      <c r="AS8" s="627" t="n"/>
      <c r="AT8" s="627" t="n"/>
      <c r="AU8" s="627" t="n"/>
      <c r="AV8" s="439" t="n"/>
      <c r="AW8" s="438" t="inlineStr">
        <is>
          <t>GIORNATA N°2</t>
        </is>
      </c>
      <c r="AX8" s="627" t="n"/>
      <c r="AY8" s="627" t="n"/>
      <c r="AZ8" s="627" t="n"/>
      <c r="BA8" s="627" t="n"/>
      <c r="BB8" s="627" t="n"/>
      <c r="BC8" s="440" t="n"/>
      <c r="BD8" s="438" t="inlineStr">
        <is>
          <t>GIORNATA N°3</t>
        </is>
      </c>
      <c r="BE8" s="627" t="n"/>
      <c r="BF8" s="627" t="n"/>
      <c r="BG8" s="627" t="n"/>
      <c r="BH8" s="627" t="n"/>
      <c r="BI8" s="627" t="n"/>
      <c r="BJ8" s="440" t="n"/>
      <c r="BK8" s="438" t="inlineStr">
        <is>
          <t>GIORNATA N°4</t>
        </is>
      </c>
      <c r="BL8" s="627" t="n"/>
      <c r="BM8" s="627" t="n"/>
      <c r="BN8" s="627" t="n"/>
      <c r="BO8" s="627" t="n"/>
      <c r="BP8" s="627" t="n"/>
      <c r="BQ8" s="440" t="n"/>
      <c r="BR8" s="438" t="inlineStr">
        <is>
          <t>GIORNATA N°5</t>
        </is>
      </c>
      <c r="BS8" s="627" t="n"/>
      <c r="BT8" s="627" t="n"/>
      <c r="BU8" s="627" t="n"/>
      <c r="BV8" s="627" t="n"/>
      <c r="BW8" s="627" t="n"/>
      <c r="BX8" s="439" t="n"/>
      <c r="BY8" s="438" t="inlineStr">
        <is>
          <t>GIORNATA N°6</t>
        </is>
      </c>
      <c r="BZ8" s="627" t="n"/>
      <c r="CA8" s="627" t="n"/>
      <c r="CB8" s="627" t="n"/>
      <c r="CC8" s="627" t="n"/>
      <c r="CD8" s="627" t="n"/>
      <c r="CE8" s="439" t="n"/>
      <c r="CF8" s="438" t="inlineStr">
        <is>
          <t>GIORNATA N°7</t>
        </is>
      </c>
      <c r="CG8" s="627" t="n"/>
      <c r="CH8" s="627" t="n"/>
      <c r="CI8" s="627" t="n"/>
      <c r="CJ8" s="627" t="n"/>
      <c r="CK8" s="627" t="n"/>
      <c r="CL8" s="145" t="n"/>
      <c r="CM8" s="145" t="n"/>
      <c r="CN8" s="181" t="n"/>
      <c r="CO8" s="181" t="n"/>
      <c r="CP8" s="181" t="n"/>
      <c r="CQ8" s="181" t="n"/>
      <c r="CR8" s="181" t="n"/>
      <c r="CS8" s="181" t="n"/>
      <c r="CT8" s="181" t="n"/>
      <c r="CU8" s="181" t="n"/>
      <c r="CV8" s="181" t="n"/>
      <c r="CW8" s="181" t="n"/>
      <c r="CX8" s="181" t="n"/>
      <c r="CY8" s="181" t="n"/>
      <c r="CZ8" s="181" t="n"/>
      <c r="DA8" s="181" t="n"/>
      <c r="DB8" s="145" t="n"/>
      <c r="DC8" s="145" t="n"/>
      <c r="DD8" s="145" t="n"/>
      <c r="DE8" s="145" t="n"/>
      <c r="DF8" s="145" t="n"/>
      <c r="DG8" s="145" t="n"/>
      <c r="DH8" s="156" t="n"/>
    </row>
    <row r="9" ht="34.5" customHeight="1" s="621">
      <c r="A9" s="144" t="n"/>
      <c r="B9" s="146" t="n"/>
      <c r="C9" s="187" t="inlineStr">
        <is>
          <t>Verifica D.P.I.</t>
        </is>
      </c>
      <c r="D9" s="632" t="n"/>
      <c r="E9" s="441" t="n"/>
      <c r="F9" s="246" t="n"/>
      <c r="G9" s="246" t="n"/>
      <c r="H9" s="246" t="n"/>
      <c r="I9" s="246" t="n"/>
      <c r="J9" s="246" t="n"/>
      <c r="K9" s="246" t="n"/>
      <c r="L9" s="246" t="n"/>
      <c r="M9" s="246" t="n"/>
      <c r="N9" s="442" t="n"/>
      <c r="O9" s="443" t="inlineStr">
        <is>
          <t>Giorn.
1</t>
        </is>
      </c>
      <c r="P9" s="168" t="n"/>
      <c r="Q9" s="182" t="n"/>
      <c r="R9" s="445" t="inlineStr">
        <is>
          <t>Giorn.
2</t>
        </is>
      </c>
      <c r="S9" s="168" t="n"/>
      <c r="T9" s="182" t="n"/>
      <c r="U9" s="445" t="inlineStr">
        <is>
          <t>Giorn.
3</t>
        </is>
      </c>
      <c r="V9" s="168" t="n"/>
      <c r="W9" s="182" t="n"/>
      <c r="X9" s="445" t="inlineStr">
        <is>
          <t>Giorn.
4</t>
        </is>
      </c>
      <c r="Y9" s="168" t="n"/>
      <c r="Z9" s="182" t="n"/>
      <c r="AA9" s="445" t="inlineStr">
        <is>
          <t>Giorn.
5</t>
        </is>
      </c>
      <c r="AB9" s="168" t="n"/>
      <c r="AC9" s="182" t="n"/>
      <c r="AD9" s="445" t="inlineStr">
        <is>
          <t>Giorn.
6</t>
        </is>
      </c>
      <c r="AE9" s="168" t="n"/>
      <c r="AF9" s="182" t="n"/>
      <c r="AG9" s="445" t="inlineStr">
        <is>
          <t>Giorn.
7</t>
        </is>
      </c>
      <c r="AH9" s="168" t="n"/>
      <c r="AI9" s="181" t="n"/>
      <c r="AJ9" s="433" t="n"/>
      <c r="AK9" s="446" t="inlineStr">
        <is>
          <t>DPI n°1</t>
        </is>
      </c>
      <c r="AL9" s="189" t="inlineStr">
        <is>
          <t>DPI n°1</t>
        </is>
      </c>
      <c r="AM9" s="190" t="n"/>
      <c r="AN9" s="447" t="n"/>
      <c r="AO9" s="448" t="n"/>
      <c r="AP9" s="191" t="inlineStr">
        <is>
          <t>U2Lex</t>
        </is>
      </c>
      <c r="AQ9" s="632" t="n"/>
      <c r="AR9" s="713">
        <f t="array" ref="AR9">SUM(AP11:AQ40)</f>
        <v/>
      </c>
      <c r="AS9" s="450" t="n"/>
      <c r="AT9" s="451" t="n"/>
      <c r="AU9" s="452" t="n"/>
      <c r="AV9" s="453" t="n"/>
      <c r="AW9" s="191" t="inlineStr">
        <is>
          <t>U2Lex</t>
        </is>
      </c>
      <c r="AX9" s="632" t="n"/>
      <c r="AY9" s="192" t="n"/>
      <c r="AZ9" s="193" t="n"/>
      <c r="BA9" s="194" t="n"/>
      <c r="BB9" s="186" t="n"/>
      <c r="BC9" s="454" t="n"/>
      <c r="BD9" s="191" t="inlineStr">
        <is>
          <t>U2Lex</t>
        </is>
      </c>
      <c r="BE9" s="632" t="n"/>
      <c r="BF9" s="192" t="n"/>
      <c r="BG9" s="193" t="n"/>
      <c r="BH9" s="194" t="n"/>
      <c r="BI9" s="186" t="n"/>
      <c r="BJ9" s="454" t="n"/>
      <c r="BK9" s="455" t="inlineStr">
        <is>
          <t>U2Lex</t>
        </is>
      </c>
      <c r="BL9" s="632" t="n"/>
      <c r="BM9" s="192" t="n"/>
      <c r="BN9" s="193" t="n"/>
      <c r="BO9" s="194" t="n"/>
      <c r="BP9" s="186" t="n"/>
      <c r="BQ9" s="454" t="n"/>
      <c r="BR9" s="191" t="inlineStr">
        <is>
          <t>U2Lex</t>
        </is>
      </c>
      <c r="BS9" s="632" t="n"/>
      <c r="BT9" s="192" t="n"/>
      <c r="BU9" s="193" t="n"/>
      <c r="BV9" s="194" t="n"/>
      <c r="BW9" s="186" t="n"/>
      <c r="BX9" s="453" t="n"/>
      <c r="BY9" s="191" t="inlineStr">
        <is>
          <t>U2Lex</t>
        </is>
      </c>
      <c r="BZ9" s="632" t="n"/>
      <c r="CA9" s="192" t="n"/>
      <c r="CB9" s="193" t="n"/>
      <c r="CC9" s="194" t="n"/>
      <c r="CD9" s="186" t="n"/>
      <c r="CE9" s="453" t="n"/>
      <c r="CF9" s="191" t="inlineStr">
        <is>
          <t>U2Lex</t>
        </is>
      </c>
      <c r="CG9" s="632" t="n"/>
      <c r="CH9" s="192" t="n"/>
      <c r="CI9" s="193" t="n"/>
      <c r="CJ9" s="194" t="n"/>
      <c r="CK9" s="186" t="n"/>
      <c r="CL9" s="145" t="n"/>
      <c r="CM9" s="146" t="n"/>
      <c r="CN9" s="187" t="inlineStr">
        <is>
          <t xml:space="preserve">Parziali LEX, 8h </t>
        </is>
      </c>
      <c r="CO9" s="631" t="n"/>
      <c r="CP9" s="631" t="n"/>
      <c r="CQ9" s="631" t="n"/>
      <c r="CR9" s="631" t="n"/>
      <c r="CS9" s="631" t="n"/>
      <c r="CT9" s="632" t="n"/>
      <c r="CU9" s="456" t="inlineStr">
        <is>
          <t>Calcoli per idoneità DPI</t>
        </is>
      </c>
      <c r="CV9" s="631" t="n"/>
      <c r="CW9" s="631" t="n"/>
      <c r="CX9" s="631" t="n"/>
      <c r="CY9" s="631" t="n"/>
      <c r="CZ9" s="631" t="n"/>
      <c r="DA9" s="632" t="n"/>
      <c r="DB9" s="195" t="inlineStr">
        <is>
          <t>Parziale e totali 
Tm LAeq&gt;0</t>
        </is>
      </c>
      <c r="DC9" s="181" t="n"/>
      <c r="DD9" s="181" t="n"/>
      <c r="DE9" s="181" t="n"/>
      <c r="DF9" s="181" t="n"/>
      <c r="DG9" s="181" t="n"/>
      <c r="DH9" s="156" t="n"/>
    </row>
    <row r="10" ht="60" customHeight="1" s="621">
      <c r="A10" s="144" t="n"/>
      <c r="B10" s="146" t="n"/>
      <c r="C10" s="196" t="inlineStr">
        <is>
          <t>Laeq</t>
        </is>
      </c>
      <c r="D10" s="197" t="inlineStr">
        <is>
          <t>Lpicco</t>
        </is>
      </c>
      <c r="E10" s="457" t="inlineStr">
        <is>
          <t>ID</t>
        </is>
      </c>
      <c r="F10" s="714" t="inlineStr">
        <is>
          <t>Categoria-marca-modello/posizione di misura</t>
        </is>
      </c>
      <c r="G10" s="670" t="n"/>
      <c r="H10" s="715" t="n"/>
      <c r="I10" s="461" t="inlineStr">
        <is>
          <t>U1a,m</t>
        </is>
      </c>
      <c r="J10" s="461" t="inlineStr">
        <is>
          <t>Lpicco,C</t>
        </is>
      </c>
      <c r="K10" s="461" t="inlineStr">
        <is>
          <t>LAeq,T</t>
        </is>
      </c>
      <c r="L10" s="461" t="inlineStr">
        <is>
          <t>LCeq,T</t>
        </is>
      </c>
      <c r="M10" s="457" t="inlineStr">
        <is>
          <t>D.P.I. 
(PNR)</t>
        </is>
      </c>
      <c r="N10" s="462" t="inlineStr">
        <is>
          <t>LEQ(A)Ti
-
(PNR)</t>
        </is>
      </c>
      <c r="O10" s="463" t="inlineStr">
        <is>
          <t>Tm 
(max)</t>
        </is>
      </c>
      <c r="P10" s="464" t="inlineStr">
        <is>
          <t xml:space="preserve">Tmax   -   </t>
        </is>
      </c>
      <c r="Q10" s="205" t="inlineStr">
        <is>
          <t>Tmin</t>
        </is>
      </c>
      <c r="R10" s="465" t="inlineStr">
        <is>
          <t>Tm 
(max)</t>
        </is>
      </c>
      <c r="S10" s="205" t="inlineStr">
        <is>
          <t>In caso di variablità di Tm
Tmax   -   Tmin</t>
        </is>
      </c>
      <c r="T10" s="632" t="n"/>
      <c r="U10" s="465" t="inlineStr">
        <is>
          <t>Tm 
(max)</t>
        </is>
      </c>
      <c r="V10" s="205" t="inlineStr">
        <is>
          <t>In caso di variablità di Tm
Tmax   -   Tmin</t>
        </is>
      </c>
      <c r="W10" s="632" t="n"/>
      <c r="X10" s="465" t="inlineStr">
        <is>
          <t>Tm 
(max)</t>
        </is>
      </c>
      <c r="Y10" s="205" t="inlineStr">
        <is>
          <t>In caso di variablità di Tm
Tmax   -   Tmin</t>
        </is>
      </c>
      <c r="Z10" s="632" t="n"/>
      <c r="AA10" s="465" t="inlineStr">
        <is>
          <t>Tm 
(max)</t>
        </is>
      </c>
      <c r="AB10" s="205" t="inlineStr">
        <is>
          <t>In caso di variablità di Tm
Tmax   -   Tmin</t>
        </is>
      </c>
      <c r="AC10" s="632" t="n"/>
      <c r="AD10" s="465" t="inlineStr">
        <is>
          <t>Tm 
(max)</t>
        </is>
      </c>
      <c r="AE10" s="205" t="inlineStr">
        <is>
          <t>In caso di variablità di Tm
Tmax   -   Tmin</t>
        </is>
      </c>
      <c r="AF10" s="632" t="n"/>
      <c r="AG10" s="465" t="inlineStr">
        <is>
          <t>Tm 
(max)</t>
        </is>
      </c>
      <c r="AH10" s="205" t="inlineStr">
        <is>
          <t>In caso di variablità di Tm
Tmax   -   Tmin</t>
        </is>
      </c>
      <c r="AI10" s="632" t="n"/>
      <c r="AJ10" s="466" t="n"/>
      <c r="AK10" s="467" t="inlineStr">
        <is>
          <t>PNR</t>
        </is>
      </c>
      <c r="AL10" s="468" t="inlineStr">
        <is>
          <t>Picco</t>
        </is>
      </c>
      <c r="AM10" s="189" t="inlineStr">
        <is>
          <t>Laeq -PNR (anche per LAeq&lt;87)</t>
        </is>
      </c>
      <c r="AN10" s="469" t="inlineStr">
        <is>
          <t>Energia</t>
        </is>
      </c>
      <c r="AO10" s="470" t="n"/>
      <c r="AP10" s="47" t="inlineStr">
        <is>
          <t>I TERM</t>
        </is>
      </c>
      <c r="AQ10" s="47" t="inlineStr">
        <is>
          <t>II TERM.</t>
        </is>
      </c>
      <c r="AR10" s="47" t="inlineStr">
        <is>
          <t>U1b</t>
        </is>
      </c>
      <c r="AS10" s="47" t="inlineStr">
        <is>
          <t>C1a</t>
        </is>
      </c>
      <c r="AT10" s="47" t="inlineStr">
        <is>
          <t>C1b</t>
        </is>
      </c>
      <c r="AU10" s="47" t="inlineStr">
        <is>
          <t>Conversione minuti/ore</t>
        </is>
      </c>
      <c r="AV10" s="471" t="n"/>
      <c r="AW10" s="47" t="inlineStr">
        <is>
          <t>I TERM</t>
        </is>
      </c>
      <c r="AX10" s="47" t="inlineStr">
        <is>
          <t>II TERM.</t>
        </is>
      </c>
      <c r="AY10" s="47" t="inlineStr">
        <is>
          <t>U1b</t>
        </is>
      </c>
      <c r="AZ10" s="47" t="inlineStr">
        <is>
          <t>C1a</t>
        </is>
      </c>
      <c r="BA10" s="47" t="inlineStr">
        <is>
          <t>C1b</t>
        </is>
      </c>
      <c r="BB10" s="47" t="inlineStr">
        <is>
          <t>Conversione minuti/ore</t>
        </is>
      </c>
      <c r="BC10" s="472" t="n"/>
      <c r="BD10" s="47" t="inlineStr">
        <is>
          <t>I TERM</t>
        </is>
      </c>
      <c r="BE10" s="47" t="inlineStr">
        <is>
          <t>II TERM.</t>
        </is>
      </c>
      <c r="BF10" s="47" t="inlineStr">
        <is>
          <t>U1b</t>
        </is>
      </c>
      <c r="BG10" s="47" t="inlineStr">
        <is>
          <t>C1a</t>
        </is>
      </c>
      <c r="BH10" s="47" t="inlineStr">
        <is>
          <t>C1b</t>
        </is>
      </c>
      <c r="BI10" s="47" t="inlineStr">
        <is>
          <t>Conversione minuti/ore</t>
        </is>
      </c>
      <c r="BJ10" s="472" t="n"/>
      <c r="BK10" s="47" t="inlineStr">
        <is>
          <t>I TERM</t>
        </is>
      </c>
      <c r="BL10" s="47" t="inlineStr">
        <is>
          <t>II TERM.</t>
        </is>
      </c>
      <c r="BM10" s="47" t="inlineStr">
        <is>
          <t>U1b</t>
        </is>
      </c>
      <c r="BN10" s="47" t="inlineStr">
        <is>
          <t>C1a</t>
        </is>
      </c>
      <c r="BO10" s="47" t="inlineStr">
        <is>
          <t>C1b</t>
        </is>
      </c>
      <c r="BP10" s="47" t="inlineStr">
        <is>
          <t>Conversione minuti/ore</t>
        </is>
      </c>
      <c r="BQ10" s="472" t="n"/>
      <c r="BR10" s="47" t="inlineStr">
        <is>
          <t>I TERM</t>
        </is>
      </c>
      <c r="BS10" s="47" t="inlineStr">
        <is>
          <t>II TERM.</t>
        </is>
      </c>
      <c r="BT10" s="47" t="inlineStr">
        <is>
          <t>U1b</t>
        </is>
      </c>
      <c r="BU10" s="47" t="inlineStr">
        <is>
          <t>C1a</t>
        </is>
      </c>
      <c r="BV10" s="47" t="inlineStr">
        <is>
          <t>C1b</t>
        </is>
      </c>
      <c r="BW10" s="47" t="inlineStr">
        <is>
          <t>Conversione minuti/ore</t>
        </is>
      </c>
      <c r="BX10" s="471" t="n"/>
      <c r="BY10" s="47" t="inlineStr">
        <is>
          <t>I TERM</t>
        </is>
      </c>
      <c r="BZ10" s="47" t="inlineStr">
        <is>
          <t>II TERM.</t>
        </is>
      </c>
      <c r="CA10" s="47" t="inlineStr">
        <is>
          <t>U1b</t>
        </is>
      </c>
      <c r="CB10" s="47" t="inlineStr">
        <is>
          <t>C1a</t>
        </is>
      </c>
      <c r="CC10" s="47" t="inlineStr">
        <is>
          <t>C1b</t>
        </is>
      </c>
      <c r="CD10" s="47" t="inlineStr">
        <is>
          <t>Conversione minuti/ore</t>
        </is>
      </c>
      <c r="CE10" s="471" t="n"/>
      <c r="CF10" s="47" t="inlineStr">
        <is>
          <t>I TERM</t>
        </is>
      </c>
      <c r="CG10" s="47" t="inlineStr">
        <is>
          <t>II TERM.</t>
        </is>
      </c>
      <c r="CH10" s="47" t="inlineStr">
        <is>
          <t>U1b</t>
        </is>
      </c>
      <c r="CI10" s="47" t="inlineStr">
        <is>
          <t>C1a</t>
        </is>
      </c>
      <c r="CJ10" s="47" t="inlineStr">
        <is>
          <t>C1b</t>
        </is>
      </c>
      <c r="CK10" s="47" t="inlineStr">
        <is>
          <t>Conversione minuti/ore</t>
        </is>
      </c>
      <c r="CL10" s="154" t="n"/>
      <c r="CM10" s="146" t="n"/>
      <c r="CN10" s="473" t="inlineStr">
        <is>
          <t xml:space="preserve">Giornata 1 Laeq </t>
        </is>
      </c>
      <c r="CO10" s="473" t="inlineStr">
        <is>
          <t xml:space="preserve">Giornata 2 Laeq </t>
        </is>
      </c>
      <c r="CP10" s="473" t="inlineStr">
        <is>
          <t xml:space="preserve">Giornata 3 Laeq </t>
        </is>
      </c>
      <c r="CQ10" s="473" t="inlineStr">
        <is>
          <t xml:space="preserve">Giornata 4 Laeq </t>
        </is>
      </c>
      <c r="CR10" s="473" t="inlineStr">
        <is>
          <t xml:space="preserve">Giornata 5 Laeq </t>
        </is>
      </c>
      <c r="CS10" s="473" t="inlineStr">
        <is>
          <t xml:space="preserve">Giornata 6 Laeq </t>
        </is>
      </c>
      <c r="CT10" s="473" t="inlineStr">
        <is>
          <t xml:space="preserve">Giornata 7 Laeq </t>
        </is>
      </c>
      <c r="CU10" s="474" t="inlineStr">
        <is>
          <t xml:space="preserve">Giornata 1 Laeq - PNR </t>
        </is>
      </c>
      <c r="CV10" s="474" t="inlineStr">
        <is>
          <t xml:space="preserve">Giornata 2 Laeq  - PNR </t>
        </is>
      </c>
      <c r="CW10" s="474" t="inlineStr">
        <is>
          <t xml:space="preserve">Giornata 3 Laeq  - PNR </t>
        </is>
      </c>
      <c r="CX10" s="474" t="inlineStr">
        <is>
          <t xml:space="preserve">Giornata 4 Laeq  - PNR </t>
        </is>
      </c>
      <c r="CY10" s="474" t="inlineStr">
        <is>
          <t xml:space="preserve">Giornata 5 Laeq  - PNR </t>
        </is>
      </c>
      <c r="CZ10" s="474" t="inlineStr">
        <is>
          <t xml:space="preserve">Giornata 6 Laeq  - PNR </t>
        </is>
      </c>
      <c r="DA10" s="474" t="inlineStr">
        <is>
          <t xml:space="preserve">Giornata 7 Laeq  - PNR </t>
        </is>
      </c>
      <c r="DB10" s="220">
        <f t="array" ref="DB10">SUM(DB11:DB40)</f>
        <v/>
      </c>
      <c r="DC10" s="206" t="inlineStr">
        <is>
          <t>En(C)&gt;80</t>
        </is>
      </c>
      <c r="DD10" s="206" t="inlineStr">
        <is>
          <t>En(A)&gt;80</t>
        </is>
      </c>
      <c r="DE10" s="206" t="inlineStr">
        <is>
          <t>LAeq(F)</t>
        </is>
      </c>
      <c r="DF10" s="206" t="inlineStr">
        <is>
          <t>LCeq(F)</t>
        </is>
      </c>
      <c r="DG10" s="206" t="inlineStr">
        <is>
          <t>LEX',8h</t>
        </is>
      </c>
      <c r="DH10" s="208" t="n"/>
    </row>
    <row r="11" ht="27" customHeight="1" s="621">
      <c r="A11" s="144" t="n"/>
      <c r="B11" s="146" t="n"/>
      <c r="C11" s="716">
        <f t="array" ref="C11">IF(AK11="0","T",IF((K11-AK11)&lt;65,"I",IF((K11-AK11)&lt;70,"K",IF((K11-AK11)&lt;75,"J",IF((K11-AK11)&lt;80,"K","L")))))</f>
        <v/>
      </c>
      <c r="D11" s="716">
        <f t="array" ref="D11">IF(J11&lt;135,"T",IF((J11-$J$69)&lt;135,"J","L"))</f>
        <v/>
      </c>
      <c r="E11" s="476" t="n">
        <v>1</v>
      </c>
      <c r="F11" s="477">
        <f t="array" ref="F11">VLOOKUP(E11,'Tab-Mis'!$B$5:$P$184,2,FALSE)</f>
        <v/>
      </c>
      <c r="G11" s="477">
        <f t="array" ref="G11">VLOOKUP(E11,'Tab-Mis'!$B$5:$P$184,3,FALSE)</f>
        <v/>
      </c>
      <c r="H11" s="477">
        <f t="array" ref="H11">VLOOKUP(E11,'Tab-Mis'!$B$5:$P$184,4,FALSE)</f>
        <v/>
      </c>
      <c r="I11" s="717">
        <f t="array" ref="I11">VLOOKUP(E11,'Tab-Mis'!$B$5:$P$184,12,FALSE)</f>
        <v/>
      </c>
      <c r="J11" s="717">
        <f t="array" ref="J11">VLOOKUP(E11,'Tab-Mis'!$B$5:$P$184,13,FALSE)</f>
        <v/>
      </c>
      <c r="K11" s="718">
        <f t="array" ref="K11">VLOOKUP(E11,'Tab-Mis'!$B$5:$P$184,14,FALSE)</f>
        <v/>
      </c>
      <c r="L11" s="719">
        <f t="array" ref="L11">VLOOKUP(E11,'Tab-Mis'!$B$5:$P$184,15,FALSE)</f>
        <v/>
      </c>
      <c r="M11" s="720">
        <f t="array" ref="M11">IF(AND($O$47&gt;87,K11&gt;80),AK11,0)</f>
        <v/>
      </c>
      <c r="N11" s="721">
        <f t="array" ref="N11">IF(M11=0,"",K11-M11)</f>
        <v/>
      </c>
      <c r="O11" s="137" t="n">
        <v>240</v>
      </c>
      <c r="P11" s="137" t="n"/>
      <c r="Q11" s="137" t="n"/>
      <c r="R11" s="137" t="n">
        <v>240</v>
      </c>
      <c r="S11" s="137" t="n"/>
      <c r="T11" s="137" t="n"/>
      <c r="U11" s="137" t="n">
        <v>240</v>
      </c>
      <c r="V11" s="137" t="n"/>
      <c r="W11" s="137" t="n"/>
      <c r="X11" s="137" t="n">
        <v>240</v>
      </c>
      <c r="Y11" s="137" t="n"/>
      <c r="Z11" s="137" t="n"/>
      <c r="AA11" s="137" t="n"/>
      <c r="AB11" s="137" t="n"/>
      <c r="AC11" s="137" t="n"/>
      <c r="AD11" s="137" t="n"/>
      <c r="AE11" s="137" t="n"/>
      <c r="AF11" s="137" t="n"/>
      <c r="AG11" s="137" t="n"/>
      <c r="AH11" s="137" t="n"/>
      <c r="AI11" s="137" t="n"/>
      <c r="AJ11" s="483" t="n"/>
      <c r="AK11" s="722">
        <f t="array" ref="AK11">IF(K11&lt;80,"0",IF((L11-K11)&lt;=2,($L$66-(($K$66-$L$66)/4)*(L11-K11-2)),($L$66-(($L$66-$M$66)/8)*(L11-K11-2))))</f>
        <v/>
      </c>
      <c r="AL11" s="722">
        <f t="array" ref="AL11">IF(J11&lt;135,"",J11-$J$69)</f>
        <v/>
      </c>
      <c r="AM11" s="644">
        <f t="array" ref="AM11">K11-AK11</f>
        <v/>
      </c>
      <c r="AN11" s="722">
        <f t="array" ref="AN11">O11/$G$5*10^(AM11/10)</f>
        <v/>
      </c>
      <c r="AO11" s="485" t="n"/>
      <c r="AP11" s="723">
        <f t="array" ref="AP11">IF((AS11^2*(I11^2+$G$3^2+$G$4^2)&gt;0),(AS11^2*(I11^2+$G$3^2+$G$4^2)),0)</f>
        <v/>
      </c>
      <c r="AQ11" s="645">
        <f t="array" ref="AQ11">IF(AP11=0,0,(AT11*AR11)^2)</f>
        <v/>
      </c>
      <c r="AR11" s="487">
        <f t="array" ref="AR11">0.5*((P11-Q11)/60)</f>
        <v/>
      </c>
      <c r="AS11" s="646">
        <f t="array" ref="AS11">O11/$G$5*10^((K11-$O$42)/10)</f>
        <v/>
      </c>
      <c r="AT11" s="134">
        <f t="array" ref="AT11">IF(AU11=0,0,4.34*(AS11/AU11))</f>
        <v/>
      </c>
      <c r="AU11" s="134">
        <f t="array" ref="AU11">O11/60</f>
        <v/>
      </c>
      <c r="AV11" s="471" t="n"/>
      <c r="AW11" s="723">
        <f t="array" ref="AW11">IF((AZ11^2*(I11^2+$G$3^2+$G$4^2)&gt;0),(AZ11^2*(I11^2+$G$3^2+$G$4^2)),0)</f>
        <v/>
      </c>
      <c r="AX11" s="645">
        <f t="array" ref="AX11">IF(AW11=0,0,(BA11*AY11)^2)</f>
        <v/>
      </c>
      <c r="AY11" s="487">
        <f t="array" ref="AY11">0.5*((S11-T11)/60)</f>
        <v/>
      </c>
      <c r="AZ11" s="663">
        <f t="array" ref="AZ11">R11/$G$5*10^((K11-$R$42)/10)</f>
        <v/>
      </c>
      <c r="BA11" s="219">
        <f t="array" ref="BA11">IF(BB11=0,0,4.34*(AZ11/BB11))</f>
        <v/>
      </c>
      <c r="BB11" s="219">
        <f t="array" ref="BB11">R11/60</f>
        <v/>
      </c>
      <c r="BC11" s="472" t="n"/>
      <c r="BD11" s="723">
        <f t="array" ref="BD11">IF((BG11^2*(I11^2+$G$3^2+$G$4^2)&gt;0),(BG11^2*(I11^2+$G$3^2+$G$4^2)),0)</f>
        <v/>
      </c>
      <c r="BE11" s="645">
        <f t="array" ref="BE11">IF(BD11=0,0,(BH11*BF11)^2)</f>
        <v/>
      </c>
      <c r="BF11" s="487">
        <f t="array" ref="BF11">0.5*((V11-W11)/60)</f>
        <v/>
      </c>
      <c r="BG11" s="663">
        <f t="array" ref="BG11">U11/$G$5*10^((K11-$U$42)/10)</f>
        <v/>
      </c>
      <c r="BH11" s="219">
        <f t="array" ref="BH11">IF(BI11=0,0,4.34*(BG11/BI11))</f>
        <v/>
      </c>
      <c r="BI11" s="219">
        <f t="array" ref="BI11">U11/60</f>
        <v/>
      </c>
      <c r="BJ11" s="472" t="n"/>
      <c r="BK11" s="723">
        <f t="array" ref="BK11">IF((BN11^2*(I11^2+$G$3^2+$G$4^2)&gt;0),(BN11^2*(I11^2+$G$3^2+$G$4^2)),0)</f>
        <v/>
      </c>
      <c r="BL11" s="645">
        <f t="array" ref="BL11">IF(BK11=0,0,(BO11*BM11)^2)</f>
        <v/>
      </c>
      <c r="BM11" s="487">
        <f t="array" ref="BM11">0.5*((Y11-Z11)/60)</f>
        <v/>
      </c>
      <c r="BN11" s="663">
        <f t="array" ref="BN11">(X11/$G$5)*(10^((K11-$X$42)*0.1))</f>
        <v/>
      </c>
      <c r="BO11" s="219">
        <f t="array" ref="BO11">IF(BP11=0,0,(4.34*(BN11/BP11)))</f>
        <v/>
      </c>
      <c r="BP11" s="219">
        <f t="array" ref="BP11">X11/60</f>
        <v/>
      </c>
      <c r="BQ11" s="472" t="n"/>
      <c r="BR11" s="723">
        <f t="array" ref="BR11">IF((BU11^2*(I11^2+$G$3^2+$G$4^2)&gt;0),(BU11^2*(I11^2+$G$3^2+$G$4^2)),0)</f>
        <v/>
      </c>
      <c r="BS11" s="645">
        <f t="array" ref="BS11">IF(BR11=0,0,(BV11*BT11)^2)</f>
        <v/>
      </c>
      <c r="BT11" s="487">
        <f t="array" ref="BT11">0.5*((AB11-AC11)/60)</f>
        <v/>
      </c>
      <c r="BU11" s="663">
        <f t="array" ref="BU11">AA11/$G$5*10^((K11-$AA$42)/10)</f>
        <v/>
      </c>
      <c r="BV11" s="219">
        <f t="array" ref="BV11">IF(BW11=0,0,4.34*(BU11/BW11))</f>
        <v/>
      </c>
      <c r="BW11" s="219">
        <f t="array" ref="BW11">AA11/60</f>
        <v/>
      </c>
      <c r="BX11" s="471" t="n"/>
      <c r="BY11" s="723">
        <f t="array" ref="BY11">IF((CB11^2*(I11^2+$G$3^2+$G$4^2)&gt;0),(CB11^2*(I11^2+$G$3^2+$G$4^2)),0)</f>
        <v/>
      </c>
      <c r="BZ11" s="645">
        <f t="array" ref="BZ11">IF(BY11=0,0,(CC11*CA11)^2)</f>
        <v/>
      </c>
      <c r="CA11" s="487">
        <f t="array" ref="CA11">0.5*((AE11-AF11)/60)</f>
        <v/>
      </c>
      <c r="CB11" s="663">
        <f t="array" ref="CB11">AD11/$G$5*10^((K11-$AD$42)/10)</f>
        <v/>
      </c>
      <c r="CC11" s="219">
        <f t="array" ref="CC11">IF(CD11=0,0,4.34*(CB11/CD11))</f>
        <v/>
      </c>
      <c r="CD11" s="219">
        <f t="array" ref="CD11">AD11/60</f>
        <v/>
      </c>
      <c r="CE11" s="471" t="n"/>
      <c r="CF11" s="723">
        <f t="array" ref="CF11">IF((CI11^2*(I11^2+$G$3^2+$G$4^2)&gt;0),(CI11^2*(I11^2+$G$3^2+$G$4^2)),0)</f>
        <v/>
      </c>
      <c r="CG11" s="645">
        <f t="array" ref="CG11">IF(CF11=0,0,(CJ11*CH11)^2)</f>
        <v/>
      </c>
      <c r="CH11" s="487">
        <f t="array" ref="CH11">0.5*((AH11-AI11)/60)</f>
        <v/>
      </c>
      <c r="CI11" s="663">
        <f t="array" ref="CI11">AG11/$G$5*10^((K11-$AG$42)/10)</f>
        <v/>
      </c>
      <c r="CJ11" s="219">
        <f t="array" ref="CJ11">IF(CK11=0,0,4.34*(CI11/CK11))</f>
        <v/>
      </c>
      <c r="CK11" s="219">
        <f t="array" ref="CK11">AG11/60</f>
        <v/>
      </c>
      <c r="CL11" s="154" t="n"/>
      <c r="CM11" s="146" t="n"/>
      <c r="CN11" s="134">
        <f t="array" ref="CN11">O11/$G$5*10^(K11/10)</f>
        <v/>
      </c>
      <c r="CO11" s="134">
        <f t="array" ref="CO11">R11/$G$5*10^(K11/10)</f>
        <v/>
      </c>
      <c r="CP11" s="134">
        <f t="array" ref="CP11">U11/$G$5*10^(K11/10)</f>
        <v/>
      </c>
      <c r="CQ11" s="134">
        <f t="array" ref="CQ11">X11/$G$5*10^(K11/10)</f>
        <v/>
      </c>
      <c r="CR11" s="134">
        <f t="array" ref="CR11">AA11/$G$5*10^(K11/10)</f>
        <v/>
      </c>
      <c r="CS11" s="134">
        <f t="array" ref="CS11">AD11/$G$5*10^(K11/10)</f>
        <v/>
      </c>
      <c r="CT11" s="134">
        <f t="array" ref="CT11">AG11/$G$5*10^(K11/10)</f>
        <v/>
      </c>
      <c r="CU11" s="134">
        <f t="array" ref="CU11">O11/$G$5*10^(AM11/10)</f>
        <v/>
      </c>
      <c r="CV11" s="134">
        <f t="array" ref="CV11">R11/$G$5*10^(AM11/10)</f>
        <v/>
      </c>
      <c r="CW11" s="134">
        <f t="array" ref="CW11">U11/$G$5*10^(AM11/10)</f>
        <v/>
      </c>
      <c r="CX11" s="134">
        <f t="array" ref="CX11">X11/$G$5*10^(AM11/10)</f>
        <v/>
      </c>
      <c r="CY11" s="134">
        <f t="array" ref="CY11">AA11/$G$5*10^(AM11/10)</f>
        <v/>
      </c>
      <c r="CZ11" s="134">
        <f t="array" ref="CZ11">AD11/$G$5*10^(AM11/10)</f>
        <v/>
      </c>
      <c r="DA11" s="134">
        <f t="array" ref="DA11">AG11/$G$5*10^(AM11/10)</f>
        <v/>
      </c>
      <c r="DB11" s="220">
        <f t="array" ref="DB11">IF(K11&gt;80,O11,"")</f>
        <v/>
      </c>
      <c r="DC11" s="220">
        <f t="array" ref="DC11">IF(K11&gt;80,O11/$DB$10*10^(L11/10),"")</f>
        <v/>
      </c>
      <c r="DD11" s="220">
        <f t="array" ref="DD11">IF(K11&gt;80,O11/$DB$10*10^(K11/10),"")</f>
        <v/>
      </c>
      <c r="DE11" s="488">
        <f t="array" ref="DE11">IF((MAX(K11:K40)&gt;80),10*LOG(SUM($DD$11:$DD$40)),"")</f>
        <v/>
      </c>
      <c r="DF11" s="488">
        <f t="array" ref="DF11">IF((MAX(K11:K40)&gt;80),10*LOG(SUM($DC$11:$DC$40)),"")</f>
        <v/>
      </c>
      <c r="DG11" s="664">
        <f t="array" ref="DG11">10*LOG(SUM(CM11:CM40))</f>
        <v/>
      </c>
      <c r="DH11" s="208" t="n"/>
    </row>
    <row r="12" ht="27" customHeight="1" s="621">
      <c r="A12" s="144" t="n"/>
      <c r="B12" s="146" t="n"/>
      <c r="C12" s="716">
        <f t="array" ref="C12">IF(AK12="0","T",IF((K12-AK12)&lt;65,"I",IF((K12-AK12)&lt;70,"K",IF((K12-AK12)&lt;75,"J",IF((K12-AK12)&lt;80,"K","L")))))</f>
        <v/>
      </c>
      <c r="D12" s="716">
        <f t="array" ref="D12">IF(J12&lt;135,"T",IF((J12-$J$69)&lt;135,"J","L"))</f>
        <v/>
      </c>
      <c r="E12" s="489" t="n">
        <v>3</v>
      </c>
      <c r="F12" s="226">
        <f t="array" ref="F12">VLOOKUP(E12,'Tab-Mis'!$B$5:$P$184,2,FALSE)</f>
        <v/>
      </c>
      <c r="G12" s="226">
        <f t="array" ref="G12">VLOOKUP(E12,'Tab-Mis'!$B$5:$P$184,3,FALSE)</f>
        <v/>
      </c>
      <c r="H12" s="226">
        <f t="array" ref="H12">VLOOKUP(E12,'Tab-Mis'!$B$5:$P$184,4,FALSE)</f>
        <v/>
      </c>
      <c r="I12" s="657">
        <f t="array" ref="I12">VLOOKUP(E12,'Tab-Mis'!$B$5:$P$184,12,FALSE)</f>
        <v/>
      </c>
      <c r="J12" s="657">
        <f t="array" ref="J12">VLOOKUP(E12,'Tab-Mis'!$B$5:$P$184,13,FALSE)</f>
        <v/>
      </c>
      <c r="K12" s="658">
        <f t="array" ref="K12">VLOOKUP(E12,'Tab-Mis'!$B$5:$P$184,14,FALSE)</f>
        <v/>
      </c>
      <c r="L12" s="638">
        <f t="array" ref="L12">VLOOKUP(E12,'Tab-Mis'!$B$5:$P$184,15,FALSE)</f>
        <v/>
      </c>
      <c r="M12" s="659">
        <f t="array" ref="M12">IF(AND($O$47&gt;87,K12&gt;80),AK12,0)</f>
        <v/>
      </c>
      <c r="N12" s="724">
        <f t="array" ref="N12">IF(M12=0,"",K12-M12)</f>
        <v/>
      </c>
      <c r="O12" s="137" t="n">
        <v>240</v>
      </c>
      <c r="P12" s="137" t="n"/>
      <c r="Q12" s="137" t="n"/>
      <c r="R12" s="137" t="n">
        <v>240</v>
      </c>
      <c r="S12" s="137" t="n"/>
      <c r="T12" s="137" t="n"/>
      <c r="U12" s="137" t="n">
        <v>240</v>
      </c>
      <c r="V12" s="137" t="n"/>
      <c r="W12" s="137" t="n"/>
      <c r="X12" s="137" t="n">
        <v>240</v>
      </c>
      <c r="Y12" s="137" t="n"/>
      <c r="Z12" s="137" t="n"/>
      <c r="AA12" s="137" t="n"/>
      <c r="AB12" s="137" t="n"/>
      <c r="AC12" s="137" t="n"/>
      <c r="AD12" s="137" t="n"/>
      <c r="AE12" s="137" t="n"/>
      <c r="AF12" s="137" t="n"/>
      <c r="AG12" s="137" t="n"/>
      <c r="AH12" s="137" t="n"/>
      <c r="AI12" s="137" t="n"/>
      <c r="AJ12" s="483" t="n"/>
      <c r="AK12" s="644">
        <f t="array" ref="AK12">IF(K12&lt;80,"0",IF((L12-K12)&lt;=2,($L$66-(($K$66-$L$66)/4)*(L12-K12-2)),($L$66-(($L$66-$M$66)/8)*(L12-K12-2))))</f>
        <v/>
      </c>
      <c r="AL12" s="644">
        <f t="array" ref="AL12">IF(J12&lt;135,"",J12-$J$69)</f>
        <v/>
      </c>
      <c r="AM12" s="644">
        <f t="array" ref="AM12">K12-AK12</f>
        <v/>
      </c>
      <c r="AN12" s="644">
        <f t="array" ref="AN12">O12/$G$5*10^(AM12/10)</f>
        <v/>
      </c>
      <c r="AO12" s="485" t="n"/>
      <c r="AP12" s="723">
        <f t="array" ref="AP12">IF((AS12^2*(I12^2+$G$3^2+$G$4^2)&gt;0),(AS12^2*(I12^2+$G$3^2+$G$4^2)),0)</f>
        <v/>
      </c>
      <c r="AQ12" s="645">
        <f t="array" ref="AQ12">IF(AP12=0,0,(AT12*AR12)^2)</f>
        <v/>
      </c>
      <c r="AR12" s="487">
        <f t="array" ref="AR12">0.5*((P12-Q12)/60)</f>
        <v/>
      </c>
      <c r="AS12" s="646">
        <f t="array" ref="AS12">O12/$G$5*10^((K12-$O$42)/10)</f>
        <v/>
      </c>
      <c r="AT12" s="134">
        <f t="array" ref="AT12">IF(AU12=0,0,4.34*(AS12/AU12))</f>
        <v/>
      </c>
      <c r="AU12" s="134">
        <f t="array" ref="AU12">O12/60</f>
        <v/>
      </c>
      <c r="AV12" s="471" t="n"/>
      <c r="AW12" s="723">
        <f t="array" ref="AW12">IF((AZ12^2*(I12^2+$G$3^2+$G$4^2)&gt;0),(AZ12^2*(I12^2+$G$3^2+$G$4^2)),0)</f>
        <v/>
      </c>
      <c r="AX12" s="645">
        <f t="array" ref="AX12">IF(AW12=0,0,(BA12*AY12)^2)</f>
        <v/>
      </c>
      <c r="AY12" s="487">
        <f t="array" ref="AY12">0.5*((S12-T12)/60)</f>
        <v/>
      </c>
      <c r="AZ12" s="663">
        <f t="array" ref="AZ12">R12/$G$5*10^((K12-$R$42)/10)</f>
        <v/>
      </c>
      <c r="BA12" s="219">
        <f t="array" ref="BA12">IF(BB12=0,0,4.34*(AZ12/BB12))</f>
        <v/>
      </c>
      <c r="BB12" s="219">
        <f t="array" ref="BB12">R12/60</f>
        <v/>
      </c>
      <c r="BC12" s="472" t="n"/>
      <c r="BD12" s="723">
        <f t="array" ref="BD12">IF((BG12^2*(I12^2+$G$3^2+$G$4^2)&gt;0),(BG12^2*(I12^2+$G$3^2+$G$4^2)),0)</f>
        <v/>
      </c>
      <c r="BE12" s="645">
        <f t="array" ref="BE12">IF(BD12=0,0,(BH12*BF12)^2)</f>
        <v/>
      </c>
      <c r="BF12" s="487">
        <f t="array" ref="BF12">0.5*((V12-W12)/60)</f>
        <v/>
      </c>
      <c r="BG12" s="663">
        <f t="array" ref="BG12">U12/$G$5*10^((K12-$U$42)/10)</f>
        <v/>
      </c>
      <c r="BH12" s="219">
        <f t="array" ref="BH12">IF(BI12=0,0,4.34*(BG12/BI12))</f>
        <v/>
      </c>
      <c r="BI12" s="219">
        <f t="array" ref="BI12">U12/60</f>
        <v/>
      </c>
      <c r="BJ12" s="472" t="n"/>
      <c r="BK12" s="723">
        <f t="array" ref="BK12">IF((BN12^2*(I12^2+$G$3^2+$G$4^2)&gt;0),(BN12^2*(I12^2+$G$3^2+$G$4^2)),0)</f>
        <v/>
      </c>
      <c r="BL12" s="645">
        <f t="array" ref="BL12">IF(BK12=0,0,(BO12*BM12)^2)</f>
        <v/>
      </c>
      <c r="BM12" s="487">
        <f t="array" ref="BM12">0.5*((Y12-Z12)/60)</f>
        <v/>
      </c>
      <c r="BN12" s="663">
        <f t="array" ref="BN12">(X12/$G$5)*(10^((K12-$X$42)*0.1))</f>
        <v/>
      </c>
      <c r="BO12" s="219">
        <f t="array" ref="BO12">IF(BP12=0,0,(4.34*(BN12/BP12)))</f>
        <v/>
      </c>
      <c r="BP12" s="219">
        <f t="array" ref="BP12">X12/60</f>
        <v/>
      </c>
      <c r="BQ12" s="472" t="n"/>
      <c r="BR12" s="723">
        <f t="array" ref="BR12">IF((BU12^2*(I12^2+$G$3^2+$G$4^2)&gt;0),(BU12^2*(I12^2+$G$3^2+$G$4^2)),0)</f>
        <v/>
      </c>
      <c r="BS12" s="645">
        <f t="array" ref="BS12">IF(BR12=0,0,(BV12*BT12)^2)</f>
        <v/>
      </c>
      <c r="BT12" s="487">
        <f t="array" ref="BT12">0.5*((AB12-AC12)/60)</f>
        <v/>
      </c>
      <c r="BU12" s="663">
        <f t="array" ref="BU12">AA12/$G$5*10^((K12-$AA$42)/10)</f>
        <v/>
      </c>
      <c r="BV12" s="219">
        <f t="array" ref="BV12">IF(BW12=0,0,4.34*(BU12/BW12))</f>
        <v/>
      </c>
      <c r="BW12" s="219">
        <f t="array" ref="BW12">AA12/60</f>
        <v/>
      </c>
      <c r="BX12" s="471" t="n"/>
      <c r="BY12" s="723">
        <f t="array" ref="BY12">IF((CB12^2*(I12^2+$G$3^2+$G$4^2)&gt;0),(CB12^2*(I12^2+$G$3^2+$G$4^2)),0)</f>
        <v/>
      </c>
      <c r="BZ12" s="645">
        <f t="array" ref="BZ12">IF(BY12=0,0,(CC12*CA12)^2)</f>
        <v/>
      </c>
      <c r="CA12" s="487">
        <f t="array" ref="CA12">0.5*((AE12-AF12)/60)</f>
        <v/>
      </c>
      <c r="CB12" s="663">
        <f t="array" ref="CB12">AD12/$G$5*10^((K12-$AD$42)/10)</f>
        <v/>
      </c>
      <c r="CC12" s="219">
        <f t="array" ref="CC12">IF(CD12=0,0,4.34*(CB12/CD12))</f>
        <v/>
      </c>
      <c r="CD12" s="219">
        <f t="array" ref="CD12">AD12/60</f>
        <v/>
      </c>
      <c r="CE12" s="471" t="n"/>
      <c r="CF12" s="723">
        <f t="array" ref="CF12">IF((CI12^2*(I12^2+$G$3^2+$G$4^2)&gt;0),(CI12^2*(I12^2+$G$3^2+$G$4^2)),0)</f>
        <v/>
      </c>
      <c r="CG12" s="645">
        <f t="array" ref="CG12">IF(CF12=0,0,(CJ12*CH12)^2)</f>
        <v/>
      </c>
      <c r="CH12" s="487">
        <f t="array" ref="CH12">0.5*((AH12-AI12)/60)</f>
        <v/>
      </c>
      <c r="CI12" s="663">
        <f t="array" ref="CI12">AG12/$G$5*10^((K12-$AG$42)/10)</f>
        <v/>
      </c>
      <c r="CJ12" s="219">
        <f t="array" ref="CJ12">IF(CK12=0,0,4.34*(CI12/CK12))</f>
        <v/>
      </c>
      <c r="CK12" s="219">
        <f t="array" ref="CK12">AG12/60</f>
        <v/>
      </c>
      <c r="CL12" s="154" t="n"/>
      <c r="CM12" s="146" t="n"/>
      <c r="CN12" s="134">
        <f t="array" ref="CN12">O12/$G$5*10^(K12/10)</f>
        <v/>
      </c>
      <c r="CO12" s="134">
        <f t="array" ref="CO12">R12/$G$5*10^(K12/10)</f>
        <v/>
      </c>
      <c r="CP12" s="134">
        <f t="array" ref="CP12">U12/$G$5*10^(K12/10)</f>
        <v/>
      </c>
      <c r="CQ12" s="134">
        <f t="array" ref="CQ12">X12/$G$5*10^(K12/10)</f>
        <v/>
      </c>
      <c r="CR12" s="134">
        <f t="array" ref="CR12">AA12/$G$5*10^(K12/10)</f>
        <v/>
      </c>
      <c r="CS12" s="134">
        <f t="array" ref="CS12">AD12/$G$5*10^(K12/10)</f>
        <v/>
      </c>
      <c r="CT12" s="134">
        <f t="array" ref="CT12">AG12/$G$5*10^(K12/10)</f>
        <v/>
      </c>
      <c r="CU12" s="134">
        <f t="array" ref="CU12">O12/$G$5*10^(AM12/10)</f>
        <v/>
      </c>
      <c r="CV12" s="134">
        <f t="array" ref="CV12">R12/$G$5*10^(AM12/10)</f>
        <v/>
      </c>
      <c r="CW12" s="134">
        <f t="array" ref="CW12">U12/$G$5*10^(AM12/10)</f>
        <v/>
      </c>
      <c r="CX12" s="134">
        <f t="array" ref="CX12">X12/$G$5*10^(AM12/10)</f>
        <v/>
      </c>
      <c r="CY12" s="134">
        <f t="array" ref="CY12">AA12/$G$5*10^(AM12/10)</f>
        <v/>
      </c>
      <c r="CZ12" s="134">
        <f t="array" ref="CZ12">AD12/$G$5*10^(AM12/10)</f>
        <v/>
      </c>
      <c r="DA12" s="134">
        <f t="array" ref="DA12">AG12/$G$5*10^(AM12/10)</f>
        <v/>
      </c>
      <c r="DB12" s="220">
        <f t="array" ref="DB12">IF(K12&gt;80,O12,"")</f>
        <v/>
      </c>
      <c r="DC12" s="220">
        <f t="array" ref="DC12">IF(K12&gt;80,O12/$DB$10*10^(L12/10),"")</f>
        <v/>
      </c>
      <c r="DD12" s="220">
        <f t="array" ref="DD12">IF(K12&gt;80,O12/$DB$10*10^(K12/10),"")</f>
        <v/>
      </c>
      <c r="DE12" s="161" t="n"/>
      <c r="DF12" s="224" t="n"/>
      <c r="DG12" s="173" t="n"/>
      <c r="DH12" s="156" t="n"/>
    </row>
    <row r="13" ht="27" customHeight="1" s="621">
      <c r="A13" s="144" t="n"/>
      <c r="B13" s="146" t="n"/>
      <c r="C13" s="716">
        <f t="array" ref="C13">IF(AK13="0","T",IF((K13-AK13)&lt;65,"I",IF((K13-AK13)&lt;70,"K",IF((K13-AK13)&lt;75,"J",IF((K13-AK13)&lt;80,"K","L")))))</f>
        <v/>
      </c>
      <c r="D13" s="716">
        <f t="array" ref="D13">IF(J13&lt;135,"T",IF((J13-$J$69)&lt;135,"J","L"))</f>
        <v/>
      </c>
      <c r="E13" s="489" t="n">
        <v>65</v>
      </c>
      <c r="F13" s="226">
        <f t="array" ref="F13">VLOOKUP(E13,'Tab-Mis'!$B$5:$P$184,2,FALSE)</f>
        <v/>
      </c>
      <c r="G13" s="226">
        <f t="array" ref="G13">VLOOKUP(E13,'Tab-Mis'!$B$5:$P$184,3,FALSE)</f>
        <v/>
      </c>
      <c r="H13" s="226">
        <f t="array" ref="H13">VLOOKUP(E13,'Tab-Mis'!$B$5:$P$184,4,FALSE)</f>
        <v/>
      </c>
      <c r="I13" s="657">
        <f t="array" ref="I13">VLOOKUP(E13,'Tab-Mis'!$B$5:$P$184,12,FALSE)</f>
        <v/>
      </c>
      <c r="J13" s="657">
        <f t="array" ref="J13">VLOOKUP(E13,'Tab-Mis'!$B$5:$P$184,13,FALSE)</f>
        <v/>
      </c>
      <c r="K13" s="658">
        <f t="array" ref="K13">VLOOKUP(E13,'Tab-Mis'!$B$5:$P$184,14,FALSE)</f>
        <v/>
      </c>
      <c r="L13" s="638">
        <f t="array" ref="L13">VLOOKUP(E13,'Tab-Mis'!$B$5:$P$184,15,FALSE)</f>
        <v/>
      </c>
      <c r="M13" s="659">
        <f t="array" ref="M13">IF(AND($O$47&gt;87,K13&gt;80),AK13,0)</f>
        <v/>
      </c>
      <c r="N13" s="724">
        <f t="array" ref="N13">IF(M13=0,"",K13-M13)</f>
        <v/>
      </c>
      <c r="O13" s="137" t="n"/>
      <c r="P13" s="137" t="n"/>
      <c r="Q13" s="137" t="n"/>
      <c r="R13" s="137" t="n"/>
      <c r="S13" s="137" t="n"/>
      <c r="T13" s="137" t="n"/>
      <c r="U13" s="137" t="n"/>
      <c r="V13" s="137" t="n"/>
      <c r="W13" s="137" t="n"/>
      <c r="X13" s="137" t="n"/>
      <c r="Y13" s="137" t="n"/>
      <c r="Z13" s="137" t="n"/>
      <c r="AA13" s="137" t="n">
        <v>100</v>
      </c>
      <c r="AB13" s="137" t="n"/>
      <c r="AC13" s="137" t="n"/>
      <c r="AD13" s="137" t="n"/>
      <c r="AE13" s="137" t="n"/>
      <c r="AF13" s="137" t="n"/>
      <c r="AG13" s="137" t="n"/>
      <c r="AH13" s="137" t="n"/>
      <c r="AI13" s="137" t="n"/>
      <c r="AJ13" s="483" t="n"/>
      <c r="AK13" s="644">
        <f t="array" ref="AK13">IF(K13&lt;80,"0",IF((L13-K13)&lt;=2,($L$66-(($K$66-$L$66)/4)*(L13-K13-2)),($L$66-(($L$66-$M$66)/8)*(L13-K13-2))))</f>
        <v/>
      </c>
      <c r="AL13" s="644">
        <f t="array" ref="AL13">IF(J13&lt;135,"",J13-$J$69)</f>
        <v/>
      </c>
      <c r="AM13" s="644">
        <f t="array" ref="AM13">K13-AK13</f>
        <v/>
      </c>
      <c r="AN13" s="644">
        <f t="array" ref="AN13">O13/$G$5*10^(AM13/10)</f>
        <v/>
      </c>
      <c r="AO13" s="485" t="n"/>
      <c r="AP13" s="723">
        <f t="array" ref="AP13">IF((AS13^2*(I13^2+$G$3^2+$G$4^2)&gt;0),(AS13^2*(I13^2+$G$3^2+$G$4^2)),0)</f>
        <v/>
      </c>
      <c r="AQ13" s="645">
        <f t="array" ref="AQ13">IF(AP13=0,0,(AT13*AR13)^2)</f>
        <v/>
      </c>
      <c r="AR13" s="487">
        <f t="array" ref="AR13">0.5*((P13-Q13)/60)</f>
        <v/>
      </c>
      <c r="AS13" s="646">
        <f t="array" ref="AS13">O13/$G$5*10^((K13-$O$42)/10)</f>
        <v/>
      </c>
      <c r="AT13" s="134">
        <f t="array" ref="AT13">IF(AU13=0,0,4.34*(AS13/AU13))</f>
        <v/>
      </c>
      <c r="AU13" s="134">
        <f t="array" ref="AU13">O13/60</f>
        <v/>
      </c>
      <c r="AV13" s="471" t="n"/>
      <c r="AW13" s="723">
        <f t="array" ref="AW13">IF((AZ13^2*(I13^2+$G$3^2+$G$4^2)&gt;0),(AZ13^2*(I13^2+$G$3^2+$G$4^2)),0)</f>
        <v/>
      </c>
      <c r="AX13" s="645">
        <f t="array" ref="AX13">IF(AW13=0,0,(BA13*AY13)^2)</f>
        <v/>
      </c>
      <c r="AY13" s="487">
        <f t="array" ref="AY13">0.5*((S13-T13)/60)</f>
        <v/>
      </c>
      <c r="AZ13" s="663">
        <f t="array" ref="AZ13">R13/$G$5*10^((K13-$R$42)/10)</f>
        <v/>
      </c>
      <c r="BA13" s="219">
        <f t="array" ref="BA13">IF(BB13=0,0,4.34*(AZ13/BB13))</f>
        <v/>
      </c>
      <c r="BB13" s="219">
        <f t="array" ref="BB13">R13/60</f>
        <v/>
      </c>
      <c r="BC13" s="472" t="n"/>
      <c r="BD13" s="723">
        <f t="array" ref="BD13">IF((BG13^2*(I13^2+$G$3^2+$G$4^2)&gt;0),(BG13^2*(I13^2+$G$3^2+$G$4^2)),0)</f>
        <v/>
      </c>
      <c r="BE13" s="645">
        <f t="array" ref="BE13">IF(BD13=0,0,(BH13*BF13)^2)</f>
        <v/>
      </c>
      <c r="BF13" s="487">
        <f t="array" ref="BF13">0.5*((V13-W13)/60)</f>
        <v/>
      </c>
      <c r="BG13" s="663">
        <f t="array" ref="BG13">U13/$G$5*10^((K13-$U$42)/10)</f>
        <v/>
      </c>
      <c r="BH13" s="219">
        <f t="array" ref="BH13">IF(BI13=0,0,4.34*(BG13/BI13))</f>
        <v/>
      </c>
      <c r="BI13" s="219">
        <f t="array" ref="BI13">U13/60</f>
        <v/>
      </c>
      <c r="BJ13" s="472" t="n"/>
      <c r="BK13" s="723">
        <f t="array" ref="BK13">IF((BN13^2*(I13^2+$G$3^2+$G$4^2)&gt;0),(BN13^2*(I13^2+$G$3^2+$G$4^2)),0)</f>
        <v/>
      </c>
      <c r="BL13" s="645">
        <f t="array" ref="BL13">IF(BK13=0,0,(BO13*BM13)^2)</f>
        <v/>
      </c>
      <c r="BM13" s="487">
        <f t="array" ref="BM13">0.5*((Y13-Z13)/60)</f>
        <v/>
      </c>
      <c r="BN13" s="663">
        <f t="array" ref="BN13">(X13/$G$5)*(10^((K13-$X$42)*0.1))</f>
        <v/>
      </c>
      <c r="BO13" s="219">
        <f t="array" ref="BO13">IF(BP13=0,0,(4.34*(BN13/BP13)))</f>
        <v/>
      </c>
      <c r="BP13" s="219">
        <f t="array" ref="BP13">X13/60</f>
        <v/>
      </c>
      <c r="BQ13" s="472" t="n"/>
      <c r="BR13" s="723">
        <f t="array" ref="BR13">IF((BU13^2*(I13^2+$G$3^2+$G$4^2)&gt;0),(BU13^2*(I13^2+$G$3^2+$G$4^2)),0)</f>
        <v/>
      </c>
      <c r="BS13" s="645">
        <f t="array" ref="BS13">IF(BR13=0,0,(BV13*BT13)^2)</f>
        <v/>
      </c>
      <c r="BT13" s="487">
        <f t="array" ref="BT13">0.5*((AB13-AC13)/60)</f>
        <v/>
      </c>
      <c r="BU13" s="663">
        <f t="array" ref="BU13">AA13/$G$5*10^((K13-$AA$42)/10)</f>
        <v/>
      </c>
      <c r="BV13" s="219">
        <f t="array" ref="BV13">IF(BW13=0,0,4.34*(BU13/BW13))</f>
        <v/>
      </c>
      <c r="BW13" s="219">
        <f t="array" ref="BW13">AA13/60</f>
        <v/>
      </c>
      <c r="BX13" s="471" t="n"/>
      <c r="BY13" s="723">
        <f t="array" ref="BY13">IF((CB13^2*(I13^2+$G$3^2+$G$4^2)&gt;0),(CB13^2*(I13^2+$G$3^2+$G$4^2)),0)</f>
        <v/>
      </c>
      <c r="BZ13" s="645">
        <f t="array" ref="BZ13">IF(BY13=0,0,(CC13*CA13)^2)</f>
        <v/>
      </c>
      <c r="CA13" s="487">
        <f t="array" ref="CA13">0.5*((AE13-AF13)/60)</f>
        <v/>
      </c>
      <c r="CB13" s="663">
        <f t="array" ref="CB13">AD13/$G$5*10^((K13-$AD$42)/10)</f>
        <v/>
      </c>
      <c r="CC13" s="219">
        <f t="array" ref="CC13">IF(CD13=0,0,4.34*(CB13/CD13))</f>
        <v/>
      </c>
      <c r="CD13" s="219">
        <f t="array" ref="CD13">AD13/60</f>
        <v/>
      </c>
      <c r="CE13" s="471" t="n"/>
      <c r="CF13" s="723">
        <f t="array" ref="CF13">IF((CI13^2*(I13^2+$G$3^2+$G$4^2)&gt;0),(CI13^2*(I13^2+$G$3^2+$G$4^2)),0)</f>
        <v/>
      </c>
      <c r="CG13" s="645">
        <f t="array" ref="CG13">IF(CF13=0,0,(CJ13*CH13)^2)</f>
        <v/>
      </c>
      <c r="CH13" s="487">
        <f t="array" ref="CH13">0.5*((AH13-AI13)/60)</f>
        <v/>
      </c>
      <c r="CI13" s="663">
        <f t="array" ref="CI13">AG13/$G$5*10^((K13-$AG$42)/10)</f>
        <v/>
      </c>
      <c r="CJ13" s="219">
        <f t="array" ref="CJ13">IF(CK13=0,0,4.34*(CI13/CK13))</f>
        <v/>
      </c>
      <c r="CK13" s="219">
        <f t="array" ref="CK13">AG13/60</f>
        <v/>
      </c>
      <c r="CL13" s="154" t="n"/>
      <c r="CM13" s="146" t="n"/>
      <c r="CN13" s="134">
        <f t="array" ref="CN13">O13/$G$5*10^(K13/10)</f>
        <v/>
      </c>
      <c r="CO13" s="134">
        <f t="array" ref="CO13">R13/$G$5*10^(K13/10)</f>
        <v/>
      </c>
      <c r="CP13" s="134">
        <f t="array" ref="CP13">U13/$G$5*10^(K13/10)</f>
        <v/>
      </c>
      <c r="CQ13" s="134">
        <f t="array" ref="CQ13">X13/$G$5*10^(K13/10)</f>
        <v/>
      </c>
      <c r="CR13" s="134">
        <f t="array" ref="CR13">AA13/$G$5*10^(K13/10)</f>
        <v/>
      </c>
      <c r="CS13" s="134">
        <f t="array" ref="CS13">AD13/$G$5*10^(K13/10)</f>
        <v/>
      </c>
      <c r="CT13" s="134">
        <f t="array" ref="CT13">AG13/$G$5*10^(K13/10)</f>
        <v/>
      </c>
      <c r="CU13" s="134">
        <f t="array" ref="CU13">O13/$G$5*10^(AM13/10)</f>
        <v/>
      </c>
      <c r="CV13" s="134">
        <f t="array" ref="CV13">R13/$G$5*10^(AM13/10)</f>
        <v/>
      </c>
      <c r="CW13" s="134">
        <f t="array" ref="CW13">U13/$G$5*10^(AM13/10)</f>
        <v/>
      </c>
      <c r="CX13" s="134">
        <f t="array" ref="CX13">X13/$G$5*10^(AM13/10)</f>
        <v/>
      </c>
      <c r="CY13" s="134">
        <f t="array" ref="CY13">AA13/$G$5*10^(AM13/10)</f>
        <v/>
      </c>
      <c r="CZ13" s="134">
        <f t="array" ref="CZ13">AD13/$G$5*10^(AM13/10)</f>
        <v/>
      </c>
      <c r="DA13" s="134">
        <f t="array" ref="DA13">AG13/$G$5*10^(AM13/10)</f>
        <v/>
      </c>
      <c r="DB13" s="220">
        <f t="array" ref="DB13">IF(K13&gt;80,O13,"")</f>
        <v/>
      </c>
      <c r="DC13" s="220">
        <f t="array" ref="DC13">IF(K13&gt;80,O13/$DB$10*10^(L13/10),"")</f>
        <v/>
      </c>
      <c r="DD13" s="220">
        <f t="array" ref="DD13">IF(K13&gt;80,O13/$DB$10*10^(K13/10),"")</f>
        <v/>
      </c>
      <c r="DE13" s="154" t="n"/>
      <c r="DF13" s="225" t="n"/>
      <c r="DG13" s="145" t="n"/>
      <c r="DH13" s="156" t="n"/>
    </row>
    <row r="14" ht="27" customHeight="1" s="621">
      <c r="A14" s="144" t="n"/>
      <c r="B14" s="146" t="n"/>
      <c r="C14" s="716">
        <f t="array" ref="C14">IF(AK14="0","T",IF((K14-AK14)&lt;65,"I",IF((K14-AK14)&lt;70,"K",IF((K14-AK14)&lt;75,"J",IF((K14-AK14)&lt;80,"K","L")))))</f>
        <v/>
      </c>
      <c r="D14" s="716">
        <f t="array" ref="D14">IF(J14&lt;135,"T",IF((J14-$J$69)&lt;135,"J","L"))</f>
        <v/>
      </c>
      <c r="E14" s="489" t="n">
        <v>82</v>
      </c>
      <c r="F14" s="226">
        <f t="array" ref="F14">VLOOKUP(E14,'Tab-Mis'!$B$5:$P$184,2,FALSE)</f>
        <v/>
      </c>
      <c r="G14" s="226">
        <f t="array" ref="G14">VLOOKUP(E14,'Tab-Mis'!$B$5:$P$184,3,FALSE)</f>
        <v/>
      </c>
      <c r="H14" s="226">
        <f t="array" ref="H14">VLOOKUP(E14,'Tab-Mis'!$B$5:$P$184,4,FALSE)</f>
        <v/>
      </c>
      <c r="I14" s="657">
        <f t="array" ref="I14">VLOOKUP(E14,'Tab-Mis'!$B$5:$P$184,12,FALSE)</f>
        <v/>
      </c>
      <c r="J14" s="657">
        <f t="array" ref="J14">VLOOKUP(E14,'Tab-Mis'!$B$5:$P$184,13,FALSE)</f>
        <v/>
      </c>
      <c r="K14" s="658">
        <f t="array" ref="K14">VLOOKUP(E14,'Tab-Mis'!$B$5:$P$184,14,FALSE)</f>
        <v/>
      </c>
      <c r="L14" s="638">
        <f t="array" ref="L14">VLOOKUP(E14,'Tab-Mis'!$B$5:$P$184,15,FALSE)</f>
        <v/>
      </c>
      <c r="M14" s="659">
        <f t="array" ref="M14">IF(AND($O$47&gt;87,K14&gt;80),AK14,0)</f>
        <v/>
      </c>
      <c r="N14" s="724">
        <f t="array" ref="N14">IF(M14=0,"",K14-M14)</f>
        <v/>
      </c>
      <c r="O14" s="137" t="n"/>
      <c r="P14" s="137" t="n"/>
      <c r="Q14" s="137" t="n"/>
      <c r="R14" s="137" t="n"/>
      <c r="S14" s="137" t="n"/>
      <c r="T14" s="137" t="n"/>
      <c r="U14" s="137" t="n"/>
      <c r="V14" s="137" t="n"/>
      <c r="W14" s="137" t="n"/>
      <c r="X14" s="137" t="n"/>
      <c r="Y14" s="137" t="n"/>
      <c r="Z14" s="137" t="n"/>
      <c r="AA14" s="137" t="n">
        <v>100</v>
      </c>
      <c r="AB14" s="137" t="n"/>
      <c r="AC14" s="137" t="n"/>
      <c r="AD14" s="137" t="n"/>
      <c r="AE14" s="137" t="n"/>
      <c r="AF14" s="137" t="n"/>
      <c r="AG14" s="137" t="n"/>
      <c r="AH14" s="137" t="n"/>
      <c r="AI14" s="137" t="n"/>
      <c r="AJ14" s="483" t="n"/>
      <c r="AK14" s="644">
        <f t="array" ref="AK14">IF(K14&lt;80,"0",IF((L14-K14)&lt;=2,($L$66-(($K$66-$L$66)/4)*(L14-K14-2)),($L$66-(($L$66-$M$66)/8)*(L14-K14-2))))</f>
        <v/>
      </c>
      <c r="AL14" s="644">
        <f t="array" ref="AL14">IF(J14&lt;135,"",J14-$J$69)</f>
        <v/>
      </c>
      <c r="AM14" s="644">
        <f t="array" ref="AM14">K14-AK14</f>
        <v/>
      </c>
      <c r="AN14" s="644">
        <f t="array" ref="AN14">O14/$G$5*10^(AM14/10)</f>
        <v/>
      </c>
      <c r="AO14" s="485" t="n"/>
      <c r="AP14" s="723">
        <f t="array" ref="AP14">IF((AS14^2*(I14^2+$G$3^2+$G$4^2)&gt;0),(AS14^2*(I14^2+$G$3^2+$G$4^2)),0)</f>
        <v/>
      </c>
      <c r="AQ14" s="645">
        <f t="array" ref="AQ14">IF(AP14=0,0,(AT14*AR14)^2)</f>
        <v/>
      </c>
      <c r="AR14" s="487">
        <f t="array" ref="AR14">0.5*((P14-Q14)/60)</f>
        <v/>
      </c>
      <c r="AS14" s="646">
        <f t="array" ref="AS14">O14/$G$5*10^((K14-$O$42)/10)</f>
        <v/>
      </c>
      <c r="AT14" s="134">
        <f t="array" ref="AT14">IF(AU14=0,0,4.34*(AS14/AU14))</f>
        <v/>
      </c>
      <c r="AU14" s="134">
        <f t="array" ref="AU14">O14/60</f>
        <v/>
      </c>
      <c r="AV14" s="471" t="n"/>
      <c r="AW14" s="723">
        <f t="array" ref="AW14">IF((AZ14^2*(I14^2+$G$3^2+$G$4^2)&gt;0),(AZ14^2*(I14^2+$G$3^2+$G$4^2)),0)</f>
        <v/>
      </c>
      <c r="AX14" s="645">
        <f t="array" ref="AX14">IF(AW14=0,0,(BA14*AY14)^2)</f>
        <v/>
      </c>
      <c r="AY14" s="487">
        <f t="array" ref="AY14">0.5*((S14-T14)/60)</f>
        <v/>
      </c>
      <c r="AZ14" s="663">
        <f t="array" ref="AZ14">R14/$G$5*10^((K14-$R$42)/10)</f>
        <v/>
      </c>
      <c r="BA14" s="219">
        <f t="array" ref="BA14">IF(BB14=0,0,4.34*(AZ14/BB14))</f>
        <v/>
      </c>
      <c r="BB14" s="219">
        <f t="array" ref="BB14">R14/60</f>
        <v/>
      </c>
      <c r="BC14" s="472" t="n"/>
      <c r="BD14" s="723">
        <f t="array" ref="BD14">IF((BG14^2*(I14^2+$G$3^2+$G$4^2)&gt;0),(BG14^2*(I14^2+$G$3^2+$G$4^2)),0)</f>
        <v/>
      </c>
      <c r="BE14" s="645">
        <f t="array" ref="BE14">IF(BD14=0,0,(BH14*BF14)^2)</f>
        <v/>
      </c>
      <c r="BF14" s="487">
        <f t="array" ref="BF14">0.5*((V14-W14)/60)</f>
        <v/>
      </c>
      <c r="BG14" s="663">
        <f t="array" ref="BG14">U14/$G$5*10^((K14-$U$42)/10)</f>
        <v/>
      </c>
      <c r="BH14" s="219">
        <f t="array" ref="BH14">IF(BI14=0,0,4.34*(BG14/BI14))</f>
        <v/>
      </c>
      <c r="BI14" s="219">
        <f t="array" ref="BI14">U14/60</f>
        <v/>
      </c>
      <c r="BJ14" s="472" t="n"/>
      <c r="BK14" s="723">
        <f t="array" ref="BK14">IF((BN14^2*(I14^2+$G$3^2+$G$4^2)&gt;0),(BN14^2*(I14^2+$G$3^2+$G$4^2)),0)</f>
        <v/>
      </c>
      <c r="BL14" s="645">
        <f t="array" ref="BL14">IF(BK14=0,0,(BO14*BM14)^2)</f>
        <v/>
      </c>
      <c r="BM14" s="487">
        <f t="array" ref="BM14">0.5*((Y14-Z14)/60)</f>
        <v/>
      </c>
      <c r="BN14" s="663">
        <f t="array" ref="BN14">(X14/$G$5)*(10^((K14-$X$42)*0.1))</f>
        <v/>
      </c>
      <c r="BO14" s="219">
        <f t="array" ref="BO14">IF(BP14=0,0,(4.34*(BN14/BP14)))</f>
        <v/>
      </c>
      <c r="BP14" s="219">
        <f t="array" ref="BP14">X14/60</f>
        <v/>
      </c>
      <c r="BQ14" s="472" t="n"/>
      <c r="BR14" s="723">
        <f t="array" ref="BR14">IF((BU14^2*(I14^2+$G$3^2+$G$4^2)&gt;0),(BU14^2*(I14^2+$G$3^2+$G$4^2)),0)</f>
        <v/>
      </c>
      <c r="BS14" s="645">
        <f t="array" ref="BS14">IF(BR14=0,0,(BV14*BT14)^2)</f>
        <v/>
      </c>
      <c r="BT14" s="487">
        <f t="array" ref="BT14">0.5*((AB14-AC14)/60)</f>
        <v/>
      </c>
      <c r="BU14" s="663">
        <f t="array" ref="BU14">AA14/$G$5*10^((K14-$AA$42)/10)</f>
        <v/>
      </c>
      <c r="BV14" s="219">
        <f t="array" ref="BV14">IF(BW14=0,0,4.34*(BU14/BW14))</f>
        <v/>
      </c>
      <c r="BW14" s="219">
        <f t="array" ref="BW14">AA14/60</f>
        <v/>
      </c>
      <c r="BX14" s="471" t="n"/>
      <c r="BY14" s="723">
        <f t="array" ref="BY14">IF((CB14^2*(I14^2+$G$3^2+$G$4^2)&gt;0),(CB14^2*(I14^2+$G$3^2+$G$4^2)),0)</f>
        <v/>
      </c>
      <c r="BZ14" s="645">
        <f t="array" ref="BZ14">IF(BY14=0,0,(CC14*CA14)^2)</f>
        <v/>
      </c>
      <c r="CA14" s="487">
        <f t="array" ref="CA14">0.5*((AE14-AF14)/60)</f>
        <v/>
      </c>
      <c r="CB14" s="663">
        <f t="array" ref="CB14">AD14/$G$5*10^((K14-$AD$42)/10)</f>
        <v/>
      </c>
      <c r="CC14" s="219">
        <f t="array" ref="CC14">IF(CD14=0,0,4.34*(CB14/CD14))</f>
        <v/>
      </c>
      <c r="CD14" s="219">
        <f t="array" ref="CD14">AD14/60</f>
        <v/>
      </c>
      <c r="CE14" s="471" t="n"/>
      <c r="CF14" s="723">
        <f t="array" ref="CF14">IF((CI14^2*(I14^2+$G$3^2+$G$4^2)&gt;0),(CI14^2*(I14^2+$G$3^2+$G$4^2)),0)</f>
        <v/>
      </c>
      <c r="CG14" s="645">
        <f t="array" ref="CG14">IF(CF14=0,0,(CJ14*CH14)^2)</f>
        <v/>
      </c>
      <c r="CH14" s="487">
        <f t="array" ref="CH14">0.5*((AH14-AI14)/60)</f>
        <v/>
      </c>
      <c r="CI14" s="663">
        <f t="array" ref="CI14">AG14/$G$5*10^((K14-$AG$42)/10)</f>
        <v/>
      </c>
      <c r="CJ14" s="219">
        <f t="array" ref="CJ14">IF(CK14=0,0,4.34*(CI14/CK14))</f>
        <v/>
      </c>
      <c r="CK14" s="219">
        <f t="array" ref="CK14">AG14/60</f>
        <v/>
      </c>
      <c r="CL14" s="154" t="n"/>
      <c r="CM14" s="146" t="n"/>
      <c r="CN14" s="134">
        <f t="array" ref="CN14">O14/$G$5*10^(K14/10)</f>
        <v/>
      </c>
      <c r="CO14" s="134">
        <f t="array" ref="CO14">R14/$G$5*10^(K14/10)</f>
        <v/>
      </c>
      <c r="CP14" s="134">
        <f t="array" ref="CP14">U14/$G$5*10^(K14/10)</f>
        <v/>
      </c>
      <c r="CQ14" s="134">
        <f t="array" ref="CQ14">X14/$G$5*10^(K14/10)</f>
        <v/>
      </c>
      <c r="CR14" s="134">
        <f t="array" ref="CR14">AA14/$G$5*10^(K14/10)</f>
        <v/>
      </c>
      <c r="CS14" s="134">
        <f t="array" ref="CS14">AD14/$G$5*10^(K14/10)</f>
        <v/>
      </c>
      <c r="CT14" s="134">
        <f t="array" ref="CT14">AG14/$G$5*10^(K14/10)</f>
        <v/>
      </c>
      <c r="CU14" s="134">
        <f t="array" ref="CU14">O14/$G$5*10^(AM14/10)</f>
        <v/>
      </c>
      <c r="CV14" s="134">
        <f t="array" ref="CV14">R14/$G$5*10^(AM14/10)</f>
        <v/>
      </c>
      <c r="CW14" s="134">
        <f t="array" ref="CW14">U14/$G$5*10^(AM14/10)</f>
        <v/>
      </c>
      <c r="CX14" s="134">
        <f t="array" ref="CX14">X14/$G$5*10^(AM14/10)</f>
        <v/>
      </c>
      <c r="CY14" s="134">
        <f t="array" ref="CY14">AA14/$G$5*10^(AM14/10)</f>
        <v/>
      </c>
      <c r="CZ14" s="134">
        <f t="array" ref="CZ14">AD14/$G$5*10^(AM14/10)</f>
        <v/>
      </c>
      <c r="DA14" s="134">
        <f t="array" ref="DA14">AG14/$G$5*10^(AM14/10)</f>
        <v/>
      </c>
      <c r="DB14" s="220">
        <f t="array" ref="DB14">IF(K14&gt;80,O14,"")</f>
        <v/>
      </c>
      <c r="DC14" s="220">
        <f t="array" ref="DC14">IF(K14&gt;80,O14/$DB$10*10^(L14/10),"")</f>
        <v/>
      </c>
      <c r="DD14" s="220">
        <f t="array" ref="DD14">IF(K14&gt;80,O14/$DB$10*10^(K14/10),"")</f>
        <v/>
      </c>
      <c r="DE14" s="154" t="n"/>
      <c r="DF14" s="225" t="n"/>
      <c r="DG14" s="145" t="n"/>
      <c r="DH14" s="156" t="n"/>
    </row>
    <row r="15" ht="27" customHeight="1" s="621">
      <c r="A15" s="144" t="n"/>
      <c r="B15" s="146" t="n"/>
      <c r="C15" s="716">
        <f t="array" ref="C15">IF(AK15="0","T",IF((K15-AK15)&lt;65,"I",IF((K15-AK15)&lt;70,"K",IF((K15-AK15)&lt;75,"J",IF((K15-AK15)&lt;80,"K","L")))))</f>
        <v/>
      </c>
      <c r="D15" s="716">
        <f t="array" ref="D15">IF(J15&lt;135,"T",IF((J15-$J$69)&lt;135,"J","L"))</f>
        <v/>
      </c>
      <c r="E15" s="489" t="n">
        <v>80</v>
      </c>
      <c r="F15" s="226">
        <f t="array" ref="F15">VLOOKUP(E15,'Tab-Mis'!$B$5:$P$184,2,FALSE)</f>
        <v/>
      </c>
      <c r="G15" s="226">
        <f t="array" ref="G15">VLOOKUP(E15,'Tab-Mis'!$B$5:$P$184,3,FALSE)</f>
        <v/>
      </c>
      <c r="H15" s="226">
        <f t="array" ref="H15">VLOOKUP(E15,'Tab-Mis'!$B$5:$P$184,4,FALSE)</f>
        <v/>
      </c>
      <c r="I15" s="657">
        <f t="array" ref="I15">VLOOKUP(E15,'Tab-Mis'!$B$5:$P$184,12,FALSE)</f>
        <v/>
      </c>
      <c r="J15" s="657">
        <f t="array" ref="J15">VLOOKUP(E15,'Tab-Mis'!$B$5:$P$184,13,FALSE)</f>
        <v/>
      </c>
      <c r="K15" s="658">
        <f t="array" ref="K15">VLOOKUP(E15,'Tab-Mis'!$B$5:$P$184,14,FALSE)</f>
        <v/>
      </c>
      <c r="L15" s="638">
        <f t="array" ref="L15">VLOOKUP(E15,'Tab-Mis'!$B$5:$P$184,15,FALSE)</f>
        <v/>
      </c>
      <c r="M15" s="659">
        <f t="array" ref="M15">IF(AND($O$47&gt;87,K15&gt;80),AK15,0)</f>
        <v/>
      </c>
      <c r="N15" s="724">
        <f t="array" ref="N15">IF(M15=0,"",K15-M15)</f>
        <v/>
      </c>
      <c r="O15" s="137" t="n"/>
      <c r="P15" s="137" t="n"/>
      <c r="Q15" s="137" t="n"/>
      <c r="R15" s="137" t="n"/>
      <c r="S15" s="137" t="n"/>
      <c r="T15" s="137" t="n"/>
      <c r="U15" s="137" t="n"/>
      <c r="V15" s="137" t="n"/>
      <c r="W15" s="137" t="n"/>
      <c r="X15" s="137" t="n"/>
      <c r="Y15" s="137" t="n"/>
      <c r="Z15" s="137" t="n"/>
      <c r="AA15" s="137" t="n">
        <v>100</v>
      </c>
      <c r="AB15" s="137" t="n"/>
      <c r="AC15" s="137" t="n"/>
      <c r="AD15" s="137" t="n"/>
      <c r="AE15" s="137" t="n"/>
      <c r="AF15" s="137" t="n"/>
      <c r="AG15" s="137" t="n"/>
      <c r="AH15" s="137" t="n"/>
      <c r="AI15" s="137" t="n"/>
      <c r="AJ15" s="483" t="n"/>
      <c r="AK15" s="644">
        <f t="array" ref="AK15">IF(K15&lt;80,"0",IF((L15-K15)&lt;=2,($L$66-(($K$66-$L$66)/4)*(L15-K15-2)),($L$66-(($L$66-$M$66)/8)*(L15-K15-2))))</f>
        <v/>
      </c>
      <c r="AL15" s="644">
        <f t="array" ref="AL15">IF(J15&lt;135,"",J15-$J$69)</f>
        <v/>
      </c>
      <c r="AM15" s="644">
        <f t="array" ref="AM15">K15-AK15</f>
        <v/>
      </c>
      <c r="AN15" s="644">
        <f t="array" ref="AN15">O15/$G$5*10^(AM15/10)</f>
        <v/>
      </c>
      <c r="AO15" s="485" t="n"/>
      <c r="AP15" s="723">
        <f t="array" ref="AP15">IF((AS15^2*(I15^2+$G$3^2+$G$4^2)&gt;0),(AS15^2*(I15^2+$G$3^2+$G$4^2)),0)</f>
        <v/>
      </c>
      <c r="AQ15" s="645">
        <f t="array" ref="AQ15">IF(AP15=0,0,(AT15*AR15)^2)</f>
        <v/>
      </c>
      <c r="AR15" s="487">
        <f t="array" ref="AR15">0.5*((P15-Q15)/60)</f>
        <v/>
      </c>
      <c r="AS15" s="646">
        <f t="array" ref="AS15">O15/$G$5*10^((K15-$O$42)/10)</f>
        <v/>
      </c>
      <c r="AT15" s="134">
        <f t="array" ref="AT15">IF(AU15=0,0,4.34*(AS15/AU15))</f>
        <v/>
      </c>
      <c r="AU15" s="134">
        <f t="array" ref="AU15">O15/60</f>
        <v/>
      </c>
      <c r="AV15" s="471" t="n"/>
      <c r="AW15" s="723">
        <f t="array" ref="AW15">IF((AZ15^2*(I15^2+$G$3^2+$G$4^2)&gt;0),(AZ15^2*(I15^2+$G$3^2+$G$4^2)),0)</f>
        <v/>
      </c>
      <c r="AX15" s="645">
        <f t="array" ref="AX15">IF(AW15=0,0,(BA15*AY15)^2)</f>
        <v/>
      </c>
      <c r="AY15" s="487">
        <f t="array" ref="AY15">0.5*((S15-T15)/60)</f>
        <v/>
      </c>
      <c r="AZ15" s="663">
        <f t="array" ref="AZ15">R15/$G$5*10^((K15-$R$42)/10)</f>
        <v/>
      </c>
      <c r="BA15" s="219">
        <f t="array" ref="BA15">IF(BB15=0,0,4.34*(AZ15/BB15))</f>
        <v/>
      </c>
      <c r="BB15" s="219">
        <f t="array" ref="BB15">R15/60</f>
        <v/>
      </c>
      <c r="BC15" s="472" t="n"/>
      <c r="BD15" s="723">
        <f t="array" ref="BD15">IF((BG15^2*(I15^2+$G$3^2+$G$4^2)&gt;0),(BG15^2*(I15^2+$G$3^2+$G$4^2)),0)</f>
        <v/>
      </c>
      <c r="BE15" s="645">
        <f t="array" ref="BE15">IF(BD15=0,0,(BH15*BF15)^2)</f>
        <v/>
      </c>
      <c r="BF15" s="487">
        <f t="array" ref="BF15">0.5*((V15-W15)/60)</f>
        <v/>
      </c>
      <c r="BG15" s="663">
        <f t="array" ref="BG15">U15/$G$5*10^((K15-$U$42)/10)</f>
        <v/>
      </c>
      <c r="BH15" s="219">
        <f t="array" ref="BH15">IF(BI15=0,0,4.34*(BG15/BI15))</f>
        <v/>
      </c>
      <c r="BI15" s="219">
        <f t="array" ref="BI15">U15/60</f>
        <v/>
      </c>
      <c r="BJ15" s="472" t="n"/>
      <c r="BK15" s="723">
        <f t="array" ref="BK15">IF((BN15^2*(I15^2+$G$3^2+$G$4^2)&gt;0),(BN15^2*(I15^2+$G$3^2+$G$4^2)),0)</f>
        <v/>
      </c>
      <c r="BL15" s="645">
        <f t="array" ref="BL15">IF(BK15=0,0,(BO15*BM15)^2)</f>
        <v/>
      </c>
      <c r="BM15" s="487">
        <f t="array" ref="BM15">0.5*((Y15-Z15)/60)</f>
        <v/>
      </c>
      <c r="BN15" s="663">
        <f t="array" ref="BN15">(X15/$G$5)*(10^((K15-$X$42)*0.1))</f>
        <v/>
      </c>
      <c r="BO15" s="219">
        <f t="array" ref="BO15">IF(BP15=0,0,(4.34*(BN15/BP15)))</f>
        <v/>
      </c>
      <c r="BP15" s="219">
        <f t="array" ref="BP15">X15/60</f>
        <v/>
      </c>
      <c r="BQ15" s="472" t="n"/>
      <c r="BR15" s="723">
        <f t="array" ref="BR15">IF((BU15^2*(I15^2+$G$3^2+$G$4^2)&gt;0),(BU15^2*(I15^2+$G$3^2+$G$4^2)),0)</f>
        <v/>
      </c>
      <c r="BS15" s="645">
        <f t="array" ref="BS15">IF(BR15=0,0,(BV15*BT15)^2)</f>
        <v/>
      </c>
      <c r="BT15" s="487">
        <f t="array" ref="BT15">0.5*((AB15-AC15)/60)</f>
        <v/>
      </c>
      <c r="BU15" s="663">
        <f t="array" ref="BU15">AA15/$G$5*10^((K15-$AA$42)/10)</f>
        <v/>
      </c>
      <c r="BV15" s="219">
        <f t="array" ref="BV15">IF(BW15=0,0,4.34*(BU15/BW15))</f>
        <v/>
      </c>
      <c r="BW15" s="219">
        <f t="array" ref="BW15">AA15/60</f>
        <v/>
      </c>
      <c r="BX15" s="471" t="n"/>
      <c r="BY15" s="723">
        <f t="array" ref="BY15">IF((CB15^2*(I15^2+$G$3^2+$G$4^2)&gt;0),(CB15^2*(I15^2+$G$3^2+$G$4^2)),0)</f>
        <v/>
      </c>
      <c r="BZ15" s="645">
        <f t="array" ref="BZ15">IF(BY15=0,0,(CC15*CA15)^2)</f>
        <v/>
      </c>
      <c r="CA15" s="487">
        <f t="array" ref="CA15">0.5*((AE15-AF15)/60)</f>
        <v/>
      </c>
      <c r="CB15" s="663">
        <f t="array" ref="CB15">AD15/$G$5*10^((K15-$AD$42)/10)</f>
        <v/>
      </c>
      <c r="CC15" s="219">
        <f t="array" ref="CC15">IF(CD15=0,0,4.34*(CB15/CD15))</f>
        <v/>
      </c>
      <c r="CD15" s="219">
        <f t="array" ref="CD15">AD15/60</f>
        <v/>
      </c>
      <c r="CE15" s="471" t="n"/>
      <c r="CF15" s="723">
        <f t="array" ref="CF15">IF((CI15^2*(I15^2+$G$3^2+$G$4^2)&gt;0),(CI15^2*(I15^2+$G$3^2+$G$4^2)),0)</f>
        <v/>
      </c>
      <c r="CG15" s="645">
        <f t="array" ref="CG15">IF(CF15=0,0,(CJ15*CH15)^2)</f>
        <v/>
      </c>
      <c r="CH15" s="487">
        <f t="array" ref="CH15">0.5*((AH15-AI15)/60)</f>
        <v/>
      </c>
      <c r="CI15" s="663">
        <f t="array" ref="CI15">AG15/$G$5*10^((K15-$AG$42)/10)</f>
        <v/>
      </c>
      <c r="CJ15" s="219">
        <f t="array" ref="CJ15">IF(CK15=0,0,4.34*(CI15/CK15))</f>
        <v/>
      </c>
      <c r="CK15" s="219">
        <f t="array" ref="CK15">AG15/60</f>
        <v/>
      </c>
      <c r="CL15" s="154" t="n"/>
      <c r="CM15" s="146" t="n"/>
      <c r="CN15" s="134">
        <f t="array" ref="CN15">O15/$G$5*10^(K15/10)</f>
        <v/>
      </c>
      <c r="CO15" s="134">
        <f t="array" ref="CO15">R15/$G$5*10^(K15/10)</f>
        <v/>
      </c>
      <c r="CP15" s="134">
        <f t="array" ref="CP15">U15/$G$5*10^(K15/10)</f>
        <v/>
      </c>
      <c r="CQ15" s="134">
        <f t="array" ref="CQ15">X15/$G$5*10^(K15/10)</f>
        <v/>
      </c>
      <c r="CR15" s="134">
        <f t="array" ref="CR15">AA15/$G$5*10^(K15/10)</f>
        <v/>
      </c>
      <c r="CS15" s="134">
        <f t="array" ref="CS15">AD15/$G$5*10^(K15/10)</f>
        <v/>
      </c>
      <c r="CT15" s="134">
        <f t="array" ref="CT15">AG15/$G$5*10^(K15/10)</f>
        <v/>
      </c>
      <c r="CU15" s="134">
        <f t="array" ref="CU15">O15/$G$5*10^(AM15/10)</f>
        <v/>
      </c>
      <c r="CV15" s="134">
        <f t="array" ref="CV15">R15/$G$5*10^(AM15/10)</f>
        <v/>
      </c>
      <c r="CW15" s="134">
        <f t="array" ref="CW15">U15/$G$5*10^(AM15/10)</f>
        <v/>
      </c>
      <c r="CX15" s="134">
        <f t="array" ref="CX15">X15/$G$5*10^(AM15/10)</f>
        <v/>
      </c>
      <c r="CY15" s="134">
        <f t="array" ref="CY15">AA15/$G$5*10^(AM15/10)</f>
        <v/>
      </c>
      <c r="CZ15" s="134">
        <f t="array" ref="CZ15">AD15/$G$5*10^(AM15/10)</f>
        <v/>
      </c>
      <c r="DA15" s="134">
        <f t="array" ref="DA15">AG15/$G$5*10^(AM15/10)</f>
        <v/>
      </c>
      <c r="DB15" s="220">
        <f t="array" ref="DB15">IF(K15&gt;80,O15,"")</f>
        <v/>
      </c>
      <c r="DC15" s="220">
        <f t="array" ref="DC15">IF(K15&gt;80,O15/$DB$10*10^(L15/10),"")</f>
        <v/>
      </c>
      <c r="DD15" s="220">
        <f t="array" ref="DD15">IF(K15&gt;80,O15/$DB$10*10^(K15/10),"")</f>
        <v/>
      </c>
      <c r="DE15" s="154" t="n"/>
      <c r="DF15" s="225" t="n"/>
      <c r="DG15" s="145" t="n"/>
      <c r="DH15" s="156" t="n"/>
    </row>
    <row r="16" ht="27" customHeight="1" s="621">
      <c r="A16" s="144" t="n"/>
      <c r="B16" s="146" t="n"/>
      <c r="C16" s="716">
        <f t="array" ref="C16">IF(AK16="0","T",IF((K16-AK16)&lt;65,"I",IF((K16-AK16)&lt;70,"K",IF((K16-AK16)&lt;75,"J",IF((K16-AK16)&lt;80,"K","L")))))</f>
        <v/>
      </c>
      <c r="D16" s="716">
        <f t="array" ref="D16">IF(J16&lt;135,"T",IF((J16-$J$69)&lt;135,"J","L"))</f>
        <v/>
      </c>
      <c r="E16" s="489" t="n">
        <v>14</v>
      </c>
      <c r="F16" s="226">
        <f t="array" ref="F16">VLOOKUP(E16,'Tab-Mis'!$B$5:$P$184,2,FALSE)</f>
        <v/>
      </c>
      <c r="G16" s="226">
        <f t="array" ref="G16">VLOOKUP(E16,'Tab-Mis'!$B$5:$P$184,3,FALSE)</f>
        <v/>
      </c>
      <c r="H16" s="226">
        <f t="array" ref="H16">VLOOKUP(E16,'Tab-Mis'!$B$5:$P$184,4,FALSE)</f>
        <v/>
      </c>
      <c r="I16" s="657">
        <f t="array" ref="I16">VLOOKUP(E16,'Tab-Mis'!$B$5:$P$184,12,FALSE)</f>
        <v/>
      </c>
      <c r="J16" s="657">
        <f t="array" ref="J16">VLOOKUP(E16,'Tab-Mis'!$B$5:$P$184,13,FALSE)</f>
        <v/>
      </c>
      <c r="K16" s="658">
        <f t="array" ref="K16">VLOOKUP(E16,'Tab-Mis'!$B$5:$P$184,14,FALSE)</f>
        <v/>
      </c>
      <c r="L16" s="638">
        <f t="array" ref="L16">VLOOKUP(E16,'Tab-Mis'!$B$5:$P$184,15,FALSE)</f>
        <v/>
      </c>
      <c r="M16" s="659">
        <f t="array" ref="M16">IF(AND($O$47&gt;87,K16&gt;80),AK16,0)</f>
        <v/>
      </c>
      <c r="N16" s="724">
        <f t="array" ref="N16">IF(M16=0,"",K16-M16)</f>
        <v/>
      </c>
      <c r="O16" s="137" t="n"/>
      <c r="P16" s="137" t="n"/>
      <c r="Q16" s="137" t="n"/>
      <c r="R16" s="137" t="n"/>
      <c r="S16" s="137" t="n"/>
      <c r="T16" s="137" t="n"/>
      <c r="U16" s="137" t="n"/>
      <c r="V16" s="137" t="n"/>
      <c r="W16" s="137" t="n"/>
      <c r="X16" s="137" t="n"/>
      <c r="Y16" s="137" t="n"/>
      <c r="Z16" s="137" t="n"/>
      <c r="AA16" s="137" t="n">
        <v>30</v>
      </c>
      <c r="AB16" s="137" t="n"/>
      <c r="AC16" s="137" t="n"/>
      <c r="AD16" s="137" t="n"/>
      <c r="AE16" s="137" t="n"/>
      <c r="AF16" s="137" t="n"/>
      <c r="AG16" s="137" t="n"/>
      <c r="AH16" s="137" t="n"/>
      <c r="AI16" s="137" t="n"/>
      <c r="AJ16" s="483" t="n"/>
      <c r="AK16" s="644">
        <f t="array" ref="AK16">IF(K16&lt;80,"0",IF((L16-K16)&lt;=2,($L$66-(($K$66-$L$66)/4)*(L16-K16-2)),($L$66-(($L$66-$M$66)/8)*(L16-K16-2))))</f>
        <v/>
      </c>
      <c r="AL16" s="644">
        <f t="array" ref="AL16">IF(J16&lt;135,"",J16-$J$69)</f>
        <v/>
      </c>
      <c r="AM16" s="644">
        <f t="array" ref="AM16">K16-AK16</f>
        <v/>
      </c>
      <c r="AN16" s="644">
        <f t="array" ref="AN16">O16/$G$5*10^(AM16/10)</f>
        <v/>
      </c>
      <c r="AO16" s="485" t="n"/>
      <c r="AP16" s="723">
        <f t="array" ref="AP16">IF((AS16^2*(I16^2+$G$3^2+$G$4^2)&gt;0),(AS16^2*(I16^2+$G$3^2+$G$4^2)),0)</f>
        <v/>
      </c>
      <c r="AQ16" s="645">
        <f t="array" ref="AQ16">IF(AP16=0,0,(AT16*AR16)^2)</f>
        <v/>
      </c>
      <c r="AR16" s="487">
        <f t="array" ref="AR16">0.5*((P16-Q16)/60)</f>
        <v/>
      </c>
      <c r="AS16" s="646">
        <f t="array" ref="AS16">O16/$G$5*10^((K16-$O$42)/10)</f>
        <v/>
      </c>
      <c r="AT16" s="134">
        <f t="array" ref="AT16">IF(AU16=0,0,4.34*(AS16/AU16))</f>
        <v/>
      </c>
      <c r="AU16" s="134">
        <f t="array" ref="AU16">O16/60</f>
        <v/>
      </c>
      <c r="AV16" s="471" t="n"/>
      <c r="AW16" s="723">
        <f t="array" ref="AW16">IF((AZ16^2*(I16^2+$G$3^2+$G$4^2)&gt;0),(AZ16^2*(I16^2+$G$3^2+$G$4^2)),0)</f>
        <v/>
      </c>
      <c r="AX16" s="645">
        <f t="array" ref="AX16">IF(AW16=0,0,(BA16*AY16)^2)</f>
        <v/>
      </c>
      <c r="AY16" s="487">
        <f t="array" ref="AY16">0.5*((S16-T16)/60)</f>
        <v/>
      </c>
      <c r="AZ16" s="663">
        <f t="array" ref="AZ16">R16/$G$5*10^((K16-$R$42)/10)</f>
        <v/>
      </c>
      <c r="BA16" s="219">
        <f t="array" ref="BA16">IF(BB16=0,0,4.34*(AZ16/BB16))</f>
        <v/>
      </c>
      <c r="BB16" s="219">
        <f t="array" ref="BB16">R16/60</f>
        <v/>
      </c>
      <c r="BC16" s="472" t="n"/>
      <c r="BD16" s="723">
        <f t="array" ref="BD16">IF((BG16^2*(I16^2+$G$3^2+$G$4^2)&gt;0),(BG16^2*(I16^2+$G$3^2+$G$4^2)),0)</f>
        <v/>
      </c>
      <c r="BE16" s="645">
        <f t="array" ref="BE16">IF(BD16=0,0,(BH16*BF16)^2)</f>
        <v/>
      </c>
      <c r="BF16" s="487">
        <f t="array" ref="BF16">0.5*((V16-W16)/60)</f>
        <v/>
      </c>
      <c r="BG16" s="663">
        <f t="array" ref="BG16">U16/$G$5*10^((K16-$U$42)/10)</f>
        <v/>
      </c>
      <c r="BH16" s="219">
        <f t="array" ref="BH16">IF(BI16=0,0,4.34*(BG16/BI16))</f>
        <v/>
      </c>
      <c r="BI16" s="219">
        <f t="array" ref="BI16">U16/60</f>
        <v/>
      </c>
      <c r="BJ16" s="472" t="n"/>
      <c r="BK16" s="723">
        <f t="array" ref="BK16">IF((BN16^2*(I16^2+$G$3^2+$G$4^2)&gt;0),(BN16^2*(I16^2+$G$3^2+$G$4^2)),0)</f>
        <v/>
      </c>
      <c r="BL16" s="645">
        <f t="array" ref="BL16">IF(BK16=0,0,(BO16*BM16)^2)</f>
        <v/>
      </c>
      <c r="BM16" s="487">
        <f t="array" ref="BM16">0.5*((Y16-Z16)/60)</f>
        <v/>
      </c>
      <c r="BN16" s="663">
        <f t="array" ref="BN16">(X16/$G$5)*(10^((K16-$X$42)*0.1))</f>
        <v/>
      </c>
      <c r="BO16" s="219">
        <f t="array" ref="BO16">IF(BP16=0,0,(4.34*(BN16/BP16)))</f>
        <v/>
      </c>
      <c r="BP16" s="219">
        <f t="array" ref="BP16">X16/60</f>
        <v/>
      </c>
      <c r="BQ16" s="472" t="n"/>
      <c r="BR16" s="723">
        <f t="array" ref="BR16">IF((BU16^2*(I16^2+$G$3^2+$G$4^2)&gt;0),(BU16^2*(I16^2+$G$3^2+$G$4^2)),0)</f>
        <v/>
      </c>
      <c r="BS16" s="645">
        <f t="array" ref="BS16">IF(BR16=0,0,(BV16*BT16)^2)</f>
        <v/>
      </c>
      <c r="BT16" s="487">
        <f t="array" ref="BT16">0.5*((AB16-AC16)/60)</f>
        <v/>
      </c>
      <c r="BU16" s="663">
        <f t="array" ref="BU16">AA16/$G$5*10^((K16-$AA$42)/10)</f>
        <v/>
      </c>
      <c r="BV16" s="219">
        <f t="array" ref="BV16">IF(BW16=0,0,4.34*(BU16/BW16))</f>
        <v/>
      </c>
      <c r="BW16" s="219">
        <f t="array" ref="BW16">AA16/60</f>
        <v/>
      </c>
      <c r="BX16" s="471" t="n"/>
      <c r="BY16" s="723">
        <f t="array" ref="BY16">IF((CB16^2*(I16^2+$G$3^2+$G$4^2)&gt;0),(CB16^2*(I16^2+$G$3^2+$G$4^2)),0)</f>
        <v/>
      </c>
      <c r="BZ16" s="645">
        <f t="array" ref="BZ16">IF(BY16=0,0,(CC16*CA16)^2)</f>
        <v/>
      </c>
      <c r="CA16" s="487">
        <f t="array" ref="CA16">0.5*((AE16-AF16)/60)</f>
        <v/>
      </c>
      <c r="CB16" s="663">
        <f t="array" ref="CB16">AD16/$G$5*10^((K16-$AD$42)/10)</f>
        <v/>
      </c>
      <c r="CC16" s="219">
        <f t="array" ref="CC16">IF(CD16=0,0,4.34*(CB16/CD16))</f>
        <v/>
      </c>
      <c r="CD16" s="219">
        <f t="array" ref="CD16">AD16/60</f>
        <v/>
      </c>
      <c r="CE16" s="471" t="n"/>
      <c r="CF16" s="723">
        <f t="array" ref="CF16">IF((CI16^2*(I16^2+$G$3^2+$G$4^2)&gt;0),(CI16^2*(I16^2+$G$3^2+$G$4^2)),0)</f>
        <v/>
      </c>
      <c r="CG16" s="645">
        <f t="array" ref="CG16">IF(CF16=0,0,(CJ16*CH16)^2)</f>
        <v/>
      </c>
      <c r="CH16" s="487">
        <f t="array" ref="CH16">0.5*((AH16-AI16)/60)</f>
        <v/>
      </c>
      <c r="CI16" s="663">
        <f t="array" ref="CI16">AG16/$G$5*10^((K16-$AG$42)/10)</f>
        <v/>
      </c>
      <c r="CJ16" s="219">
        <f t="array" ref="CJ16">IF(CK16=0,0,4.34*(CI16/CK16))</f>
        <v/>
      </c>
      <c r="CK16" s="219">
        <f t="array" ref="CK16">AG16/60</f>
        <v/>
      </c>
      <c r="CL16" s="154" t="n"/>
      <c r="CM16" s="146" t="n"/>
      <c r="CN16" s="134">
        <f t="array" ref="CN16">O16/$G$5*10^(K16/10)</f>
        <v/>
      </c>
      <c r="CO16" s="134">
        <f t="array" ref="CO16">R16/$G$5*10^(K16/10)</f>
        <v/>
      </c>
      <c r="CP16" s="134">
        <f t="array" ref="CP16">U16/$G$5*10^(K16/10)</f>
        <v/>
      </c>
      <c r="CQ16" s="134">
        <f t="array" ref="CQ16">X16/$G$5*10^(K16/10)</f>
        <v/>
      </c>
      <c r="CR16" s="134">
        <f t="array" ref="CR16">AA16/$G$5*10^(K16/10)</f>
        <v/>
      </c>
      <c r="CS16" s="134">
        <f t="array" ref="CS16">AD16/$G$5*10^(K16/10)</f>
        <v/>
      </c>
      <c r="CT16" s="134">
        <f t="array" ref="CT16">AG16/$G$5*10^(K16/10)</f>
        <v/>
      </c>
      <c r="CU16" s="134">
        <f t="array" ref="CU16">O16/$G$5*10^(AM16/10)</f>
        <v/>
      </c>
      <c r="CV16" s="134">
        <f t="array" ref="CV16">R16/$G$5*10^(AM16/10)</f>
        <v/>
      </c>
      <c r="CW16" s="134">
        <f t="array" ref="CW16">U16/$G$5*10^(AM16/10)</f>
        <v/>
      </c>
      <c r="CX16" s="134">
        <f t="array" ref="CX16">X16/$G$5*10^(AM16/10)</f>
        <v/>
      </c>
      <c r="CY16" s="134">
        <f t="array" ref="CY16">AA16/$G$5*10^(AM16/10)</f>
        <v/>
      </c>
      <c r="CZ16" s="134">
        <f t="array" ref="CZ16">AD16/$G$5*10^(AM16/10)</f>
        <v/>
      </c>
      <c r="DA16" s="134">
        <f t="array" ref="DA16">AG16/$G$5*10^(AM16/10)</f>
        <v/>
      </c>
      <c r="DB16" s="220">
        <f t="array" ref="DB16">IF(K16&gt;80,O16,"")</f>
        <v/>
      </c>
      <c r="DC16" s="220">
        <f t="array" ref="DC16">IF(K16&gt;80,O16/$DB$10*10^(L16/10),"")</f>
        <v/>
      </c>
      <c r="DD16" s="220">
        <f t="array" ref="DD16">IF(K16&gt;80,O16/$DB$10*10^(K16/10),"")</f>
        <v/>
      </c>
      <c r="DE16" s="154" t="n"/>
      <c r="DF16" s="225" t="n"/>
      <c r="DG16" s="145" t="n"/>
      <c r="DH16" s="156" t="n"/>
    </row>
    <row r="17" ht="27" customHeight="1" s="621">
      <c r="A17" s="144" t="n"/>
      <c r="B17" s="146" t="n"/>
      <c r="C17" s="716">
        <f t="array" ref="C17">IF(AK17="0","T",IF((K17-AK17)&lt;65,"I",IF((K17-AK17)&lt;70,"K",IF((K17-AK17)&lt;75,"J",IF((K17-AK17)&lt;80,"K","L")))))</f>
        <v/>
      </c>
      <c r="D17" s="716">
        <f t="array" ref="D17">IF(J17&lt;135,"T",IF((J17-$J$69)&lt;135,"J","L"))</f>
        <v/>
      </c>
      <c r="E17" s="489" t="n">
        <v>52</v>
      </c>
      <c r="F17" s="226">
        <f t="array" ref="F17">VLOOKUP(E17,'Tab-Mis'!$B$5:$P$184,2,FALSE)</f>
        <v/>
      </c>
      <c r="G17" s="226">
        <f t="array" ref="G17">VLOOKUP(E17,'Tab-Mis'!$B$5:$P$184,3,FALSE)</f>
        <v/>
      </c>
      <c r="H17" s="226">
        <f t="array" ref="H17">VLOOKUP(E17,'Tab-Mis'!$B$5:$P$184,4,FALSE)</f>
        <v/>
      </c>
      <c r="I17" s="657">
        <f t="array" ref="I17">VLOOKUP(E17,'Tab-Mis'!$B$5:$P$184,12,FALSE)</f>
        <v/>
      </c>
      <c r="J17" s="657">
        <f t="array" ref="J17">VLOOKUP(E17,'Tab-Mis'!$B$5:$P$184,13,FALSE)</f>
        <v/>
      </c>
      <c r="K17" s="658">
        <f t="array" ref="K17">VLOOKUP(E17,'Tab-Mis'!$B$5:$P$184,14,FALSE)</f>
        <v/>
      </c>
      <c r="L17" s="638">
        <f t="array" ref="L17">VLOOKUP(E17,'Tab-Mis'!$B$5:$P$184,15,FALSE)</f>
        <v/>
      </c>
      <c r="M17" s="659">
        <f t="array" ref="M17">IF(AND($O$47&gt;87,K17&gt;80),AK17,0)</f>
        <v/>
      </c>
      <c r="N17" s="724">
        <f t="array" ref="N17">IF(M17=0,"",K17-M17)</f>
        <v/>
      </c>
      <c r="O17" s="137" t="n"/>
      <c r="P17" s="137" t="n"/>
      <c r="Q17" s="137" t="n"/>
      <c r="R17" s="137" t="n"/>
      <c r="S17" s="137" t="n"/>
      <c r="T17" s="137" t="n"/>
      <c r="U17" s="137" t="n"/>
      <c r="V17" s="137" t="n"/>
      <c r="W17" s="137" t="n"/>
      <c r="X17" s="137" t="n"/>
      <c r="Y17" s="137" t="n"/>
      <c r="Z17" s="137" t="n"/>
      <c r="AA17" s="137" t="n">
        <v>30</v>
      </c>
      <c r="AB17" s="137" t="n"/>
      <c r="AC17" s="137" t="n"/>
      <c r="AD17" s="137" t="n"/>
      <c r="AE17" s="137" t="n"/>
      <c r="AF17" s="137" t="n"/>
      <c r="AG17" s="137" t="n"/>
      <c r="AH17" s="137" t="n"/>
      <c r="AI17" s="137" t="n"/>
      <c r="AJ17" s="483" t="n"/>
      <c r="AK17" s="644">
        <f t="array" ref="AK17">IF(K17&lt;80,"0",IF((L17-K17)&lt;=2,($L$66-(($K$66-$L$66)/4)*(L17-K17-2)),($L$66-(($L$66-$M$66)/8)*(L17-K17-2))))</f>
        <v/>
      </c>
      <c r="AL17" s="644">
        <f t="array" ref="AL17">IF(J17&lt;135,"",J17-$J$69)</f>
        <v/>
      </c>
      <c r="AM17" s="644">
        <f t="array" ref="AM17">K17-AK17</f>
        <v/>
      </c>
      <c r="AN17" s="644">
        <f t="array" ref="AN17">O17/$G$5*10^(AM17/10)</f>
        <v/>
      </c>
      <c r="AO17" s="485" t="n"/>
      <c r="AP17" s="723">
        <f t="array" ref="AP17">IF((AS17^2*(I17^2+$G$3^2+$G$4^2)&gt;0),(AS17^2*(I17^2+$G$3^2+$G$4^2)),0)</f>
        <v/>
      </c>
      <c r="AQ17" s="645">
        <f t="array" ref="AQ17">IF(AP17=0,0,(AT17*AR17)^2)</f>
        <v/>
      </c>
      <c r="AR17" s="487">
        <f t="array" ref="AR17">0.5*((P17-Q17)/60)</f>
        <v/>
      </c>
      <c r="AS17" s="646">
        <f t="array" ref="AS17">O17/$G$5*10^((K17-$O$42)/10)</f>
        <v/>
      </c>
      <c r="AT17" s="134">
        <f t="array" ref="AT17">IF(AU17=0,0,4.34*(AS17/AU17))</f>
        <v/>
      </c>
      <c r="AU17" s="134">
        <f t="array" ref="AU17">O17/60</f>
        <v/>
      </c>
      <c r="AV17" s="471" t="n"/>
      <c r="AW17" s="723">
        <f t="array" ref="AW17">IF((AZ17^2*(I17^2+$G$3^2+$G$4^2)&gt;0),(AZ17^2*(I17^2+$G$3^2+$G$4^2)),0)</f>
        <v/>
      </c>
      <c r="AX17" s="645">
        <f t="array" ref="AX17">IF(AW17=0,0,(BA17*AY17)^2)</f>
        <v/>
      </c>
      <c r="AY17" s="487">
        <f t="array" ref="AY17">0.5*((S17-T17)/60)</f>
        <v/>
      </c>
      <c r="AZ17" s="663">
        <f t="array" ref="AZ17">R17/$G$5*10^((K17-$R$42)/10)</f>
        <v/>
      </c>
      <c r="BA17" s="219">
        <f t="array" ref="BA17">IF(BB17=0,0,4.34*(AZ17/BB17))</f>
        <v/>
      </c>
      <c r="BB17" s="219">
        <f t="array" ref="BB17">R17/60</f>
        <v/>
      </c>
      <c r="BC17" s="472" t="n"/>
      <c r="BD17" s="723">
        <f t="array" ref="BD17">IF((BG17^2*(I17^2+$G$3^2+$G$4^2)&gt;0),(BG17^2*(I17^2+$G$3^2+$G$4^2)),0)</f>
        <v/>
      </c>
      <c r="BE17" s="645">
        <f t="array" ref="BE17">IF(BD17=0,0,(BH17*BF17)^2)</f>
        <v/>
      </c>
      <c r="BF17" s="487">
        <f t="array" ref="BF17">0.5*((V17-W17)/60)</f>
        <v/>
      </c>
      <c r="BG17" s="663">
        <f t="array" ref="BG17">U17/$G$5*10^((K17-$U$42)/10)</f>
        <v/>
      </c>
      <c r="BH17" s="219">
        <f t="array" ref="BH17">IF(BI17=0,0,4.34*(BG17/BI17))</f>
        <v/>
      </c>
      <c r="BI17" s="219">
        <f t="array" ref="BI17">U17/60</f>
        <v/>
      </c>
      <c r="BJ17" s="472" t="n"/>
      <c r="BK17" s="723">
        <f t="array" ref="BK17">IF((BN17^2*(I17^2+$G$3^2+$G$4^2)&gt;0),(BN17^2*(I17^2+$G$3^2+$G$4^2)),0)</f>
        <v/>
      </c>
      <c r="BL17" s="645">
        <f t="array" ref="BL17">IF(BK17=0,0,(BO17*BM17)^2)</f>
        <v/>
      </c>
      <c r="BM17" s="487">
        <f t="array" ref="BM17">0.5*((Y17-Z17)/60)</f>
        <v/>
      </c>
      <c r="BN17" s="663">
        <f t="array" ref="BN17">(X17/$G$5)*(10^((K17-$X$42)*0.1))</f>
        <v/>
      </c>
      <c r="BO17" s="219">
        <f t="array" ref="BO17">IF(BP17=0,0,(4.34*(BN17/BP17)))</f>
        <v/>
      </c>
      <c r="BP17" s="219">
        <f t="array" ref="BP17">X17/60</f>
        <v/>
      </c>
      <c r="BQ17" s="472" t="n"/>
      <c r="BR17" s="723">
        <f t="array" ref="BR17">IF((BU17^2*(I17^2+$G$3^2+$G$4^2)&gt;0),(BU17^2*(I17^2+$G$3^2+$G$4^2)),0)</f>
        <v/>
      </c>
      <c r="BS17" s="645">
        <f t="array" ref="BS17">IF(BR17=0,0,(BV17*BT17)^2)</f>
        <v/>
      </c>
      <c r="BT17" s="487">
        <f t="array" ref="BT17">0.5*((AB17-AC17)/60)</f>
        <v/>
      </c>
      <c r="BU17" s="663">
        <f t="array" ref="BU17">AA17/$G$5*10^((K17-$AA$42)/10)</f>
        <v/>
      </c>
      <c r="BV17" s="219">
        <f t="array" ref="BV17">IF(BW17=0,0,4.34*(BU17/BW17))</f>
        <v/>
      </c>
      <c r="BW17" s="219">
        <f t="array" ref="BW17">AA17/60</f>
        <v/>
      </c>
      <c r="BX17" s="471" t="n"/>
      <c r="BY17" s="723">
        <f t="array" ref="BY17">IF((CB17^2*(I17^2+$G$3^2+$G$4^2)&gt;0),(CB17^2*(I17^2+$G$3^2+$G$4^2)),0)</f>
        <v/>
      </c>
      <c r="BZ17" s="645">
        <f t="array" ref="BZ17">IF(BY17=0,0,(CC17*CA17)^2)</f>
        <v/>
      </c>
      <c r="CA17" s="487">
        <f t="array" ref="CA17">0.5*((AE17-AF17)/60)</f>
        <v/>
      </c>
      <c r="CB17" s="663">
        <f t="array" ref="CB17">AD17/$G$5*10^((K17-$AD$42)/10)</f>
        <v/>
      </c>
      <c r="CC17" s="219">
        <f t="array" ref="CC17">IF(CD17=0,0,4.34*(CB17/CD17))</f>
        <v/>
      </c>
      <c r="CD17" s="219">
        <f t="array" ref="CD17">AD17/60</f>
        <v/>
      </c>
      <c r="CE17" s="471" t="n"/>
      <c r="CF17" s="723">
        <f t="array" ref="CF17">IF((CI17^2*(I17^2+$G$3^2+$G$4^2)&gt;0),(CI17^2*(I17^2+$G$3^2+$G$4^2)),0)</f>
        <v/>
      </c>
      <c r="CG17" s="645">
        <f t="array" ref="CG17">IF(CF17=0,0,(CJ17*CH17)^2)</f>
        <v/>
      </c>
      <c r="CH17" s="487">
        <f t="array" ref="CH17">0.5*((AH17-AI17)/60)</f>
        <v/>
      </c>
      <c r="CI17" s="663">
        <f t="array" ref="CI17">AG17/$G$5*10^((K17-$AG$42)/10)</f>
        <v/>
      </c>
      <c r="CJ17" s="219">
        <f t="array" ref="CJ17">IF(CK17=0,0,4.34*(CI17/CK17))</f>
        <v/>
      </c>
      <c r="CK17" s="219">
        <f t="array" ref="CK17">AG17/60</f>
        <v/>
      </c>
      <c r="CL17" s="154" t="n"/>
      <c r="CM17" s="146" t="n"/>
      <c r="CN17" s="134">
        <f t="array" ref="CN17">O17/$G$5*10^(K17/10)</f>
        <v/>
      </c>
      <c r="CO17" s="134">
        <f t="array" ref="CO17">R17/$G$5*10^(K17/10)</f>
        <v/>
      </c>
      <c r="CP17" s="134">
        <f t="array" ref="CP17">U17/$G$5*10^(K17/10)</f>
        <v/>
      </c>
      <c r="CQ17" s="134">
        <f t="array" ref="CQ17">X17/$G$5*10^(K17/10)</f>
        <v/>
      </c>
      <c r="CR17" s="134">
        <f t="array" ref="CR17">AA17/$G$5*10^(K17/10)</f>
        <v/>
      </c>
      <c r="CS17" s="134">
        <f t="array" ref="CS17">AD17/$G$5*10^(K17/10)</f>
        <v/>
      </c>
      <c r="CT17" s="134">
        <f t="array" ref="CT17">AG17/$G$5*10^(K17/10)</f>
        <v/>
      </c>
      <c r="CU17" s="134">
        <f t="array" ref="CU17">O17/$G$5*10^(AM17/10)</f>
        <v/>
      </c>
      <c r="CV17" s="134">
        <f t="array" ref="CV17">R17/$G$5*10^(AM17/10)</f>
        <v/>
      </c>
      <c r="CW17" s="134">
        <f t="array" ref="CW17">U17/$G$5*10^(AM17/10)</f>
        <v/>
      </c>
      <c r="CX17" s="134">
        <f t="array" ref="CX17">X17/$G$5*10^(AM17/10)</f>
        <v/>
      </c>
      <c r="CY17" s="134">
        <f t="array" ref="CY17">AA17/$G$5*10^(AM17/10)</f>
        <v/>
      </c>
      <c r="CZ17" s="134">
        <f t="array" ref="CZ17">AD17/$G$5*10^(AM17/10)</f>
        <v/>
      </c>
      <c r="DA17" s="134">
        <f t="array" ref="DA17">AG17/$G$5*10^(AM17/10)</f>
        <v/>
      </c>
      <c r="DB17" s="220">
        <f t="array" ref="DB17">IF(K17&gt;80,O17,"")</f>
        <v/>
      </c>
      <c r="DC17" s="220">
        <f t="array" ref="DC17">IF(K17&gt;80,O17/$DB$10*10^(L17/10),"")</f>
        <v/>
      </c>
      <c r="DD17" s="220">
        <f t="array" ref="DD17">IF(K17&gt;80,O17/$DB$10*10^(K17/10),"")</f>
        <v/>
      </c>
      <c r="DE17" s="154" t="n"/>
      <c r="DF17" s="225" t="n"/>
      <c r="DG17" s="145" t="n"/>
      <c r="DH17" s="156" t="n"/>
    </row>
    <row r="18" ht="27" customHeight="1" s="621">
      <c r="A18" s="144" t="n"/>
      <c r="B18" s="146" t="n"/>
      <c r="C18" s="716">
        <f t="array" ref="C18">IF(AK18="0","T",IF((K18-AK18)&lt;65,"I",IF((K18-AK18)&lt;70,"K",IF((K18-AK18)&lt;75,"J",IF((K18-AK18)&lt;80,"K","L")))))</f>
        <v/>
      </c>
      <c r="D18" s="716">
        <f t="array" ref="D18">IF(J18&lt;135,"T",IF((J18-$J$69)&lt;135,"J","L"))</f>
        <v/>
      </c>
      <c r="E18" s="489" t="n">
        <v>23</v>
      </c>
      <c r="F18" s="226">
        <f t="array" ref="F18">VLOOKUP(E18,'Tab-Mis'!$B$5:$P$184,2,FALSE)</f>
        <v/>
      </c>
      <c r="G18" s="226">
        <f t="array" ref="G18">VLOOKUP(E18,'Tab-Mis'!$B$5:$P$184,3,FALSE)</f>
        <v/>
      </c>
      <c r="H18" s="226">
        <f t="array" ref="H18">VLOOKUP(E18,'Tab-Mis'!$B$5:$P$184,4,FALSE)</f>
        <v/>
      </c>
      <c r="I18" s="657">
        <f t="array" ref="I18">VLOOKUP(E18,'Tab-Mis'!$B$5:$P$184,12,FALSE)</f>
        <v/>
      </c>
      <c r="J18" s="657">
        <f t="array" ref="J18">VLOOKUP(E18,'Tab-Mis'!$B$5:$P$184,13,FALSE)</f>
        <v/>
      </c>
      <c r="K18" s="658">
        <f t="array" ref="K18">VLOOKUP(E18,'Tab-Mis'!$B$5:$P$184,14,FALSE)</f>
        <v/>
      </c>
      <c r="L18" s="638">
        <f t="array" ref="L18">VLOOKUP(E18,'Tab-Mis'!$B$5:$P$184,15,FALSE)</f>
        <v/>
      </c>
      <c r="M18" s="659">
        <f t="array" ref="M18">IF(AND($O$47&gt;87,K18&gt;80),AK18,0)</f>
        <v/>
      </c>
      <c r="N18" s="724">
        <f t="array" ref="N18">IF(M18=0,"",K18-M18)</f>
        <v/>
      </c>
      <c r="O18" s="137" t="n"/>
      <c r="P18" s="137" t="n"/>
      <c r="Q18" s="137" t="n"/>
      <c r="R18" s="137" t="n"/>
      <c r="S18" s="137" t="n"/>
      <c r="T18" s="137" t="n"/>
      <c r="U18" s="137" t="n"/>
      <c r="V18" s="137" t="n"/>
      <c r="W18" s="137" t="n"/>
      <c r="X18" s="137" t="n"/>
      <c r="Y18" s="137" t="n"/>
      <c r="Z18" s="137" t="n"/>
      <c r="AA18" s="137" t="n">
        <v>30</v>
      </c>
      <c r="AB18" s="137" t="n"/>
      <c r="AC18" s="137" t="n"/>
      <c r="AD18" s="137" t="n"/>
      <c r="AE18" s="137" t="n"/>
      <c r="AF18" s="137" t="n"/>
      <c r="AG18" s="137" t="n"/>
      <c r="AH18" s="137" t="n"/>
      <c r="AI18" s="137" t="n"/>
      <c r="AJ18" s="483" t="n"/>
      <c r="AK18" s="644">
        <f t="array" ref="AK18">IF(K18&lt;80,"0",IF((L18-K18)&lt;=2,($L$66-(($K$66-$L$66)/4)*(L18-K18-2)),($L$66-(($L$66-$M$66)/8)*(L18-K18-2))))</f>
        <v/>
      </c>
      <c r="AL18" s="644">
        <f t="array" ref="AL18">IF(J18&lt;135,"",J18-$J$69)</f>
        <v/>
      </c>
      <c r="AM18" s="644">
        <f t="array" ref="AM18">K18-AK18</f>
        <v/>
      </c>
      <c r="AN18" s="644">
        <f t="array" ref="AN18">O18/$G$5*10^(AM18/10)</f>
        <v/>
      </c>
      <c r="AO18" s="485" t="n"/>
      <c r="AP18" s="723">
        <f t="array" ref="AP18">IF((AS18^2*(I18^2+$G$3^2+$G$4^2)&gt;0),(AS18^2*(I18^2+$G$3^2+$G$4^2)),0)</f>
        <v/>
      </c>
      <c r="AQ18" s="645">
        <f t="array" ref="AQ18">IF(AP18=0,0,(AT18*AR18)^2)</f>
        <v/>
      </c>
      <c r="AR18" s="487">
        <f t="array" ref="AR18">0.5*((P18-Q18)/60)</f>
        <v/>
      </c>
      <c r="AS18" s="646">
        <f t="array" ref="AS18">O18/$G$5*10^((K18-$O$42)/10)</f>
        <v/>
      </c>
      <c r="AT18" s="134">
        <f t="array" ref="AT18">IF(AU18=0,0,4.34*(AS18/AU18))</f>
        <v/>
      </c>
      <c r="AU18" s="134">
        <f t="array" ref="AU18">O18/60</f>
        <v/>
      </c>
      <c r="AV18" s="471" t="n"/>
      <c r="AW18" s="723">
        <f t="array" ref="AW18">IF((AZ18^2*(I18^2+$G$3^2+$G$4^2)&gt;0),(AZ18^2*(I18^2+$G$3^2+$G$4^2)),0)</f>
        <v/>
      </c>
      <c r="AX18" s="645">
        <f t="array" ref="AX18">IF(AW18=0,0,(BA18*AY18)^2)</f>
        <v/>
      </c>
      <c r="AY18" s="487">
        <f t="array" ref="AY18">0.5*((S18-T18)/60)</f>
        <v/>
      </c>
      <c r="AZ18" s="663">
        <f t="array" ref="AZ18">R18/$G$5*10^((K18-$R$42)/10)</f>
        <v/>
      </c>
      <c r="BA18" s="219">
        <f t="array" ref="BA18">IF(BB18=0,0,4.34*(AZ18/BB18))</f>
        <v/>
      </c>
      <c r="BB18" s="219">
        <f t="array" ref="BB18">R18/60</f>
        <v/>
      </c>
      <c r="BC18" s="472" t="n"/>
      <c r="BD18" s="723">
        <f t="array" ref="BD18">IF((BG18^2*(I18^2+$G$3^2+$G$4^2)&gt;0),(BG18^2*(I18^2+$G$3^2+$G$4^2)),0)</f>
        <v/>
      </c>
      <c r="BE18" s="645">
        <f t="array" ref="BE18">IF(BD18=0,0,(BH18*BF18)^2)</f>
        <v/>
      </c>
      <c r="BF18" s="487">
        <f t="array" ref="BF18">0.5*((V18-W18)/60)</f>
        <v/>
      </c>
      <c r="BG18" s="663">
        <f t="array" ref="BG18">U18/$G$5*10^((K18-$U$42)/10)</f>
        <v/>
      </c>
      <c r="BH18" s="219">
        <f t="array" ref="BH18">IF(BI18=0,0,4.34*(BG18/BI18))</f>
        <v/>
      </c>
      <c r="BI18" s="219">
        <f t="array" ref="BI18">U18/60</f>
        <v/>
      </c>
      <c r="BJ18" s="472" t="n"/>
      <c r="BK18" s="723">
        <f t="array" ref="BK18">IF((BN18^2*(I18^2+$G$3^2+$G$4^2)&gt;0),(BN18^2*(I18^2+$G$3^2+$G$4^2)),0)</f>
        <v/>
      </c>
      <c r="BL18" s="645">
        <f t="array" ref="BL18">IF(BK18=0,0,(BO18*BM18)^2)</f>
        <v/>
      </c>
      <c r="BM18" s="487">
        <f t="array" ref="BM18">0.5*((Y18-Z18)/60)</f>
        <v/>
      </c>
      <c r="BN18" s="663">
        <f t="array" ref="BN18">(X18/$G$5)*(10^((K18-$X$42)*0.1))</f>
        <v/>
      </c>
      <c r="BO18" s="219">
        <f t="array" ref="BO18">IF(BP18=0,0,(4.34*(BN18/BP18)))</f>
        <v/>
      </c>
      <c r="BP18" s="219">
        <f t="array" ref="BP18">X18/60</f>
        <v/>
      </c>
      <c r="BQ18" s="472" t="n"/>
      <c r="BR18" s="723">
        <f t="array" ref="BR18">IF((BU18^2*(I18^2+$G$3^2+$G$4^2)&gt;0),(BU18^2*(I18^2+$G$3^2+$G$4^2)),0)</f>
        <v/>
      </c>
      <c r="BS18" s="645">
        <f t="array" ref="BS18">IF(BR18=0,0,(BV18*BT18)^2)</f>
        <v/>
      </c>
      <c r="BT18" s="487">
        <f t="array" ref="BT18">0.5*((AB18-AC18)/60)</f>
        <v/>
      </c>
      <c r="BU18" s="663">
        <f t="array" ref="BU18">AA18/$G$5*10^((K18-$AA$42)/10)</f>
        <v/>
      </c>
      <c r="BV18" s="219">
        <f t="array" ref="BV18">IF(BW18=0,0,4.34*(BU18/BW18))</f>
        <v/>
      </c>
      <c r="BW18" s="219">
        <f t="array" ref="BW18">AA18/60</f>
        <v/>
      </c>
      <c r="BX18" s="471" t="n"/>
      <c r="BY18" s="723">
        <f t="array" ref="BY18">IF((CB18^2*(I18^2+$G$3^2+$G$4^2)&gt;0),(CB18^2*(I18^2+$G$3^2+$G$4^2)),0)</f>
        <v/>
      </c>
      <c r="BZ18" s="645">
        <f t="array" ref="BZ18">IF(BY18=0,0,(CC18*CA18)^2)</f>
        <v/>
      </c>
      <c r="CA18" s="487">
        <f t="array" ref="CA18">0.5*((AE18-AF18)/60)</f>
        <v/>
      </c>
      <c r="CB18" s="663">
        <f t="array" ref="CB18">AD18/$G$5*10^((K18-$AD$42)/10)</f>
        <v/>
      </c>
      <c r="CC18" s="219">
        <f t="array" ref="CC18">IF(CD18=0,0,4.34*(CB18/CD18))</f>
        <v/>
      </c>
      <c r="CD18" s="219">
        <f t="array" ref="CD18">AD18/60</f>
        <v/>
      </c>
      <c r="CE18" s="471" t="n"/>
      <c r="CF18" s="723">
        <f t="array" ref="CF18">IF((CI18^2*(I18^2+$G$3^2+$G$4^2)&gt;0),(CI18^2*(I18^2+$G$3^2+$G$4^2)),0)</f>
        <v/>
      </c>
      <c r="CG18" s="645">
        <f t="array" ref="CG18">IF(CF18=0,0,(CJ18*CH18)^2)</f>
        <v/>
      </c>
      <c r="CH18" s="487">
        <f t="array" ref="CH18">0.5*((AH18-AI18)/60)</f>
        <v/>
      </c>
      <c r="CI18" s="663">
        <f t="array" ref="CI18">AG18/$G$5*10^((K18-$AG$42)/10)</f>
        <v/>
      </c>
      <c r="CJ18" s="219">
        <f t="array" ref="CJ18">IF(CK18=0,0,4.34*(CI18/CK18))</f>
        <v/>
      </c>
      <c r="CK18" s="219">
        <f t="array" ref="CK18">AG18/60</f>
        <v/>
      </c>
      <c r="CL18" s="154" t="n"/>
      <c r="CM18" s="146" t="n"/>
      <c r="CN18" s="134">
        <f t="array" ref="CN18">O18/$G$5*10^(K18/10)</f>
        <v/>
      </c>
      <c r="CO18" s="134">
        <f t="array" ref="CO18">R18/$G$5*10^(K18/10)</f>
        <v/>
      </c>
      <c r="CP18" s="134">
        <f t="array" ref="CP18">U18/$G$5*10^(K18/10)</f>
        <v/>
      </c>
      <c r="CQ18" s="134">
        <f t="array" ref="CQ18">X18/$G$5*10^(K18/10)</f>
        <v/>
      </c>
      <c r="CR18" s="134">
        <f t="array" ref="CR18">AA18/$G$5*10^(K18/10)</f>
        <v/>
      </c>
      <c r="CS18" s="134">
        <f t="array" ref="CS18">AD18/$G$5*10^(K18/10)</f>
        <v/>
      </c>
      <c r="CT18" s="134">
        <f t="array" ref="CT18">AG18/$G$5*10^(K18/10)</f>
        <v/>
      </c>
      <c r="CU18" s="134">
        <f t="array" ref="CU18">O18/$G$5*10^(AM18/10)</f>
        <v/>
      </c>
      <c r="CV18" s="134">
        <f t="array" ref="CV18">R18/$G$5*10^(AM18/10)</f>
        <v/>
      </c>
      <c r="CW18" s="134">
        <f t="array" ref="CW18">U18/$G$5*10^(AM18/10)</f>
        <v/>
      </c>
      <c r="CX18" s="134">
        <f t="array" ref="CX18">X18/$G$5*10^(AM18/10)</f>
        <v/>
      </c>
      <c r="CY18" s="134">
        <f t="array" ref="CY18">AA18/$G$5*10^(AM18/10)</f>
        <v/>
      </c>
      <c r="CZ18" s="134">
        <f t="array" ref="CZ18">AD18/$G$5*10^(AM18/10)</f>
        <v/>
      </c>
      <c r="DA18" s="134">
        <f t="array" ref="DA18">AG18/$G$5*10^(AM18/10)</f>
        <v/>
      </c>
      <c r="DB18" s="220">
        <f t="array" ref="DB18">IF(K18&gt;80,O18,"")</f>
        <v/>
      </c>
      <c r="DC18" s="220">
        <f t="array" ref="DC18">IF(K18&gt;80,O18/$DB$10*10^(L18/10),"")</f>
        <v/>
      </c>
      <c r="DD18" s="220">
        <f t="array" ref="DD18">IF(K18&gt;80,O18/$DB$10*10^(K18/10),"")</f>
        <v/>
      </c>
      <c r="DE18" s="154" t="n"/>
      <c r="DF18" s="225" t="n"/>
      <c r="DG18" s="145" t="n"/>
      <c r="DH18" s="156" t="n"/>
    </row>
    <row r="19" ht="27" customHeight="1" s="621">
      <c r="A19" s="144" t="n"/>
      <c r="B19" s="146" t="n"/>
      <c r="C19" s="716">
        <f t="array" ref="C19">IF(AK19="0","T",IF((K19-AK19)&lt;65,"I",IF((K19-AK19)&lt;70,"K",IF((K19-AK19)&lt;75,"J",IF((K19-AK19)&lt;80,"K","L")))))</f>
        <v/>
      </c>
      <c r="D19" s="716">
        <f t="array" ref="D19">IF(J19&lt;135,"T",IF((J19-$J$69)&lt;135,"J","L"))</f>
        <v/>
      </c>
      <c r="E19" s="489" t="n">
        <v>66</v>
      </c>
      <c r="F19" s="226">
        <f t="array" ref="F19">VLOOKUP(E19,'Tab-Mis'!$B$5:$P$184,2,FALSE)</f>
        <v/>
      </c>
      <c r="G19" s="226">
        <f t="array" ref="G19">VLOOKUP(E19,'Tab-Mis'!$B$5:$P$184,3,FALSE)</f>
        <v/>
      </c>
      <c r="H19" s="226">
        <f t="array" ref="H19">VLOOKUP(E19,'Tab-Mis'!$B$5:$P$184,4,FALSE)</f>
        <v/>
      </c>
      <c r="I19" s="657">
        <f t="array" ref="I19">VLOOKUP(E19,'Tab-Mis'!$B$5:$P$184,12,FALSE)</f>
        <v/>
      </c>
      <c r="J19" s="657">
        <f t="array" ref="J19">VLOOKUP(E19,'Tab-Mis'!$B$5:$P$184,13,FALSE)</f>
        <v/>
      </c>
      <c r="K19" s="658">
        <f t="array" ref="K19">VLOOKUP(E19,'Tab-Mis'!$B$5:$P$184,14,FALSE)</f>
        <v/>
      </c>
      <c r="L19" s="638">
        <f t="array" ref="L19">VLOOKUP(E19,'Tab-Mis'!$B$5:$P$184,15,FALSE)</f>
        <v/>
      </c>
      <c r="M19" s="659">
        <f t="array" ref="M19">IF(AND($O$47&gt;87,K19&gt;80),AK19,0)</f>
        <v/>
      </c>
      <c r="N19" s="724">
        <f t="array" ref="N19">IF(M19=0,"",K19-M19)</f>
        <v/>
      </c>
      <c r="O19" s="137" t="n"/>
      <c r="P19" s="137" t="n"/>
      <c r="Q19" s="137" t="n"/>
      <c r="R19" s="137" t="n"/>
      <c r="S19" s="137" t="n"/>
      <c r="T19" s="137" t="n"/>
      <c r="U19" s="137" t="n"/>
      <c r="V19" s="137" t="n"/>
      <c r="W19" s="137" t="n"/>
      <c r="X19" s="137" t="n"/>
      <c r="Y19" s="137" t="n"/>
      <c r="Z19" s="137" t="n"/>
      <c r="AA19" s="137" t="n">
        <v>30</v>
      </c>
      <c r="AB19" s="137" t="n"/>
      <c r="AC19" s="137" t="n"/>
      <c r="AD19" s="137" t="n"/>
      <c r="AE19" s="137" t="n"/>
      <c r="AF19" s="137" t="n"/>
      <c r="AG19" s="137" t="n"/>
      <c r="AH19" s="137" t="n"/>
      <c r="AI19" s="137" t="n"/>
      <c r="AJ19" s="483" t="n"/>
      <c r="AK19" s="644">
        <f t="array" ref="AK19">IF(K19&lt;80,"0",IF((L19-K19)&lt;=2,($L$66-(($K$66-$L$66)/4)*(L19-K19-2)),($L$66-(($L$66-$M$66)/8)*(L19-K19-2))))</f>
        <v/>
      </c>
      <c r="AL19" s="644">
        <f t="array" ref="AL19">IF(J19&lt;135,"",J19-$J$69)</f>
        <v/>
      </c>
      <c r="AM19" s="644">
        <f t="array" ref="AM19">K19-AK19</f>
        <v/>
      </c>
      <c r="AN19" s="644">
        <f t="array" ref="AN19">O19/$G$5*10^(AM19/10)</f>
        <v/>
      </c>
      <c r="AO19" s="485" t="n"/>
      <c r="AP19" s="723">
        <f t="array" ref="AP19">IF((AS19^2*(I19^2+$G$3^2+$G$4^2)&gt;0),(AS19^2*(I19^2+$G$3^2+$G$4^2)),0)</f>
        <v/>
      </c>
      <c r="AQ19" s="645">
        <f t="array" ref="AQ19">IF(AP19=0,0,(AT19*AR19)^2)</f>
        <v/>
      </c>
      <c r="AR19" s="487">
        <f t="array" ref="AR19">0.5*((P19-Q19)/60)</f>
        <v/>
      </c>
      <c r="AS19" s="646">
        <f t="array" ref="AS19">O19/$G$5*10^((K19-$O$42)/10)</f>
        <v/>
      </c>
      <c r="AT19" s="134">
        <f t="array" ref="AT19">IF(AU19=0,0,4.34*(AS19/AU19))</f>
        <v/>
      </c>
      <c r="AU19" s="134">
        <f t="array" ref="AU19">O19/60</f>
        <v/>
      </c>
      <c r="AV19" s="471" t="n"/>
      <c r="AW19" s="723">
        <f t="array" ref="AW19">IF((AZ19^2*(I19^2+$G$3^2+$G$4^2)&gt;0),(AZ19^2*(I19^2+$G$3^2+$G$4^2)),0)</f>
        <v/>
      </c>
      <c r="AX19" s="645">
        <f t="array" ref="AX19">IF(AW19=0,0,(BA19*AY19)^2)</f>
        <v/>
      </c>
      <c r="AY19" s="487">
        <f t="array" ref="AY19">0.5*((S19-T19)/60)</f>
        <v/>
      </c>
      <c r="AZ19" s="663">
        <f t="array" ref="AZ19">R19/$G$5*10^((K19-$R$42)/10)</f>
        <v/>
      </c>
      <c r="BA19" s="219">
        <f t="array" ref="BA19">IF(BB19=0,0,4.34*(AZ19/BB19))</f>
        <v/>
      </c>
      <c r="BB19" s="219">
        <f t="array" ref="BB19">R19/60</f>
        <v/>
      </c>
      <c r="BC19" s="472" t="n"/>
      <c r="BD19" s="723">
        <f t="array" ref="BD19">IF((BG19^2*(I19^2+$G$3^2+$G$4^2)&gt;0),(BG19^2*(I19^2+$G$3^2+$G$4^2)),0)</f>
        <v/>
      </c>
      <c r="BE19" s="645">
        <f t="array" ref="BE19">IF(BD19=0,0,(BH19*BF19)^2)</f>
        <v/>
      </c>
      <c r="BF19" s="487">
        <f t="array" ref="BF19">0.5*((V19-W19)/60)</f>
        <v/>
      </c>
      <c r="BG19" s="663">
        <f t="array" ref="BG19">U19/$G$5*10^((K19-$U$42)/10)</f>
        <v/>
      </c>
      <c r="BH19" s="219">
        <f t="array" ref="BH19">IF(BI19=0,0,4.34*(BG19/BI19))</f>
        <v/>
      </c>
      <c r="BI19" s="219">
        <f t="array" ref="BI19">U19/60</f>
        <v/>
      </c>
      <c r="BJ19" s="472" t="n"/>
      <c r="BK19" s="723">
        <f t="array" ref="BK19">IF((BN19^2*(I19^2+$G$3^2+$G$4^2)&gt;0),(BN19^2*(I19^2+$G$3^2+$G$4^2)),0)</f>
        <v/>
      </c>
      <c r="BL19" s="645">
        <f t="array" ref="BL19">IF(BK19=0,0,(BO19*BM19)^2)</f>
        <v/>
      </c>
      <c r="BM19" s="487">
        <f t="array" ref="BM19">0.5*((Y19-Z19)/60)</f>
        <v/>
      </c>
      <c r="BN19" s="663">
        <f t="array" ref="BN19">(X19/$G$5)*(10^((K19-$X$42)*0.1))</f>
        <v/>
      </c>
      <c r="BO19" s="219">
        <f t="array" ref="BO19">IF(BP19=0,0,(4.34*(BN19/BP19)))</f>
        <v/>
      </c>
      <c r="BP19" s="219">
        <f t="array" ref="BP19">X19/60</f>
        <v/>
      </c>
      <c r="BQ19" s="472" t="n"/>
      <c r="BR19" s="723">
        <f t="array" ref="BR19">IF((BU19^2*(I19^2+$G$3^2+$G$4^2)&gt;0),(BU19^2*(I19^2+$G$3^2+$G$4^2)),0)</f>
        <v/>
      </c>
      <c r="BS19" s="645">
        <f t="array" ref="BS19">IF(BR19=0,0,(BV19*BT19)^2)</f>
        <v/>
      </c>
      <c r="BT19" s="487">
        <f t="array" ref="BT19">0.5*((AB19-AC19)/60)</f>
        <v/>
      </c>
      <c r="BU19" s="663">
        <f t="array" ref="BU19">AA19/$G$5*10^((K19-$AA$42)/10)</f>
        <v/>
      </c>
      <c r="BV19" s="219">
        <f t="array" ref="BV19">IF(BW19=0,0,4.34*(BU19/BW19))</f>
        <v/>
      </c>
      <c r="BW19" s="219">
        <f t="array" ref="BW19">AA19/60</f>
        <v/>
      </c>
      <c r="BX19" s="471" t="n"/>
      <c r="BY19" s="723">
        <f t="array" ref="BY19">IF((CB19^2*(I19^2+$G$3^2+$G$4^2)&gt;0),(CB19^2*(I19^2+$G$3^2+$G$4^2)),0)</f>
        <v/>
      </c>
      <c r="BZ19" s="645">
        <f t="array" ref="BZ19">IF(BY19=0,0,(CC19*CA19)^2)</f>
        <v/>
      </c>
      <c r="CA19" s="487">
        <f t="array" ref="CA19">0.5*((AE19-AF19)/60)</f>
        <v/>
      </c>
      <c r="CB19" s="663">
        <f t="array" ref="CB19">AD19/$G$5*10^((K19-$AD$42)/10)</f>
        <v/>
      </c>
      <c r="CC19" s="219">
        <f t="array" ref="CC19">IF(CD19=0,0,4.34*(CB19/CD19))</f>
        <v/>
      </c>
      <c r="CD19" s="219">
        <f t="array" ref="CD19">AD19/60</f>
        <v/>
      </c>
      <c r="CE19" s="471" t="n"/>
      <c r="CF19" s="723">
        <f t="array" ref="CF19">IF((CI19^2*(I19^2+$G$3^2+$G$4^2)&gt;0),(CI19^2*(I19^2+$G$3^2+$G$4^2)),0)</f>
        <v/>
      </c>
      <c r="CG19" s="645">
        <f t="array" ref="CG19">IF(CF19=0,0,(CJ19*CH19)^2)</f>
        <v/>
      </c>
      <c r="CH19" s="487">
        <f t="array" ref="CH19">0.5*((AH19-AI19)/60)</f>
        <v/>
      </c>
      <c r="CI19" s="663">
        <f t="array" ref="CI19">AG19/$G$5*10^((K19-$AG$42)/10)</f>
        <v/>
      </c>
      <c r="CJ19" s="219">
        <f t="array" ref="CJ19">IF(CK19=0,0,4.34*(CI19/CK19))</f>
        <v/>
      </c>
      <c r="CK19" s="219">
        <f t="array" ref="CK19">AG19/60</f>
        <v/>
      </c>
      <c r="CL19" s="154" t="n"/>
      <c r="CM19" s="146" t="n"/>
      <c r="CN19" s="134">
        <f t="array" ref="CN19">O19/$G$5*10^(K19/10)</f>
        <v/>
      </c>
      <c r="CO19" s="134">
        <f t="array" ref="CO19">R19/$G$5*10^(K19/10)</f>
        <v/>
      </c>
      <c r="CP19" s="134">
        <f t="array" ref="CP19">U19/$G$5*10^(K19/10)</f>
        <v/>
      </c>
      <c r="CQ19" s="134">
        <f t="array" ref="CQ19">X19/$G$5*10^(K19/10)</f>
        <v/>
      </c>
      <c r="CR19" s="134">
        <f t="array" ref="CR19">AA19/$G$5*10^(K19/10)</f>
        <v/>
      </c>
      <c r="CS19" s="134">
        <f t="array" ref="CS19">AD19/$G$5*10^(K19/10)</f>
        <v/>
      </c>
      <c r="CT19" s="134">
        <f t="array" ref="CT19">AG19/$G$5*10^(K19/10)</f>
        <v/>
      </c>
      <c r="CU19" s="134">
        <f t="array" ref="CU19">O19/$G$5*10^(AM19/10)</f>
        <v/>
      </c>
      <c r="CV19" s="134">
        <f t="array" ref="CV19">R19/$G$5*10^(AM19/10)</f>
        <v/>
      </c>
      <c r="CW19" s="134">
        <f t="array" ref="CW19">U19/$G$5*10^(AM19/10)</f>
        <v/>
      </c>
      <c r="CX19" s="134">
        <f t="array" ref="CX19">X19/$G$5*10^(AM19/10)</f>
        <v/>
      </c>
      <c r="CY19" s="134">
        <f t="array" ref="CY19">AA19/$G$5*10^(AM19/10)</f>
        <v/>
      </c>
      <c r="CZ19" s="134">
        <f t="array" ref="CZ19">AD19/$G$5*10^(AM19/10)</f>
        <v/>
      </c>
      <c r="DA19" s="134">
        <f t="array" ref="DA19">AG19/$G$5*10^(AM19/10)</f>
        <v/>
      </c>
      <c r="DB19" s="220">
        <f t="array" ref="DB19">IF(K19&gt;80,O19,"")</f>
        <v/>
      </c>
      <c r="DC19" s="220">
        <f t="array" ref="DC19">IF(K19&gt;80,O19/$DB$10*10^(L19/10),"")</f>
        <v/>
      </c>
      <c r="DD19" s="220">
        <f t="array" ref="DD19">IF(K19&gt;80,O19/$DB$10*10^(K19/10),"")</f>
        <v/>
      </c>
      <c r="DE19" s="154" t="n"/>
      <c r="DF19" s="225" t="n"/>
      <c r="DG19" s="145" t="n"/>
      <c r="DH19" s="156" t="n"/>
    </row>
    <row r="20" ht="27" customHeight="1" s="621">
      <c r="A20" s="144" t="n"/>
      <c r="B20" s="146" t="n"/>
      <c r="C20" s="716">
        <f t="array" ref="C20">IF(AK20="0","T",IF((K20-AK20)&lt;65,"I",IF((K20-AK20)&lt;70,"K",IF((K20-AK20)&lt;75,"J",IF((K20-AK20)&lt;80,"K","L")))))</f>
        <v/>
      </c>
      <c r="D20" s="716">
        <f t="array" ref="D20">IF(J20&lt;135,"T",IF((J20-$J$69)&lt;135,"J","L"))</f>
        <v/>
      </c>
      <c r="E20" s="489" t="n">
        <v>73</v>
      </c>
      <c r="F20" s="226">
        <f t="array" ref="F20">VLOOKUP(E20,'Tab-Mis'!$B$5:$P$184,2,FALSE)</f>
        <v/>
      </c>
      <c r="G20" s="226">
        <f t="array" ref="G20">VLOOKUP(E20,'Tab-Mis'!$B$5:$P$184,3,FALSE)</f>
        <v/>
      </c>
      <c r="H20" s="226">
        <f t="array" ref="H20">VLOOKUP(E20,'Tab-Mis'!$B$5:$P$184,4,FALSE)</f>
        <v/>
      </c>
      <c r="I20" s="657">
        <f t="array" ref="I20">VLOOKUP(E20,'Tab-Mis'!$B$5:$P$184,12,FALSE)</f>
        <v/>
      </c>
      <c r="J20" s="657">
        <f t="array" ref="J20">VLOOKUP(E20,'Tab-Mis'!$B$5:$P$184,13,FALSE)</f>
        <v/>
      </c>
      <c r="K20" s="658">
        <f t="array" ref="K20">VLOOKUP(E20,'Tab-Mis'!$B$5:$P$184,14,FALSE)</f>
        <v/>
      </c>
      <c r="L20" s="638">
        <f t="array" ref="L20">VLOOKUP(E20,'Tab-Mis'!$B$5:$P$184,15,FALSE)</f>
        <v/>
      </c>
      <c r="M20" s="659">
        <f t="array" ref="M20">IF(AND($O$47&gt;87,K20&gt;80),AK20,0)</f>
        <v/>
      </c>
      <c r="N20" s="724">
        <f t="array" ref="N20">IF(M20=0,"",K20-M20)</f>
        <v/>
      </c>
      <c r="O20" s="137" t="n"/>
      <c r="P20" s="137" t="n"/>
      <c r="Q20" s="137" t="n"/>
      <c r="R20" s="137" t="n"/>
      <c r="S20" s="137" t="n"/>
      <c r="T20" s="137" t="n"/>
      <c r="U20" s="137" t="n"/>
      <c r="V20" s="137" t="n"/>
      <c r="W20" s="137" t="n"/>
      <c r="X20" s="137" t="n"/>
      <c r="Y20" s="137" t="n"/>
      <c r="Z20" s="137" t="n"/>
      <c r="AA20" s="137" t="n">
        <v>30</v>
      </c>
      <c r="AB20" s="137" t="n"/>
      <c r="AC20" s="137" t="n"/>
      <c r="AD20" s="137" t="n"/>
      <c r="AE20" s="137" t="n"/>
      <c r="AF20" s="137" t="n"/>
      <c r="AG20" s="137" t="n"/>
      <c r="AH20" s="137" t="n"/>
      <c r="AI20" s="137" t="n"/>
      <c r="AJ20" s="483" t="n"/>
      <c r="AK20" s="644">
        <f t="array" ref="AK20">IF(K20&lt;80,"0",IF((L20-K20)&lt;=2,($L$66-(($K$66-$L$66)/4)*(L20-K20-2)),($L$66-(($L$66-$M$66)/8)*(L20-K20-2))))</f>
        <v/>
      </c>
      <c r="AL20" s="644">
        <f t="array" ref="AL20">IF(J20&lt;135,"",J20-$J$69)</f>
        <v/>
      </c>
      <c r="AM20" s="644">
        <f t="array" ref="AM20">K20-AK20</f>
        <v/>
      </c>
      <c r="AN20" s="644">
        <f t="array" ref="AN20">O20/$G$5*10^(AM20/10)</f>
        <v/>
      </c>
      <c r="AO20" s="485" t="n"/>
      <c r="AP20" s="723">
        <f t="array" ref="AP20">IF((AS20^2*(I20^2+$G$3^2+$G$4^2)&gt;0),(AS20^2*(I20^2+$G$3^2+$G$4^2)),0)</f>
        <v/>
      </c>
      <c r="AQ20" s="645">
        <f t="array" ref="AQ20">IF(AP20=0,0,(AT20*AR20)^2)</f>
        <v/>
      </c>
      <c r="AR20" s="487">
        <f t="array" ref="AR20">0.5*((P20-Q20)/60)</f>
        <v/>
      </c>
      <c r="AS20" s="646">
        <f t="array" ref="AS20">O20/$G$5*10^((K20-$O$42)/10)</f>
        <v/>
      </c>
      <c r="AT20" s="134">
        <f t="array" ref="AT20">IF(AU20=0,0,4.34*(AS20/AU20))</f>
        <v/>
      </c>
      <c r="AU20" s="134">
        <f t="array" ref="AU20">O20/60</f>
        <v/>
      </c>
      <c r="AV20" s="471" t="n"/>
      <c r="AW20" s="723">
        <f t="array" ref="AW20">IF((AZ20^2*(I20^2+$G$3^2+$G$4^2)&gt;0),(AZ20^2*(I20^2+$G$3^2+$G$4^2)),0)</f>
        <v/>
      </c>
      <c r="AX20" s="645">
        <f t="array" ref="AX20">IF(AW20=0,0,(BA20*AY20)^2)</f>
        <v/>
      </c>
      <c r="AY20" s="487">
        <f t="array" ref="AY20">0.5*((S20-T20)/60)</f>
        <v/>
      </c>
      <c r="AZ20" s="663">
        <f t="array" ref="AZ20">R20/$G$5*10^((K20-$R$42)/10)</f>
        <v/>
      </c>
      <c r="BA20" s="219">
        <f t="array" ref="BA20">IF(BB20=0,0,4.34*(AZ20/BB20))</f>
        <v/>
      </c>
      <c r="BB20" s="219">
        <f t="array" ref="BB20">R20/60</f>
        <v/>
      </c>
      <c r="BC20" s="472" t="n"/>
      <c r="BD20" s="723">
        <f t="array" ref="BD20">IF((BG20^2*(I20^2+$G$3^2+$G$4^2)&gt;0),(BG20^2*(I20^2+$G$3^2+$G$4^2)),0)</f>
        <v/>
      </c>
      <c r="BE20" s="645">
        <f t="array" ref="BE20">IF(BD20=0,0,(BH20*BF20)^2)</f>
        <v/>
      </c>
      <c r="BF20" s="487">
        <f t="array" ref="BF20">0.5*((V20-W20)/60)</f>
        <v/>
      </c>
      <c r="BG20" s="663">
        <f t="array" ref="BG20">U20/$G$5*10^((K20-$U$42)/10)</f>
        <v/>
      </c>
      <c r="BH20" s="219">
        <f t="array" ref="BH20">IF(BI20=0,0,4.34*(BG20/BI20))</f>
        <v/>
      </c>
      <c r="BI20" s="219">
        <f t="array" ref="BI20">U20/60</f>
        <v/>
      </c>
      <c r="BJ20" s="472" t="n"/>
      <c r="BK20" s="723">
        <f t="array" ref="BK20">IF((BN20^2*(I20^2+$G$3^2+$G$4^2)&gt;0),(BN20^2*(I20^2+$G$3^2+$G$4^2)),0)</f>
        <v/>
      </c>
      <c r="BL20" s="645">
        <f t="array" ref="BL20">IF(BK20=0,0,(BO20*BM20)^2)</f>
        <v/>
      </c>
      <c r="BM20" s="487">
        <f t="array" ref="BM20">0.5*((Y20-Z20)/60)</f>
        <v/>
      </c>
      <c r="BN20" s="663">
        <f t="array" ref="BN20">(X20/$G$5)*(10^((K20-$X$42)*0.1))</f>
        <v/>
      </c>
      <c r="BO20" s="219">
        <f t="array" ref="BO20">IF(BP20=0,0,(4.34*(BN20/BP20)))</f>
        <v/>
      </c>
      <c r="BP20" s="219">
        <f t="array" ref="BP20">X20/60</f>
        <v/>
      </c>
      <c r="BQ20" s="472" t="n"/>
      <c r="BR20" s="723">
        <f t="array" ref="BR20">IF((BU20^2*(I20^2+$G$3^2+$G$4^2)&gt;0),(BU20^2*(I20^2+$G$3^2+$G$4^2)),0)</f>
        <v/>
      </c>
      <c r="BS20" s="645">
        <f t="array" ref="BS20">IF(BR20=0,0,(BV20*BT20)^2)</f>
        <v/>
      </c>
      <c r="BT20" s="487">
        <f t="array" ref="BT20">0.5*((AB20-AC20)/60)</f>
        <v/>
      </c>
      <c r="BU20" s="663">
        <f t="array" ref="BU20">AA20/$G$5*10^((K20-$AA$42)/10)</f>
        <v/>
      </c>
      <c r="BV20" s="219">
        <f t="array" ref="BV20">IF(BW20=0,0,4.34*(BU20/BW20))</f>
        <v/>
      </c>
      <c r="BW20" s="219">
        <f t="array" ref="BW20">AA20/60</f>
        <v/>
      </c>
      <c r="BX20" s="471" t="n"/>
      <c r="BY20" s="723">
        <f t="array" ref="BY20">IF((CB20^2*(I20^2+$G$3^2+$G$4^2)&gt;0),(CB20^2*(I20^2+$G$3^2+$G$4^2)),0)</f>
        <v/>
      </c>
      <c r="BZ20" s="645">
        <f t="array" ref="BZ20">IF(BY20=0,0,(CC20*CA20)^2)</f>
        <v/>
      </c>
      <c r="CA20" s="487">
        <f t="array" ref="CA20">0.5*((AE20-AF20)/60)</f>
        <v/>
      </c>
      <c r="CB20" s="663">
        <f t="array" ref="CB20">AD20/$G$5*10^((K20-$AD$42)/10)</f>
        <v/>
      </c>
      <c r="CC20" s="219">
        <f t="array" ref="CC20">IF(CD20=0,0,4.34*(CB20/CD20))</f>
        <v/>
      </c>
      <c r="CD20" s="219">
        <f t="array" ref="CD20">AD20/60</f>
        <v/>
      </c>
      <c r="CE20" s="471" t="n"/>
      <c r="CF20" s="723">
        <f t="array" ref="CF20">IF((CI20^2*(I20^2+$G$3^2+$G$4^2)&gt;0),(CI20^2*(I20^2+$G$3^2+$G$4^2)),0)</f>
        <v/>
      </c>
      <c r="CG20" s="645">
        <f t="array" ref="CG20">IF(CF20=0,0,(CJ20*CH20)^2)</f>
        <v/>
      </c>
      <c r="CH20" s="487">
        <f t="array" ref="CH20">0.5*((AH20-AI20)/60)</f>
        <v/>
      </c>
      <c r="CI20" s="663">
        <f t="array" ref="CI20">AG20/$G$5*10^((K20-$AG$42)/10)</f>
        <v/>
      </c>
      <c r="CJ20" s="219">
        <f t="array" ref="CJ20">IF(CK20=0,0,4.34*(CI20/CK20))</f>
        <v/>
      </c>
      <c r="CK20" s="219">
        <f t="array" ref="CK20">AG20/60</f>
        <v/>
      </c>
      <c r="CL20" s="154" t="n"/>
      <c r="CM20" s="146" t="n"/>
      <c r="CN20" s="134">
        <f t="array" ref="CN20">O20/$G$5*10^(K20/10)</f>
        <v/>
      </c>
      <c r="CO20" s="134">
        <f t="array" ref="CO20">R20/$G$5*10^(K20/10)</f>
        <v/>
      </c>
      <c r="CP20" s="134">
        <f t="array" ref="CP20">U20/$G$5*10^(K20/10)</f>
        <v/>
      </c>
      <c r="CQ20" s="134">
        <f t="array" ref="CQ20">X20/$G$5*10^(K20/10)</f>
        <v/>
      </c>
      <c r="CR20" s="134">
        <f t="array" ref="CR20">AA20/$G$5*10^(K20/10)</f>
        <v/>
      </c>
      <c r="CS20" s="134">
        <f t="array" ref="CS20">AD20/$G$5*10^(K20/10)</f>
        <v/>
      </c>
      <c r="CT20" s="134">
        <f t="array" ref="CT20">AG20/$G$5*10^(K20/10)</f>
        <v/>
      </c>
      <c r="CU20" s="134">
        <f t="array" ref="CU20">O20/$G$5*10^(AM20/10)</f>
        <v/>
      </c>
      <c r="CV20" s="134">
        <f t="array" ref="CV20">R20/$G$5*10^(AM20/10)</f>
        <v/>
      </c>
      <c r="CW20" s="134">
        <f t="array" ref="CW20">U20/$G$5*10^(AM20/10)</f>
        <v/>
      </c>
      <c r="CX20" s="134">
        <f t="array" ref="CX20">X20/$G$5*10^(AM20/10)</f>
        <v/>
      </c>
      <c r="CY20" s="134">
        <f t="array" ref="CY20">AA20/$G$5*10^(AM20/10)</f>
        <v/>
      </c>
      <c r="CZ20" s="134">
        <f t="array" ref="CZ20">AD20/$G$5*10^(AM20/10)</f>
        <v/>
      </c>
      <c r="DA20" s="134">
        <f t="array" ref="DA20">AG20/$G$5*10^(AM20/10)</f>
        <v/>
      </c>
      <c r="DB20" s="220">
        <f t="array" ref="DB20">IF(K20&gt;80,O20,"")</f>
        <v/>
      </c>
      <c r="DC20" s="220">
        <f t="array" ref="DC20">IF(K20&gt;80,O20/$DB$10*10^(L20/10),"")</f>
        <v/>
      </c>
      <c r="DD20" s="220">
        <f t="array" ref="DD20">IF(K20&gt;80,O20/$DB$10*10^(K20/10),"")</f>
        <v/>
      </c>
      <c r="DE20" s="154" t="n"/>
      <c r="DF20" s="225" t="n"/>
      <c r="DG20" s="145" t="n"/>
      <c r="DH20" s="156" t="n"/>
    </row>
    <row r="21" ht="27" customHeight="1" s="621">
      <c r="A21" s="144" t="n"/>
      <c r="B21" s="146" t="n"/>
      <c r="C21" s="716">
        <f t="array" ref="C21">IF(AK21="0","T",IF((K21-AK21)&lt;65,"I",IF((K21-AK21)&lt;70,"K",IF((K21-AK21)&lt;75,"J",IF((K21-AK21)&lt;80,"K","L")))))</f>
        <v/>
      </c>
      <c r="D21" s="716">
        <f t="array" ref="D21">IF(J21&lt;135,"T",IF((J21-$J$69)&lt;135,"J","L"))</f>
        <v/>
      </c>
      <c r="E21" s="489" t="n">
        <v>87</v>
      </c>
      <c r="F21" s="226">
        <f t="array" ref="F21">VLOOKUP(E21,'Tab-Mis'!$B$5:$P$184,2,FALSE)</f>
        <v/>
      </c>
      <c r="G21" s="226">
        <f t="array" ref="G21">VLOOKUP(E21,'Tab-Mis'!$B$5:$P$184,3,FALSE)</f>
        <v/>
      </c>
      <c r="H21" s="226">
        <f t="array" ref="H21">VLOOKUP(E21,'Tab-Mis'!$B$5:$P$184,4,FALSE)</f>
        <v/>
      </c>
      <c r="I21" s="657">
        <f t="array" ref="I21">VLOOKUP(E21,'Tab-Mis'!$B$5:$P$184,12,FALSE)</f>
        <v/>
      </c>
      <c r="J21" s="657">
        <f t="array" ref="J21">VLOOKUP(E21,'Tab-Mis'!$B$5:$P$184,13,FALSE)</f>
        <v/>
      </c>
      <c r="K21" s="658">
        <f t="array" ref="K21">VLOOKUP(E21,'Tab-Mis'!$B$5:$P$184,14,FALSE)</f>
        <v/>
      </c>
      <c r="L21" s="638">
        <f t="array" ref="L21">VLOOKUP(E21,'Tab-Mis'!$B$5:$P$184,15,FALSE)</f>
        <v/>
      </c>
      <c r="M21" s="659">
        <f t="array" ref="M21">IF(AND($O$47&gt;87,K21&gt;80),AK21,0)</f>
        <v/>
      </c>
      <c r="N21" s="724">
        <f t="array" ref="N21">IF(M21=0,"",K21-M21)</f>
        <v/>
      </c>
      <c r="O21" s="137" t="n"/>
      <c r="P21" s="137" t="n"/>
      <c r="Q21" s="137" t="n"/>
      <c r="R21" s="137" t="n"/>
      <c r="S21" s="137" t="n"/>
      <c r="T21" s="137" t="n"/>
      <c r="U21" s="137" t="n"/>
      <c r="V21" s="137" t="n"/>
      <c r="W21" s="137" t="n"/>
      <c r="X21" s="137" t="n"/>
      <c r="Y21" s="137" t="n"/>
      <c r="Z21" s="137" t="n"/>
      <c r="AA21" s="137" t="n">
        <v>30</v>
      </c>
      <c r="AB21" s="137" t="n"/>
      <c r="AC21" s="137" t="n"/>
      <c r="AD21" s="137" t="n"/>
      <c r="AE21" s="137" t="n"/>
      <c r="AF21" s="137" t="n"/>
      <c r="AG21" s="137" t="n"/>
      <c r="AH21" s="137" t="n"/>
      <c r="AI21" s="137" t="n"/>
      <c r="AJ21" s="483" t="n"/>
      <c r="AK21" s="644">
        <f t="array" ref="AK21">IF(K21&lt;80,"0",IF((L21-K21)&lt;=2,($L$66-(($K$66-$L$66)/4)*(L21-K21-2)),($L$66-(($L$66-$M$66)/8)*(L21-K21-2))))</f>
        <v/>
      </c>
      <c r="AL21" s="644">
        <f t="array" ref="AL21">IF(J21&lt;135,"",J21-$J$69)</f>
        <v/>
      </c>
      <c r="AM21" s="644">
        <f t="array" ref="AM21">K21-AK21</f>
        <v/>
      </c>
      <c r="AN21" s="644">
        <f t="array" ref="AN21">O21/$G$5*10^(AM21/10)</f>
        <v/>
      </c>
      <c r="AO21" s="485" t="n"/>
      <c r="AP21" s="723">
        <f t="array" ref="AP21">IF((AS21^2*(I21^2+$G$3^2+$G$4^2)&gt;0),(AS21^2*(I21^2+$G$3^2+$G$4^2)),0)</f>
        <v/>
      </c>
      <c r="AQ21" s="645">
        <f t="array" ref="AQ21">IF(AP21=0,0,(AT21*AR21)^2)</f>
        <v/>
      </c>
      <c r="AR21" s="487">
        <f t="array" ref="AR21">0.5*((P21-Q21)/60)</f>
        <v/>
      </c>
      <c r="AS21" s="646">
        <f t="array" ref="AS21">O21/$G$5*10^((K21-$O$42)/10)</f>
        <v/>
      </c>
      <c r="AT21" s="134">
        <f t="array" ref="AT21">IF(AU21=0,0,4.34*(AS21/AU21))</f>
        <v/>
      </c>
      <c r="AU21" s="134">
        <f t="array" ref="AU21">O21/60</f>
        <v/>
      </c>
      <c r="AV21" s="471" t="n"/>
      <c r="AW21" s="723">
        <f t="array" ref="AW21">IF((AZ21^2*(I21^2+$G$3^2+$G$4^2)&gt;0),(AZ21^2*(I21^2+$G$3^2+$G$4^2)),0)</f>
        <v/>
      </c>
      <c r="AX21" s="645">
        <f t="array" ref="AX21">IF(AW21=0,0,(BA21*AY21)^2)</f>
        <v/>
      </c>
      <c r="AY21" s="487">
        <f t="array" ref="AY21">0.5*((S21-T21)/60)</f>
        <v/>
      </c>
      <c r="AZ21" s="663">
        <f t="array" ref="AZ21">R21/$G$5*10^((K21-$R$42)/10)</f>
        <v/>
      </c>
      <c r="BA21" s="219">
        <f t="array" ref="BA21">IF(BB21=0,0,4.34*(AZ21/BB21))</f>
        <v/>
      </c>
      <c r="BB21" s="219">
        <f t="array" ref="BB21">R21/60</f>
        <v/>
      </c>
      <c r="BC21" s="472" t="n"/>
      <c r="BD21" s="723">
        <f t="array" ref="BD21">IF((BG21^2*(I21^2+$G$3^2+$G$4^2)&gt;0),(BG21^2*(I21^2+$G$3^2+$G$4^2)),0)</f>
        <v/>
      </c>
      <c r="BE21" s="645">
        <f t="array" ref="BE21">IF(BD21=0,0,(BH21*BF21)^2)</f>
        <v/>
      </c>
      <c r="BF21" s="487">
        <f t="array" ref="BF21">0.5*((V21-W21)/60)</f>
        <v/>
      </c>
      <c r="BG21" s="663">
        <f t="array" ref="BG21">U21/$G$5*10^((K21-$U$42)/10)</f>
        <v/>
      </c>
      <c r="BH21" s="219">
        <f t="array" ref="BH21">IF(BI21=0,0,4.34*(BG21/BI21))</f>
        <v/>
      </c>
      <c r="BI21" s="219">
        <f t="array" ref="BI21">U21/60</f>
        <v/>
      </c>
      <c r="BJ21" s="472" t="n"/>
      <c r="BK21" s="723">
        <f t="array" ref="BK21">IF((BN21^2*(I21^2+$G$3^2+$G$4^2)&gt;0),(BN21^2*(I21^2+$G$3^2+$G$4^2)),0)</f>
        <v/>
      </c>
      <c r="BL21" s="645">
        <f t="array" ref="BL21">IF(BK21=0,0,(BO21*BM21)^2)</f>
        <v/>
      </c>
      <c r="BM21" s="487">
        <f t="array" ref="BM21">0.5*((Y21-Z21)/60)</f>
        <v/>
      </c>
      <c r="BN21" s="663">
        <f t="array" ref="BN21">(X21/$G$5)*(10^((K21-$X$42)*0.1))</f>
        <v/>
      </c>
      <c r="BO21" s="219">
        <f t="array" ref="BO21">IF(BP21=0,0,(4.34*(BN21/BP21)))</f>
        <v/>
      </c>
      <c r="BP21" s="219">
        <f t="array" ref="BP21">X21/60</f>
        <v/>
      </c>
      <c r="BQ21" s="472" t="n"/>
      <c r="BR21" s="723">
        <f t="array" ref="BR21">IF((BU21^2*(I21^2+$G$3^2+$G$4^2)&gt;0),(BU21^2*(I21^2+$G$3^2+$G$4^2)),0)</f>
        <v/>
      </c>
      <c r="BS21" s="645">
        <f t="array" ref="BS21">IF(BR21=0,0,(BV21*BT21)^2)</f>
        <v/>
      </c>
      <c r="BT21" s="487">
        <f t="array" ref="BT21">0.5*((AB21-AC21)/60)</f>
        <v/>
      </c>
      <c r="BU21" s="663">
        <f t="array" ref="BU21">AA21/$G$5*10^((K21-$AA$42)/10)</f>
        <v/>
      </c>
      <c r="BV21" s="219">
        <f t="array" ref="BV21">IF(BW21=0,0,4.34*(BU21/BW21))</f>
        <v/>
      </c>
      <c r="BW21" s="219">
        <f t="array" ref="BW21">AA21/60</f>
        <v/>
      </c>
      <c r="BX21" s="471" t="n"/>
      <c r="BY21" s="723">
        <f t="array" ref="BY21">IF((CB21^2*(I21^2+$G$3^2+$G$4^2)&gt;0),(CB21^2*(I21^2+$G$3^2+$G$4^2)),0)</f>
        <v/>
      </c>
      <c r="BZ21" s="645">
        <f t="array" ref="BZ21">IF(BY21=0,0,(CC21*CA21)^2)</f>
        <v/>
      </c>
      <c r="CA21" s="487">
        <f t="array" ref="CA21">0.5*((AE21-AF21)/60)</f>
        <v/>
      </c>
      <c r="CB21" s="663">
        <f t="array" ref="CB21">AD21/$G$5*10^((K21-$AD$42)/10)</f>
        <v/>
      </c>
      <c r="CC21" s="219">
        <f t="array" ref="CC21">IF(CD21=0,0,4.34*(CB21/CD21))</f>
        <v/>
      </c>
      <c r="CD21" s="219">
        <f t="array" ref="CD21">AD21/60</f>
        <v/>
      </c>
      <c r="CE21" s="471" t="n"/>
      <c r="CF21" s="723">
        <f t="array" ref="CF21">IF((CI21^2*(I21^2+$G$3^2+$G$4^2)&gt;0),(CI21^2*(I21^2+$G$3^2+$G$4^2)),0)</f>
        <v/>
      </c>
      <c r="CG21" s="645">
        <f t="array" ref="CG21">IF(CF21=0,0,(CJ21*CH21)^2)</f>
        <v/>
      </c>
      <c r="CH21" s="487">
        <f t="array" ref="CH21">0.5*((AH21-AI21)/60)</f>
        <v/>
      </c>
      <c r="CI21" s="663">
        <f t="array" ref="CI21">AG21/$G$5*10^((K21-$AG$42)/10)</f>
        <v/>
      </c>
      <c r="CJ21" s="219">
        <f t="array" ref="CJ21">IF(CK21=0,0,4.34*(CI21/CK21))</f>
        <v/>
      </c>
      <c r="CK21" s="219">
        <f t="array" ref="CK21">AG21/60</f>
        <v/>
      </c>
      <c r="CL21" s="154" t="n"/>
      <c r="CM21" s="146" t="n"/>
      <c r="CN21" s="134">
        <f t="array" ref="CN21">O21/$G$5*10^(K21/10)</f>
        <v/>
      </c>
      <c r="CO21" s="134">
        <f t="array" ref="CO21">R21/$G$5*10^(K21/10)</f>
        <v/>
      </c>
      <c r="CP21" s="134">
        <f t="array" ref="CP21">U21/$G$5*10^(K21/10)</f>
        <v/>
      </c>
      <c r="CQ21" s="134">
        <f t="array" ref="CQ21">X21/$G$5*10^(K21/10)</f>
        <v/>
      </c>
      <c r="CR21" s="134">
        <f t="array" ref="CR21">AA21/$G$5*10^(K21/10)</f>
        <v/>
      </c>
      <c r="CS21" s="134">
        <f t="array" ref="CS21">AD21/$G$5*10^(K21/10)</f>
        <v/>
      </c>
      <c r="CT21" s="134">
        <f t="array" ref="CT21">AG21/$G$5*10^(K21/10)</f>
        <v/>
      </c>
      <c r="CU21" s="134">
        <f t="array" ref="CU21">O21/$G$5*10^(AM21/10)</f>
        <v/>
      </c>
      <c r="CV21" s="134">
        <f t="array" ref="CV21">R21/$G$5*10^(AM21/10)</f>
        <v/>
      </c>
      <c r="CW21" s="134">
        <f t="array" ref="CW21">U21/$G$5*10^(AM21/10)</f>
        <v/>
      </c>
      <c r="CX21" s="134">
        <f t="array" ref="CX21">X21/$G$5*10^(AM21/10)</f>
        <v/>
      </c>
      <c r="CY21" s="134">
        <f t="array" ref="CY21">AA21/$G$5*10^(AM21/10)</f>
        <v/>
      </c>
      <c r="CZ21" s="134">
        <f t="array" ref="CZ21">AD21/$G$5*10^(AM21/10)</f>
        <v/>
      </c>
      <c r="DA21" s="134">
        <f t="array" ref="DA21">AG21/$G$5*10^(AM21/10)</f>
        <v/>
      </c>
      <c r="DB21" s="220">
        <f t="array" ref="DB21">IF(K21&gt;80,O21,"")</f>
        <v/>
      </c>
      <c r="DC21" s="220">
        <f t="array" ref="DC21">IF(K21&gt;80,O21/$DB$10*10^(L21/10),"")</f>
        <v/>
      </c>
      <c r="DD21" s="220">
        <f t="array" ref="DD21">IF(K21&gt;80,O21/$DB$10*10^(K21/10),"")</f>
        <v/>
      </c>
      <c r="DE21" s="154" t="n"/>
      <c r="DF21" s="225" t="n"/>
      <c r="DG21" s="145" t="n"/>
      <c r="DH21" s="156" t="n"/>
    </row>
    <row r="22" ht="27" customHeight="1" s="621">
      <c r="A22" s="144" t="n"/>
      <c r="B22" s="146" t="n"/>
      <c r="C22" s="209">
        <f t="array" ref="C22">IF(AK22="0","T",IF((K22-AK22)&lt;65,"I",IF((K22-AK22)&lt;70,"K",IF((K22-AK22)&lt;75,"J",IF((K22-AK22)&lt;80,"K","L")))))</f>
        <v/>
      </c>
      <c r="D22" s="209">
        <f t="array" ref="D22">IF(J22&lt;135,"T",IF((J22-$J$69)&lt;135,"J","L"))</f>
        <v/>
      </c>
      <c r="E22" s="187" t="inlineStr">
        <is>
          <t>⌂</t>
        </is>
      </c>
      <c r="F22" s="226">
        <f t="array" ref="F22">VLOOKUP(E22,'Tab-Mis'!$B$5:$P$184,2,FALSE)</f>
        <v/>
      </c>
      <c r="G22" s="226">
        <f t="array" ref="G22">VLOOKUP(E22,'Tab-Mis'!$B$5:$P$184,3,FALSE)</f>
        <v/>
      </c>
      <c r="H22" s="226">
        <f t="array" ref="H22">VLOOKUP(E22,'Tab-Mis'!$B$5:$P$184,4,FALSE)</f>
        <v/>
      </c>
      <c r="I22" s="657">
        <f t="array" ref="I22">VLOOKUP(E22,'Tab-Mis'!$B$5:$P$184,12,FALSE)</f>
        <v/>
      </c>
      <c r="J22" s="657">
        <f t="array" ref="J22">VLOOKUP(E22,'Tab-Mis'!$B$5:$P$184,13,FALSE)</f>
        <v/>
      </c>
      <c r="K22" s="658">
        <f t="array" ref="K22">VLOOKUP(E22,'Tab-Mis'!$B$5:$P$184,14,FALSE)</f>
        <v/>
      </c>
      <c r="L22" s="638">
        <f t="array" ref="L22">VLOOKUP(E22,'Tab-Mis'!$B$5:$P$184,15,FALSE)</f>
        <v/>
      </c>
      <c r="M22" s="659">
        <f t="array" ref="M22">IF(AND($O$47&gt;87,K22&gt;80),AK22,0)</f>
        <v/>
      </c>
      <c r="N22" s="724">
        <f t="array" ref="N22">IF(M22=0,"",K22-M22)</f>
        <v/>
      </c>
      <c r="O22" s="137" t="n"/>
      <c r="P22" s="137" t="n"/>
      <c r="Q22" s="137" t="n"/>
      <c r="R22" s="137" t="n"/>
      <c r="S22" s="137" t="n"/>
      <c r="T22" s="137" t="n"/>
      <c r="U22" s="137" t="n"/>
      <c r="V22" s="137" t="n"/>
      <c r="W22" s="137" t="n"/>
      <c r="X22" s="137" t="n"/>
      <c r="Y22" s="137" t="n"/>
      <c r="Z22" s="137" t="n"/>
      <c r="AA22" s="137" t="n"/>
      <c r="AB22" s="137" t="n"/>
      <c r="AC22" s="137" t="n"/>
      <c r="AD22" s="137" t="n"/>
      <c r="AE22" s="137" t="n"/>
      <c r="AF22" s="137" t="n"/>
      <c r="AG22" s="137" t="n"/>
      <c r="AH22" s="137" t="n"/>
      <c r="AI22" s="137" t="n"/>
      <c r="AJ22" s="483" t="n"/>
      <c r="AK22" s="137">
        <f t="array" ref="AK22">IF(K22&lt;80,"0",IF((L22-K22)&lt;=2,($L$66-(($K$66-$L$66)/4)*(L22-K22-2)),($L$66-(($L$66-$M$66)/8)*(L22-K22-2))))</f>
        <v/>
      </c>
      <c r="AL22" s="137">
        <f t="array" ref="AL22">IF(J22&lt;135,"",J22-$J$69)</f>
        <v/>
      </c>
      <c r="AM22" s="644">
        <f t="array" ref="AM22">K22-AK22</f>
        <v/>
      </c>
      <c r="AN22" s="644">
        <f t="array" ref="AN22">O22/$G$5*10^(AM22/10)</f>
        <v/>
      </c>
      <c r="AO22" s="485" t="n"/>
      <c r="AP22" s="723">
        <f t="array" ref="AP22">IF((AS22^2*(I22^2+$G$3^2+$G$4^2)&gt;0),(AS22^2*(I22^2+$G$3^2+$G$4^2)),0)</f>
        <v/>
      </c>
      <c r="AQ22" s="645">
        <f t="array" ref="AQ22">IF(AP22=0,0,(AT22*AR22)^2)</f>
        <v/>
      </c>
      <c r="AR22" s="487">
        <f t="array" ref="AR22">0.5*((P22-Q22)/60)</f>
        <v/>
      </c>
      <c r="AS22" s="646">
        <f t="array" ref="AS22">O22/$G$5*10^((K22-$O$42)/10)</f>
        <v/>
      </c>
      <c r="AT22" s="134">
        <f t="array" ref="AT22">IF(AU22=0,0,4.34*(AS22/AU22))</f>
        <v/>
      </c>
      <c r="AU22" s="134">
        <f t="array" ref="AU22">O22/60</f>
        <v/>
      </c>
      <c r="AV22" s="471" t="n"/>
      <c r="AW22" s="723">
        <f t="array" ref="AW22">IF((AZ22^2*(I22^2+$G$3^2+$G$4^2)&gt;0),(AZ22^2*(I22^2+$G$3^2+$G$4^2)),0)</f>
        <v/>
      </c>
      <c r="AX22" s="645">
        <f t="array" ref="AX22">IF(AW22=0,0,(BA22*AY22)^2)</f>
        <v/>
      </c>
      <c r="AY22" s="487">
        <f t="array" ref="AY22">0.5*((S22-T22)/60)</f>
        <v/>
      </c>
      <c r="AZ22" s="663">
        <f t="array" ref="AZ22">R22/$G$5*10^((K22-$R$42)/10)</f>
        <v/>
      </c>
      <c r="BA22" s="219">
        <f t="array" ref="BA22">IF(BB22=0,0,4.34*(AZ22/BB22))</f>
        <v/>
      </c>
      <c r="BB22" s="219">
        <f t="array" ref="BB22">R22/60</f>
        <v/>
      </c>
      <c r="BC22" s="472" t="n"/>
      <c r="BD22" s="723">
        <f t="array" ref="BD22">IF((BG22^2*(I22^2+$G$3^2+$G$4^2)&gt;0),(BG22^2*(I22^2+$G$3^2+$G$4^2)),0)</f>
        <v/>
      </c>
      <c r="BE22" s="645">
        <f t="array" ref="BE22">IF(BD22=0,0,(BH22*BF22)^2)</f>
        <v/>
      </c>
      <c r="BF22" s="487">
        <f t="array" ref="BF22">0.5*((V22-W22)/60)</f>
        <v/>
      </c>
      <c r="BG22" s="663">
        <f t="array" ref="BG22">U22/$G$5*10^((K22-$U$42)/10)</f>
        <v/>
      </c>
      <c r="BH22" s="219">
        <f t="array" ref="BH22">IF(BI22=0,0,4.34*(BG22/BI22))</f>
        <v/>
      </c>
      <c r="BI22" s="219">
        <f t="array" ref="BI22">U22/60</f>
        <v/>
      </c>
      <c r="BJ22" s="472" t="n"/>
      <c r="BK22" s="723">
        <f t="array" ref="BK22">IF((BN22^2*(I22^2+$G$3^2+$G$4^2)&gt;0),(BN22^2*(I22^2+$G$3^2+$G$4^2)),0)</f>
        <v/>
      </c>
      <c r="BL22" s="645">
        <f t="array" ref="BL22">IF(BK22=0,0,(BO22*BM22)^2)</f>
        <v/>
      </c>
      <c r="BM22" s="487">
        <f t="array" ref="BM22">0.5*((Y22-Z22)/60)</f>
        <v/>
      </c>
      <c r="BN22" s="663">
        <f t="array" ref="BN22">(X22/$G$5)*(10^((K22-$X$42)*0.1))</f>
        <v/>
      </c>
      <c r="BO22" s="219">
        <f t="array" ref="BO22">IF(BP22=0,0,(4.34*(BN22/BP22)))</f>
        <v/>
      </c>
      <c r="BP22" s="219">
        <f t="array" ref="BP22">X22/60</f>
        <v/>
      </c>
      <c r="BQ22" s="472" t="n"/>
      <c r="BR22" s="723">
        <f t="array" ref="BR22">IF((BU22^2*(I22^2+$G$3^2+$G$4^2)&gt;0),(BU22^2*(I22^2+$G$3^2+$G$4^2)),0)</f>
        <v/>
      </c>
      <c r="BS22" s="645">
        <f t="array" ref="BS22">IF(BR22=0,0,(BV22*BT22)^2)</f>
        <v/>
      </c>
      <c r="BT22" s="487">
        <f t="array" ref="BT22">0.5*((AB22-AC22)/60)</f>
        <v/>
      </c>
      <c r="BU22" s="663">
        <f t="array" ref="BU22">AA22/$G$5*10^((K22-$AA$42)/10)</f>
        <v/>
      </c>
      <c r="BV22" s="219">
        <f t="array" ref="BV22">IF(BW22=0,0,4.34*(BU22/BW22))</f>
        <v/>
      </c>
      <c r="BW22" s="219">
        <f t="array" ref="BW22">AA22/60</f>
        <v/>
      </c>
      <c r="BX22" s="471" t="n"/>
      <c r="BY22" s="723">
        <f t="array" ref="BY22">IF((CB22^2*(I22^2+$G$3^2+$G$4^2)&gt;0),(CB22^2*(I22^2+$G$3^2+$G$4^2)),0)</f>
        <v/>
      </c>
      <c r="BZ22" s="645">
        <f t="array" ref="BZ22">IF(BY22=0,0,(CC22*CA22)^2)</f>
        <v/>
      </c>
      <c r="CA22" s="487">
        <f t="array" ref="CA22">0.5*((AE22-AF22)/60)</f>
        <v/>
      </c>
      <c r="CB22" s="663">
        <f t="array" ref="CB22">AD22/$G$5*10^((K22-$AD$42)/10)</f>
        <v/>
      </c>
      <c r="CC22" s="219">
        <f t="array" ref="CC22">IF(CD22=0,0,4.34*(CB22/CD22))</f>
        <v/>
      </c>
      <c r="CD22" s="219">
        <f t="array" ref="CD22">AD22/60</f>
        <v/>
      </c>
      <c r="CE22" s="471" t="n"/>
      <c r="CF22" s="723">
        <f t="array" ref="CF22">IF((CI22^2*(I22^2+$G$3^2+$G$4^2)&gt;0),(CI22^2*(I22^2+$G$3^2+$G$4^2)),0)</f>
        <v/>
      </c>
      <c r="CG22" s="645">
        <f t="array" ref="CG22">IF(CF22=0,0,(CJ22*CH22)^2)</f>
        <v/>
      </c>
      <c r="CH22" s="487">
        <f t="array" ref="CH22">0.5*((AH22-AI22)/60)</f>
        <v/>
      </c>
      <c r="CI22" s="663">
        <f t="array" ref="CI22">AG22/$G$5*10^((K22-$AG$42)/10)</f>
        <v/>
      </c>
      <c r="CJ22" s="219">
        <f t="array" ref="CJ22">IF(CK22=0,0,4.34*(CI22/CK22))</f>
        <v/>
      </c>
      <c r="CK22" s="219">
        <f t="array" ref="CK22">AG22/60</f>
        <v/>
      </c>
      <c r="CL22" s="154" t="n"/>
      <c r="CM22" s="146" t="n"/>
      <c r="CN22" s="134">
        <f t="array" ref="CN22">O22/$G$5*10^(K22/10)</f>
        <v/>
      </c>
      <c r="CO22" s="134">
        <f t="array" ref="CO22">R22/$G$5*10^(K22/10)</f>
        <v/>
      </c>
      <c r="CP22" s="134">
        <f t="array" ref="CP22">U22/$G$5*10^(K22/10)</f>
        <v/>
      </c>
      <c r="CQ22" s="134">
        <f t="array" ref="CQ22">X22/$G$5*10^(K22/10)</f>
        <v/>
      </c>
      <c r="CR22" s="134">
        <f t="array" ref="CR22">AA22/$G$5*10^(K22/10)</f>
        <v/>
      </c>
      <c r="CS22" s="134">
        <f t="array" ref="CS22">AD22/$G$5*10^(K22/10)</f>
        <v/>
      </c>
      <c r="CT22" s="134">
        <f t="array" ref="CT22">AG22/$G$5*10^(K22/10)</f>
        <v/>
      </c>
      <c r="CU22" s="134">
        <f t="array" ref="CU22">O22/$G$5*10^(AM22/10)</f>
        <v/>
      </c>
      <c r="CV22" s="134">
        <f t="array" ref="CV22">R22/$G$5*10^(AM22/10)</f>
        <v/>
      </c>
      <c r="CW22" s="134">
        <f t="array" ref="CW22">U22/$G$5*10^(AM22/10)</f>
        <v/>
      </c>
      <c r="CX22" s="134">
        <f t="array" ref="CX22">X22/$G$5*10^(AM22/10)</f>
        <v/>
      </c>
      <c r="CY22" s="134">
        <f t="array" ref="CY22">AA22/$G$5*10^(AM22/10)</f>
        <v/>
      </c>
      <c r="CZ22" s="134">
        <f t="array" ref="CZ22">AD22/$G$5*10^(AM22/10)</f>
        <v/>
      </c>
      <c r="DA22" s="134">
        <f t="array" ref="DA22">AG22/$G$5*10^(AM22/10)</f>
        <v/>
      </c>
      <c r="DB22" s="220">
        <f t="array" ref="DB22">IF(K22&gt;80,O22,"")</f>
        <v/>
      </c>
      <c r="DC22" s="220">
        <f t="array" ref="DC22">IF(K22&gt;80,O22/$DB$10*10^(L22/10),"")</f>
        <v/>
      </c>
      <c r="DD22" s="220">
        <f t="array" ref="DD22">IF(K22&gt;80,O22/$DB$10*10^(K22/10),"")</f>
        <v/>
      </c>
      <c r="DE22" s="154" t="n"/>
      <c r="DF22" s="225" t="n"/>
      <c r="DG22" s="145" t="n"/>
      <c r="DH22" s="156" t="n"/>
    </row>
    <row r="23" ht="27" customHeight="1" s="621">
      <c r="A23" s="144" t="n"/>
      <c r="B23" s="146" t="n"/>
      <c r="C23" s="209">
        <f t="array" ref="C23">IF(AK23="0","T",IF((K23-AK23)&lt;65,"I",IF((K23-AK23)&lt;70,"K",IF((K23-AK23)&lt;75,"J",IF((K23-AK23)&lt;80,"K","L")))))</f>
        <v/>
      </c>
      <c r="D23" s="209">
        <f t="array" ref="D23">IF(J23&lt;135,"T",IF((J23-$J$69)&lt;135,"J","L"))</f>
        <v/>
      </c>
      <c r="E23" s="187" t="inlineStr">
        <is>
          <t>⌂</t>
        </is>
      </c>
      <c r="F23" s="226">
        <f t="array" ref="F23">VLOOKUP(E23,'Tab-Mis'!$B$5:$P$184,2,FALSE)</f>
        <v/>
      </c>
      <c r="G23" s="226">
        <f t="array" ref="G23">VLOOKUP(E23,'Tab-Mis'!$B$5:$P$184,3,FALSE)</f>
        <v/>
      </c>
      <c r="H23" s="226">
        <f t="array" ref="H23">VLOOKUP(E23,'Tab-Mis'!$B$5:$P$184,4,FALSE)</f>
        <v/>
      </c>
      <c r="I23" s="657">
        <f t="array" ref="I23">VLOOKUP(E23,'Tab-Mis'!$B$5:$P$184,12,FALSE)</f>
        <v/>
      </c>
      <c r="J23" s="657">
        <f t="array" ref="J23">VLOOKUP(E23,'Tab-Mis'!$B$5:$P$184,13,FALSE)</f>
        <v/>
      </c>
      <c r="K23" s="658">
        <f t="array" ref="K23">VLOOKUP(E23,'Tab-Mis'!$B$5:$P$184,14,FALSE)</f>
        <v/>
      </c>
      <c r="L23" s="638">
        <f t="array" ref="L23">VLOOKUP(E23,'Tab-Mis'!$B$5:$P$184,15,FALSE)</f>
        <v/>
      </c>
      <c r="M23" s="659">
        <f t="array" ref="M23">IF(AND($O$47&gt;87,K23&gt;80),AK23,0)</f>
        <v/>
      </c>
      <c r="N23" s="724">
        <f t="array" ref="N23">IF(M23=0,"",K23-M23)</f>
        <v/>
      </c>
      <c r="O23" s="137" t="n"/>
      <c r="P23" s="137" t="n"/>
      <c r="Q23" s="137" t="n"/>
      <c r="R23" s="137" t="n"/>
      <c r="S23" s="137" t="n"/>
      <c r="T23" s="137" t="n"/>
      <c r="U23" s="137" t="n"/>
      <c r="V23" s="137" t="n"/>
      <c r="W23" s="137" t="n"/>
      <c r="X23" s="137" t="n"/>
      <c r="Y23" s="137" t="n"/>
      <c r="Z23" s="137" t="n"/>
      <c r="AA23" s="137" t="n"/>
      <c r="AB23" s="137" t="n"/>
      <c r="AC23" s="137" t="n"/>
      <c r="AD23" s="137" t="n"/>
      <c r="AE23" s="137" t="n"/>
      <c r="AF23" s="137" t="n"/>
      <c r="AG23" s="137" t="n"/>
      <c r="AH23" s="137" t="n"/>
      <c r="AI23" s="137" t="n"/>
      <c r="AJ23" s="483" t="n"/>
      <c r="AK23" s="137">
        <f t="array" ref="AK23">IF(K23&lt;80,"0",IF((L23-K23)&lt;=2,($L$66-(($K$66-$L$66)/4)*(L23-K23-2)),($L$66-(($L$66-$M$66)/8)*(L23-K23-2))))</f>
        <v/>
      </c>
      <c r="AL23" s="137">
        <f t="array" ref="AL23">IF(J23&lt;135,"",J23-$J$69)</f>
        <v/>
      </c>
      <c r="AM23" s="644">
        <f t="array" ref="AM23">K23-AK23</f>
        <v/>
      </c>
      <c r="AN23" s="644">
        <f t="array" ref="AN23">O23/$G$5*10^(AM23/10)</f>
        <v/>
      </c>
      <c r="AO23" s="485" t="n"/>
      <c r="AP23" s="723">
        <f t="array" ref="AP23">IF((AS23^2*(I23^2+$G$3^2+$G$4^2)&gt;0),(AS23^2*(I23^2+$G$3^2+$G$4^2)),0)</f>
        <v/>
      </c>
      <c r="AQ23" s="645">
        <f t="array" ref="AQ23">IF(AP23=0,0,(AT23*AR23)^2)</f>
        <v/>
      </c>
      <c r="AR23" s="487">
        <f t="array" ref="AR23">0.5*((P23-Q23)/60)</f>
        <v/>
      </c>
      <c r="AS23" s="646">
        <f t="array" ref="AS23">O23/$G$5*10^((K23-$O$42)/10)</f>
        <v/>
      </c>
      <c r="AT23" s="134">
        <f t="array" ref="AT23">IF(AU23=0,0,4.34*(AS23/AU23))</f>
        <v/>
      </c>
      <c r="AU23" s="134">
        <f t="array" ref="AU23">O23/60</f>
        <v/>
      </c>
      <c r="AV23" s="471" t="n"/>
      <c r="AW23" s="723">
        <f t="array" ref="AW23">IF((AZ23^2*(I23^2+$G$3^2+$G$4^2)&gt;0),(AZ23^2*(I23^2+$G$3^2+$G$4^2)),0)</f>
        <v/>
      </c>
      <c r="AX23" s="645">
        <f t="array" ref="AX23">IF(AW23=0,0,(BA23*AY23)^2)</f>
        <v/>
      </c>
      <c r="AY23" s="487">
        <f t="array" ref="AY23">0.5*((S23-T23)/60)</f>
        <v/>
      </c>
      <c r="AZ23" s="663">
        <f t="array" ref="AZ23">R23/$G$5*10^((K23-$R$42)/10)</f>
        <v/>
      </c>
      <c r="BA23" s="219">
        <f t="array" ref="BA23">IF(BB23=0,0,4.34*(AZ23/BB23))</f>
        <v/>
      </c>
      <c r="BB23" s="219">
        <f t="array" ref="BB23">R23/60</f>
        <v/>
      </c>
      <c r="BC23" s="472" t="n"/>
      <c r="BD23" s="723">
        <f t="array" ref="BD23">IF((BG23^2*(I23^2+$G$3^2+$G$4^2)&gt;0),(BG23^2*(I23^2+$G$3^2+$G$4^2)),0)</f>
        <v/>
      </c>
      <c r="BE23" s="645">
        <f t="array" ref="BE23">IF(BD23=0,0,(BH23*BF23)^2)</f>
        <v/>
      </c>
      <c r="BF23" s="487">
        <f t="array" ref="BF23">0.5*((V23-W23)/60)</f>
        <v/>
      </c>
      <c r="BG23" s="663">
        <f t="array" ref="BG23">U23/$G$5*10^((K23-$U$42)/10)</f>
        <v/>
      </c>
      <c r="BH23" s="219">
        <f t="array" ref="BH23">IF(BI23=0,0,4.34*(BG23/BI23))</f>
        <v/>
      </c>
      <c r="BI23" s="219">
        <f t="array" ref="BI23">U23/60</f>
        <v/>
      </c>
      <c r="BJ23" s="472" t="n"/>
      <c r="BK23" s="723">
        <f t="array" ref="BK23">IF((BN23^2*(I23^2+$G$3^2+$G$4^2)&gt;0),(BN23^2*(I23^2+$G$3^2+$G$4^2)),0)</f>
        <v/>
      </c>
      <c r="BL23" s="645">
        <f t="array" ref="BL23">IF(BK23=0,0,(BO23*BM23)^2)</f>
        <v/>
      </c>
      <c r="BM23" s="487">
        <f t="array" ref="BM23">0.5*((Y23-Z23)/60)</f>
        <v/>
      </c>
      <c r="BN23" s="663">
        <f t="array" ref="BN23">(X23/$G$5)*(10^((K23-$X$42)*0.1))</f>
        <v/>
      </c>
      <c r="BO23" s="219">
        <f t="array" ref="BO23">IF(BP23=0,0,(4.34*(BN23/BP23)))</f>
        <v/>
      </c>
      <c r="BP23" s="219">
        <f t="array" ref="BP23">X23/60</f>
        <v/>
      </c>
      <c r="BQ23" s="472" t="n"/>
      <c r="BR23" s="723">
        <f t="array" ref="BR23">IF((BU23^2*(I23^2+$G$3^2+$G$4^2)&gt;0),(BU23^2*(I23^2+$G$3^2+$G$4^2)),0)</f>
        <v/>
      </c>
      <c r="BS23" s="645">
        <f t="array" ref="BS23">IF(BR23=0,0,(BV23*BT23)^2)</f>
        <v/>
      </c>
      <c r="BT23" s="487">
        <f t="array" ref="BT23">0.5*((AB23-AC23)/60)</f>
        <v/>
      </c>
      <c r="BU23" s="663">
        <f t="array" ref="BU23">AA23/$G$5*10^((K23-$AA$42)/10)</f>
        <v/>
      </c>
      <c r="BV23" s="219">
        <f t="array" ref="BV23">IF(BW23=0,0,4.34*(BU23/BW23))</f>
        <v/>
      </c>
      <c r="BW23" s="219">
        <f t="array" ref="BW23">AA23/60</f>
        <v/>
      </c>
      <c r="BX23" s="471" t="n"/>
      <c r="BY23" s="723">
        <f t="array" ref="BY23">IF((CB23^2*(I23^2+$G$3^2+$G$4^2)&gt;0),(CB23^2*(I23^2+$G$3^2+$G$4^2)),0)</f>
        <v/>
      </c>
      <c r="BZ23" s="645">
        <f t="array" ref="BZ23">IF(BY23=0,0,(CC23*CA23)^2)</f>
        <v/>
      </c>
      <c r="CA23" s="487">
        <f t="array" ref="CA23">0.5*((AE23-AF23)/60)</f>
        <v/>
      </c>
      <c r="CB23" s="663">
        <f t="array" ref="CB23">AD23/$G$5*10^((K23-$AD$42)/10)</f>
        <v/>
      </c>
      <c r="CC23" s="219">
        <f t="array" ref="CC23">IF(CD23=0,0,4.34*(CB23/CD23))</f>
        <v/>
      </c>
      <c r="CD23" s="219">
        <f t="array" ref="CD23">AD23/60</f>
        <v/>
      </c>
      <c r="CE23" s="471" t="n"/>
      <c r="CF23" s="723">
        <f t="array" ref="CF23">IF((CI23^2*(I23^2+$G$3^2+$G$4^2)&gt;0),(CI23^2*(I23^2+$G$3^2+$G$4^2)),0)</f>
        <v/>
      </c>
      <c r="CG23" s="645">
        <f t="array" ref="CG23">IF(CF23=0,0,(CJ23*CH23)^2)</f>
        <v/>
      </c>
      <c r="CH23" s="487">
        <f t="array" ref="CH23">0.5*((AH23-AI23)/60)</f>
        <v/>
      </c>
      <c r="CI23" s="663">
        <f t="array" ref="CI23">AG23/$G$5*10^((K23-$AG$42)/10)</f>
        <v/>
      </c>
      <c r="CJ23" s="219">
        <f t="array" ref="CJ23">IF(CK23=0,0,4.34*(CI23/CK23))</f>
        <v/>
      </c>
      <c r="CK23" s="219">
        <f t="array" ref="CK23">AG23/60</f>
        <v/>
      </c>
      <c r="CL23" s="154" t="n"/>
      <c r="CM23" s="146" t="n"/>
      <c r="CN23" s="134">
        <f t="array" ref="CN23">O23/$G$5*10^(K23/10)</f>
        <v/>
      </c>
      <c r="CO23" s="134">
        <f t="array" ref="CO23">R23/$G$5*10^(K23/10)</f>
        <v/>
      </c>
      <c r="CP23" s="134">
        <f t="array" ref="CP23">U23/$G$5*10^(K23/10)</f>
        <v/>
      </c>
      <c r="CQ23" s="134">
        <f t="array" ref="CQ23">X23/$G$5*10^(K23/10)</f>
        <v/>
      </c>
      <c r="CR23" s="134">
        <f t="array" ref="CR23">AA23/$G$5*10^(K23/10)</f>
        <v/>
      </c>
      <c r="CS23" s="134">
        <f t="array" ref="CS23">AD23/$G$5*10^(K23/10)</f>
        <v/>
      </c>
      <c r="CT23" s="134">
        <f t="array" ref="CT23">AG23/$G$5*10^(K23/10)</f>
        <v/>
      </c>
      <c r="CU23" s="134">
        <f t="array" ref="CU23">O23/$G$5*10^(AM23/10)</f>
        <v/>
      </c>
      <c r="CV23" s="134">
        <f t="array" ref="CV23">R23/$G$5*10^(AM23/10)</f>
        <v/>
      </c>
      <c r="CW23" s="134">
        <f t="array" ref="CW23">U23/$G$5*10^(AM23/10)</f>
        <v/>
      </c>
      <c r="CX23" s="134">
        <f t="array" ref="CX23">X23/$G$5*10^(AM23/10)</f>
        <v/>
      </c>
      <c r="CY23" s="134">
        <f t="array" ref="CY23">AA23/$G$5*10^(AM23/10)</f>
        <v/>
      </c>
      <c r="CZ23" s="134">
        <f t="array" ref="CZ23">AD23/$G$5*10^(AM23/10)</f>
        <v/>
      </c>
      <c r="DA23" s="134">
        <f t="array" ref="DA23">AG23/$G$5*10^(AM23/10)</f>
        <v/>
      </c>
      <c r="DB23" s="220">
        <f t="array" ref="DB23">IF(K23&gt;80,O23,"")</f>
        <v/>
      </c>
      <c r="DC23" s="220">
        <f t="array" ref="DC23">IF(K23&gt;80,O23/$DB$10*10^(L23/10),"")</f>
        <v/>
      </c>
      <c r="DD23" s="220">
        <f t="array" ref="DD23">IF(K23&gt;80,O23/$DB$10*10^(K23/10),"")</f>
        <v/>
      </c>
      <c r="DE23" s="154" t="n"/>
      <c r="DF23" s="225" t="n"/>
      <c r="DG23" s="145" t="n"/>
      <c r="DH23" s="156" t="n"/>
    </row>
    <row r="24" ht="27" customHeight="1" s="621">
      <c r="A24" s="144" t="n"/>
      <c r="B24" s="146" t="n"/>
      <c r="C24" s="209">
        <f t="array" ref="C24">IF(AK24="0","T",IF((K24-AK24)&lt;65,"I",IF((K24-AK24)&lt;70,"K",IF((K24-AK24)&lt;75,"J",IF((K24-AK24)&lt;80,"K","L")))))</f>
        <v/>
      </c>
      <c r="D24" s="209">
        <f t="array" ref="D24">IF(J24&lt;135,"T",IF((J24-$J$69)&lt;135,"J","L"))</f>
        <v/>
      </c>
      <c r="E24" s="187" t="inlineStr">
        <is>
          <t>⌂</t>
        </is>
      </c>
      <c r="F24" s="226">
        <f t="array" ref="F24">VLOOKUP(E24,'Tab-Mis'!$B$5:$P$184,2,FALSE)</f>
        <v/>
      </c>
      <c r="G24" s="226">
        <f t="array" ref="G24">VLOOKUP(E24,'Tab-Mis'!$B$5:$P$184,3,FALSE)</f>
        <v/>
      </c>
      <c r="H24" s="226">
        <f t="array" ref="H24">VLOOKUP(E24,'Tab-Mis'!$B$5:$P$184,4,FALSE)</f>
        <v/>
      </c>
      <c r="I24" s="657">
        <f t="array" ref="I24">VLOOKUP(E24,'Tab-Mis'!$B$5:$P$184,12,FALSE)</f>
        <v/>
      </c>
      <c r="J24" s="657">
        <f t="array" ref="J24">VLOOKUP(E24,'Tab-Mis'!$B$5:$P$184,13,FALSE)</f>
        <v/>
      </c>
      <c r="K24" s="658">
        <f t="array" ref="K24">VLOOKUP(E24,'Tab-Mis'!$B$5:$P$184,14,FALSE)</f>
        <v/>
      </c>
      <c r="L24" s="638">
        <f t="array" ref="L24">VLOOKUP(E24,'Tab-Mis'!$B$5:$P$184,15,FALSE)</f>
        <v/>
      </c>
      <c r="M24" s="659">
        <f t="array" ref="M24">IF(AND($O$47&gt;87,K24&gt;80),AK24,0)</f>
        <v/>
      </c>
      <c r="N24" s="724">
        <f t="array" ref="N24">IF(M24=0,"",K24-M24)</f>
        <v/>
      </c>
      <c r="O24" s="137" t="n"/>
      <c r="P24" s="137" t="n"/>
      <c r="Q24" s="137" t="n"/>
      <c r="R24" s="137" t="n"/>
      <c r="S24" s="137" t="n"/>
      <c r="T24" s="137" t="n"/>
      <c r="U24" s="137" t="n"/>
      <c r="V24" s="137" t="n"/>
      <c r="W24" s="137" t="n"/>
      <c r="X24" s="137" t="n"/>
      <c r="Y24" s="137" t="n"/>
      <c r="Z24" s="137" t="n"/>
      <c r="AA24" s="137" t="n"/>
      <c r="AB24" s="137" t="n"/>
      <c r="AC24" s="137" t="n"/>
      <c r="AD24" s="137" t="n"/>
      <c r="AE24" s="137" t="n"/>
      <c r="AF24" s="137" t="n"/>
      <c r="AG24" s="137" t="n"/>
      <c r="AH24" s="137" t="n"/>
      <c r="AI24" s="137" t="n"/>
      <c r="AJ24" s="483" t="n"/>
      <c r="AK24" s="137">
        <f t="array" ref="AK24">IF(K24&lt;80,"0",IF((L24-K24)&lt;=2,($L$66-(($K$66-$L$66)/4)*(L24-K24-2)),($L$66-(($L$66-$M$66)/8)*(L24-K24-2))))</f>
        <v/>
      </c>
      <c r="AL24" s="137">
        <f t="array" ref="AL24">IF(J24&lt;135,"",J24-$J$69)</f>
        <v/>
      </c>
      <c r="AM24" s="644">
        <f t="array" ref="AM24">K24-AK24</f>
        <v/>
      </c>
      <c r="AN24" s="644">
        <f t="array" ref="AN24">O24/$G$5*10^(AM24/10)</f>
        <v/>
      </c>
      <c r="AO24" s="485" t="n"/>
      <c r="AP24" s="723">
        <f t="array" ref="AP24">IF((AS24^2*(I24^2+$G$3^2+$G$4^2)&gt;0),(AS24^2*(I24^2+$G$3^2+$G$4^2)),0)</f>
        <v/>
      </c>
      <c r="AQ24" s="645">
        <f t="array" ref="AQ24">IF(AP24=0,0,(AT24*AR24)^2)</f>
        <v/>
      </c>
      <c r="AR24" s="487">
        <f t="array" ref="AR24">0.5*((P24-Q24)/60)</f>
        <v/>
      </c>
      <c r="AS24" s="646">
        <f t="array" ref="AS24">O24/$G$5*10^((K24-$O$42)/10)</f>
        <v/>
      </c>
      <c r="AT24" s="134">
        <f t="array" ref="AT24">IF(AU24=0,0,4.34*(AS24/AU24))</f>
        <v/>
      </c>
      <c r="AU24" s="134">
        <f t="array" ref="AU24">O24/60</f>
        <v/>
      </c>
      <c r="AV24" s="471" t="n"/>
      <c r="AW24" s="723">
        <f t="array" ref="AW24">IF((AZ24^2*(I24^2+$G$3^2+$G$4^2)&gt;0),(AZ24^2*(I24^2+$G$3^2+$G$4^2)),0)</f>
        <v/>
      </c>
      <c r="AX24" s="645">
        <f t="array" ref="AX24">IF(AW24=0,0,(BA24*AY24)^2)</f>
        <v/>
      </c>
      <c r="AY24" s="487">
        <f t="array" ref="AY24">0.5*((S24-T24)/60)</f>
        <v/>
      </c>
      <c r="AZ24" s="663">
        <f t="array" ref="AZ24">R24/$G$5*10^((K24-$R$42)/10)</f>
        <v/>
      </c>
      <c r="BA24" s="219">
        <f t="array" ref="BA24">IF(BB24=0,0,4.34*(AZ24/BB24))</f>
        <v/>
      </c>
      <c r="BB24" s="219">
        <f t="array" ref="BB24">R24/60</f>
        <v/>
      </c>
      <c r="BC24" s="472" t="n"/>
      <c r="BD24" s="723">
        <f t="array" ref="BD24">IF((BG24^2*(I24^2+$G$3^2+$G$4^2)&gt;0),(BG24^2*(I24^2+$G$3^2+$G$4^2)),0)</f>
        <v/>
      </c>
      <c r="BE24" s="645">
        <f t="array" ref="BE24">IF(BD24=0,0,(BH24*BF24)^2)</f>
        <v/>
      </c>
      <c r="BF24" s="487">
        <f t="array" ref="BF24">0.5*((V24-W24)/60)</f>
        <v/>
      </c>
      <c r="BG24" s="663">
        <f t="array" ref="BG24">U24/$G$5*10^((K24-$U$42)/10)</f>
        <v/>
      </c>
      <c r="BH24" s="219">
        <f t="array" ref="BH24">IF(BI24=0,0,4.34*(BG24/BI24))</f>
        <v/>
      </c>
      <c r="BI24" s="219">
        <f t="array" ref="BI24">U24/60</f>
        <v/>
      </c>
      <c r="BJ24" s="472" t="n"/>
      <c r="BK24" s="723">
        <f t="array" ref="BK24">IF((BN24^2*(I24^2+$G$3^2+$G$4^2)&gt;0),(BN24^2*(I24^2+$G$3^2+$G$4^2)),0)</f>
        <v/>
      </c>
      <c r="BL24" s="645">
        <f t="array" ref="BL24">IF(BK24=0,0,(BO24*BM24)^2)</f>
        <v/>
      </c>
      <c r="BM24" s="487">
        <f t="array" ref="BM24">0.5*((Y24-Z24)/60)</f>
        <v/>
      </c>
      <c r="BN24" s="663">
        <f t="array" ref="BN24">(X24/$G$5)*(10^((K24-$X$42)*0.1))</f>
        <v/>
      </c>
      <c r="BO24" s="219">
        <f t="array" ref="BO24">IF(BP24=0,0,(4.34*(BN24/BP24)))</f>
        <v/>
      </c>
      <c r="BP24" s="219">
        <f t="array" ref="BP24">X24/60</f>
        <v/>
      </c>
      <c r="BQ24" s="472" t="n"/>
      <c r="BR24" s="723">
        <f t="array" ref="BR24">IF((BU24^2*(I24^2+$G$3^2+$G$4^2)&gt;0),(BU24^2*(I24^2+$G$3^2+$G$4^2)),0)</f>
        <v/>
      </c>
      <c r="BS24" s="645">
        <f t="array" ref="BS24">IF(BR24=0,0,(BV24*BT24)^2)</f>
        <v/>
      </c>
      <c r="BT24" s="487">
        <f t="array" ref="BT24">0.5*((AB24-AC24)/60)</f>
        <v/>
      </c>
      <c r="BU24" s="663">
        <f t="array" ref="BU24">AA24/$G$5*10^((K24-$AA$42)/10)</f>
        <v/>
      </c>
      <c r="BV24" s="219">
        <f t="array" ref="BV24">IF(BW24=0,0,4.34*(BU24/BW24))</f>
        <v/>
      </c>
      <c r="BW24" s="219">
        <f t="array" ref="BW24">AA24/60</f>
        <v/>
      </c>
      <c r="BX24" s="471" t="n"/>
      <c r="BY24" s="723">
        <f t="array" ref="BY24">IF((CB24^2*(I24^2+$G$3^2+$G$4^2)&gt;0),(CB24^2*(I24^2+$G$3^2+$G$4^2)),0)</f>
        <v/>
      </c>
      <c r="BZ24" s="645">
        <f t="array" ref="BZ24">IF(BY24=0,0,(CC24*CA24)^2)</f>
        <v/>
      </c>
      <c r="CA24" s="487">
        <f t="array" ref="CA24">0.5*((AE24-AF24)/60)</f>
        <v/>
      </c>
      <c r="CB24" s="663">
        <f t="array" ref="CB24">AD24/$G$5*10^((K24-$AD$42)/10)</f>
        <v/>
      </c>
      <c r="CC24" s="219">
        <f t="array" ref="CC24">IF(CD24=0,0,4.34*(CB24/CD24))</f>
        <v/>
      </c>
      <c r="CD24" s="219">
        <f t="array" ref="CD24">AD24/60</f>
        <v/>
      </c>
      <c r="CE24" s="471" t="n"/>
      <c r="CF24" s="723">
        <f t="array" ref="CF24">IF((CI24^2*(I24^2+$G$3^2+$G$4^2)&gt;0),(CI24^2*(I24^2+$G$3^2+$G$4^2)),0)</f>
        <v/>
      </c>
      <c r="CG24" s="645">
        <f t="array" ref="CG24">IF(CF24=0,0,(CJ24*CH24)^2)</f>
        <v/>
      </c>
      <c r="CH24" s="487">
        <f t="array" ref="CH24">0.5*((AH24-AI24)/60)</f>
        <v/>
      </c>
      <c r="CI24" s="663">
        <f t="array" ref="CI24">AG24/$G$5*10^((K24-$AG$42)/10)</f>
        <v/>
      </c>
      <c r="CJ24" s="219">
        <f t="array" ref="CJ24">IF(CK24=0,0,4.34*(CI24/CK24))</f>
        <v/>
      </c>
      <c r="CK24" s="219">
        <f t="array" ref="CK24">AG24/60</f>
        <v/>
      </c>
      <c r="CL24" s="154" t="n"/>
      <c r="CM24" s="146" t="n"/>
      <c r="CN24" s="134">
        <f t="array" ref="CN24">O24/$G$5*10^(K24/10)</f>
        <v/>
      </c>
      <c r="CO24" s="134">
        <f t="array" ref="CO24">R24/$G$5*10^(K24/10)</f>
        <v/>
      </c>
      <c r="CP24" s="134">
        <f t="array" ref="CP24">U24/$G$5*10^(K24/10)</f>
        <v/>
      </c>
      <c r="CQ24" s="134">
        <f t="array" ref="CQ24">X24/$G$5*10^(K24/10)</f>
        <v/>
      </c>
      <c r="CR24" s="134">
        <f t="array" ref="CR24">AA24/$G$5*10^(K24/10)</f>
        <v/>
      </c>
      <c r="CS24" s="134">
        <f t="array" ref="CS24">AD24/$G$5*10^(K24/10)</f>
        <v/>
      </c>
      <c r="CT24" s="134">
        <f t="array" ref="CT24">AG24/$G$5*10^(K24/10)</f>
        <v/>
      </c>
      <c r="CU24" s="134">
        <f t="array" ref="CU24">O24/$G$5*10^(AM24/10)</f>
        <v/>
      </c>
      <c r="CV24" s="134">
        <f t="array" ref="CV24">R24/$G$5*10^(AM24/10)</f>
        <v/>
      </c>
      <c r="CW24" s="134">
        <f t="array" ref="CW24">U24/$G$5*10^(AM24/10)</f>
        <v/>
      </c>
      <c r="CX24" s="134">
        <f t="array" ref="CX24">X24/$G$5*10^(AM24/10)</f>
        <v/>
      </c>
      <c r="CY24" s="134">
        <f t="array" ref="CY24">AA24/$G$5*10^(AM24/10)</f>
        <v/>
      </c>
      <c r="CZ24" s="134">
        <f t="array" ref="CZ24">AD24/$G$5*10^(AM24/10)</f>
        <v/>
      </c>
      <c r="DA24" s="134">
        <f t="array" ref="DA24">AG24/$G$5*10^(AM24/10)</f>
        <v/>
      </c>
      <c r="DB24" s="220">
        <f t="array" ref="DB24">IF(K24&gt;80,O24,"")</f>
        <v/>
      </c>
      <c r="DC24" s="220">
        <f t="array" ref="DC24">IF(K24&gt;80,O24/$DB$10*10^(L24/10),"")</f>
        <v/>
      </c>
      <c r="DD24" s="220">
        <f t="array" ref="DD24">IF(K24&gt;80,O24/$DB$10*10^(K24/10),"")</f>
        <v/>
      </c>
      <c r="DE24" s="154" t="n"/>
      <c r="DF24" s="225" t="n"/>
      <c r="DG24" s="145" t="n"/>
      <c r="DH24" s="156" t="n"/>
    </row>
    <row r="25" ht="27" customHeight="1" s="621">
      <c r="A25" s="144" t="n"/>
      <c r="B25" s="146" t="n"/>
      <c r="C25" s="209">
        <f t="array" ref="C25">IF(AK25="0","T",IF((K25-AK25)&lt;65,"I",IF((K25-AK25)&lt;70,"K",IF((K25-AK25)&lt;75,"J",IF((K25-AK25)&lt;80,"K","L")))))</f>
        <v/>
      </c>
      <c r="D25" s="209">
        <f t="array" ref="D25">IF(J25&lt;135,"T",IF((J25-$J$69)&lt;135,"J","L"))</f>
        <v/>
      </c>
      <c r="E25" s="187" t="inlineStr">
        <is>
          <t>⌂</t>
        </is>
      </c>
      <c r="F25" s="226">
        <f t="array" ref="F25">VLOOKUP(E25,'Tab-Mis'!$B$5:$P$184,2,FALSE)</f>
        <v/>
      </c>
      <c r="G25" s="226">
        <f t="array" ref="G25">VLOOKUP(E25,'Tab-Mis'!$B$5:$P$184,3,FALSE)</f>
        <v/>
      </c>
      <c r="H25" s="226">
        <f t="array" ref="H25">VLOOKUP(E25,'Tab-Mis'!$B$5:$P$184,4,FALSE)</f>
        <v/>
      </c>
      <c r="I25" s="657">
        <f t="array" ref="I25">VLOOKUP(E25,'Tab-Mis'!$B$5:$P$184,12,FALSE)</f>
        <v/>
      </c>
      <c r="J25" s="657">
        <f t="array" ref="J25">VLOOKUP(E25,'Tab-Mis'!$B$5:$P$184,13,FALSE)</f>
        <v/>
      </c>
      <c r="K25" s="658">
        <f t="array" ref="K25">VLOOKUP(E25,'Tab-Mis'!$B$5:$P$184,14,FALSE)</f>
        <v/>
      </c>
      <c r="L25" s="638">
        <f t="array" ref="L25">VLOOKUP(E25,'Tab-Mis'!$B$5:$P$184,15,FALSE)</f>
        <v/>
      </c>
      <c r="M25" s="659">
        <f t="array" ref="M25">IF(AND($O$47&gt;87,K25&gt;80),AK25,0)</f>
        <v/>
      </c>
      <c r="N25" s="724">
        <f t="array" ref="N25">IF(M25=0,"",K25-M25)</f>
        <v/>
      </c>
      <c r="O25" s="137" t="n"/>
      <c r="P25" s="137" t="n"/>
      <c r="Q25" s="137" t="n"/>
      <c r="R25" s="137" t="n"/>
      <c r="S25" s="137" t="n"/>
      <c r="T25" s="137" t="n"/>
      <c r="U25" s="137" t="n"/>
      <c r="V25" s="137" t="n"/>
      <c r="W25" s="137" t="n"/>
      <c r="X25" s="137" t="n"/>
      <c r="Y25" s="137" t="n"/>
      <c r="Z25" s="137" t="n"/>
      <c r="AA25" s="137" t="n"/>
      <c r="AB25" s="137" t="n"/>
      <c r="AC25" s="137" t="n"/>
      <c r="AD25" s="137" t="n"/>
      <c r="AE25" s="137" t="n"/>
      <c r="AF25" s="137" t="n"/>
      <c r="AG25" s="137" t="n"/>
      <c r="AH25" s="137" t="n"/>
      <c r="AI25" s="137" t="n"/>
      <c r="AJ25" s="483" t="n"/>
      <c r="AK25" s="137">
        <f t="array" ref="AK25">IF(K25&lt;80,"0",IF((L25-K25)&lt;=2,($L$66-(($K$66-$L$66)/4)*(L25-K25-2)),($L$66-(($L$66-$M$66)/8)*(L25-K25-2))))</f>
        <v/>
      </c>
      <c r="AL25" s="137">
        <f t="array" ref="AL25">IF(J25&lt;135,"",J25-$J$69)</f>
        <v/>
      </c>
      <c r="AM25" s="644">
        <f t="array" ref="AM25">K25-AK25</f>
        <v/>
      </c>
      <c r="AN25" s="644">
        <f t="array" ref="AN25">O25/$G$5*10^(AM25/10)</f>
        <v/>
      </c>
      <c r="AO25" s="485" t="n"/>
      <c r="AP25" s="723">
        <f t="array" ref="AP25">IF((AS25^2*(I25^2+$G$3^2+$G$4^2)&gt;0),(AS25^2*(I25^2+$G$3^2+$G$4^2)),0)</f>
        <v/>
      </c>
      <c r="AQ25" s="645">
        <f t="array" ref="AQ25">IF(AP25=0,0,(AT25*AR25)^2)</f>
        <v/>
      </c>
      <c r="AR25" s="487">
        <f t="array" ref="AR25">0.5*((P25-Q25)/60)</f>
        <v/>
      </c>
      <c r="AS25" s="646">
        <f t="array" ref="AS25">O25/$G$5*10^((K25-$O$42)/10)</f>
        <v/>
      </c>
      <c r="AT25" s="134">
        <f t="array" ref="AT25">IF(AU25=0,0,4.34*(AS25/AU25))</f>
        <v/>
      </c>
      <c r="AU25" s="134">
        <f t="array" ref="AU25">O25/60</f>
        <v/>
      </c>
      <c r="AV25" s="471" t="n"/>
      <c r="AW25" s="723">
        <f t="array" ref="AW25">IF((AZ25^2*(I25^2+$G$3^2+$G$4^2)&gt;0),(AZ25^2*(I25^2+$G$3^2+$G$4^2)),0)</f>
        <v/>
      </c>
      <c r="AX25" s="645">
        <f t="array" ref="AX25">IF(AW25=0,0,(BA25*AY25)^2)</f>
        <v/>
      </c>
      <c r="AY25" s="487">
        <f t="array" ref="AY25">0.5*((S25-T25)/60)</f>
        <v/>
      </c>
      <c r="AZ25" s="663">
        <f t="array" ref="AZ25">R25/$G$5*10^((K25-$R$42)/10)</f>
        <v/>
      </c>
      <c r="BA25" s="219">
        <f t="array" ref="BA25">IF(BB25=0,0,4.34*(AZ25/BB25))</f>
        <v/>
      </c>
      <c r="BB25" s="219">
        <f t="array" ref="BB25">R25/60</f>
        <v/>
      </c>
      <c r="BC25" s="472" t="n"/>
      <c r="BD25" s="723">
        <f t="array" ref="BD25">IF((BG25^2*(I25^2+$G$3^2+$G$4^2)&gt;0),(BG25^2*(I25^2+$G$3^2+$G$4^2)),0)</f>
        <v/>
      </c>
      <c r="BE25" s="645">
        <f t="array" ref="BE25">IF(BD25=0,0,(BH25*BF25)^2)</f>
        <v/>
      </c>
      <c r="BF25" s="487">
        <f t="array" ref="BF25">0.5*((V25-W25)/60)</f>
        <v/>
      </c>
      <c r="BG25" s="663">
        <f t="array" ref="BG25">U25/$G$5*10^((K25-$U$42)/10)</f>
        <v/>
      </c>
      <c r="BH25" s="219">
        <f t="array" ref="BH25">IF(BI25=0,0,4.34*(BG25/BI25))</f>
        <v/>
      </c>
      <c r="BI25" s="219">
        <f t="array" ref="BI25">U25/60</f>
        <v/>
      </c>
      <c r="BJ25" s="472" t="n"/>
      <c r="BK25" s="723">
        <f t="array" ref="BK25">IF((BN25^2*(I25^2+$G$3^2+$G$4^2)&gt;0),(BN25^2*(I25^2+$G$3^2+$G$4^2)),0)</f>
        <v/>
      </c>
      <c r="BL25" s="645">
        <f t="array" ref="BL25">IF(BK25=0,0,(BO25*BM25)^2)</f>
        <v/>
      </c>
      <c r="BM25" s="487">
        <f t="array" ref="BM25">0.5*((Y25-Z25)/60)</f>
        <v/>
      </c>
      <c r="BN25" s="663">
        <f t="array" ref="BN25">(X25/$G$5)*(10^((K25-$X$42)*0.1))</f>
        <v/>
      </c>
      <c r="BO25" s="219">
        <f t="array" ref="BO25">IF(BP25=0,0,(4.34*(BN25/BP25)))</f>
        <v/>
      </c>
      <c r="BP25" s="219">
        <f t="array" ref="BP25">X25/60</f>
        <v/>
      </c>
      <c r="BQ25" s="472" t="n"/>
      <c r="BR25" s="723">
        <f t="array" ref="BR25">IF((BU25^2*(I25^2+$G$3^2+$G$4^2)&gt;0),(BU25^2*(I25^2+$G$3^2+$G$4^2)),0)</f>
        <v/>
      </c>
      <c r="BS25" s="645">
        <f t="array" ref="BS25">IF(BR25=0,0,(BV25*BT25)^2)</f>
        <v/>
      </c>
      <c r="BT25" s="487">
        <f t="array" ref="BT25">0.5*((AB25-AC25)/60)</f>
        <v/>
      </c>
      <c r="BU25" s="663">
        <f t="array" ref="BU25">AA25/$G$5*10^((K25-$AA$42)/10)</f>
        <v/>
      </c>
      <c r="BV25" s="219">
        <f t="array" ref="BV25">IF(BW25=0,0,4.34*(BU25/BW25))</f>
        <v/>
      </c>
      <c r="BW25" s="219">
        <f t="array" ref="BW25">AA25/60</f>
        <v/>
      </c>
      <c r="BX25" s="471" t="n"/>
      <c r="BY25" s="723">
        <f t="array" ref="BY25">IF((CB25^2*(I25^2+$G$3^2+$G$4^2)&gt;0),(CB25^2*(I25^2+$G$3^2+$G$4^2)),0)</f>
        <v/>
      </c>
      <c r="BZ25" s="645">
        <f t="array" ref="BZ25">IF(BY25=0,0,(CC25*CA25)^2)</f>
        <v/>
      </c>
      <c r="CA25" s="487">
        <f t="array" ref="CA25">0.5*((AE25-AF25)/60)</f>
        <v/>
      </c>
      <c r="CB25" s="663">
        <f t="array" ref="CB25">AD25/$G$5*10^((K25-$AD$42)/10)</f>
        <v/>
      </c>
      <c r="CC25" s="219">
        <f t="array" ref="CC25">IF(CD25=0,0,4.34*(CB25/CD25))</f>
        <v/>
      </c>
      <c r="CD25" s="219">
        <f t="array" ref="CD25">AD25/60</f>
        <v/>
      </c>
      <c r="CE25" s="471" t="n"/>
      <c r="CF25" s="723">
        <f t="array" ref="CF25">IF((CI25^2*(I25^2+$G$3^2+$G$4^2)&gt;0),(CI25^2*(I25^2+$G$3^2+$G$4^2)),0)</f>
        <v/>
      </c>
      <c r="CG25" s="645">
        <f t="array" ref="CG25">IF(CF25=0,0,(CJ25*CH25)^2)</f>
        <v/>
      </c>
      <c r="CH25" s="487">
        <f t="array" ref="CH25">0.5*((AH25-AI25)/60)</f>
        <v/>
      </c>
      <c r="CI25" s="663">
        <f t="array" ref="CI25">AG25/$G$5*10^((K25-$AG$42)/10)</f>
        <v/>
      </c>
      <c r="CJ25" s="219">
        <f t="array" ref="CJ25">IF(CK25=0,0,4.34*(CI25/CK25))</f>
        <v/>
      </c>
      <c r="CK25" s="219">
        <f t="array" ref="CK25">AG25/60</f>
        <v/>
      </c>
      <c r="CL25" s="154" t="n"/>
      <c r="CM25" s="146" t="n"/>
      <c r="CN25" s="134">
        <f t="array" ref="CN25">O25/$G$5*10^(K25/10)</f>
        <v/>
      </c>
      <c r="CO25" s="134">
        <f t="array" ref="CO25">R25/$G$5*10^(K25/10)</f>
        <v/>
      </c>
      <c r="CP25" s="134">
        <f t="array" ref="CP25">U25/$G$5*10^(K25/10)</f>
        <v/>
      </c>
      <c r="CQ25" s="134">
        <f t="array" ref="CQ25">X25/$G$5*10^(K25/10)</f>
        <v/>
      </c>
      <c r="CR25" s="134">
        <f t="array" ref="CR25">AA25/$G$5*10^(K25/10)</f>
        <v/>
      </c>
      <c r="CS25" s="134">
        <f t="array" ref="CS25">AD25/$G$5*10^(K25/10)</f>
        <v/>
      </c>
      <c r="CT25" s="134">
        <f t="array" ref="CT25">AG25/$G$5*10^(K25/10)</f>
        <v/>
      </c>
      <c r="CU25" s="134">
        <f t="array" ref="CU25">O25/$G$5*10^(AM25/10)</f>
        <v/>
      </c>
      <c r="CV25" s="134">
        <f t="array" ref="CV25">R25/$G$5*10^(AM25/10)</f>
        <v/>
      </c>
      <c r="CW25" s="134">
        <f t="array" ref="CW25">U25/$G$5*10^(AM25/10)</f>
        <v/>
      </c>
      <c r="CX25" s="134">
        <f t="array" ref="CX25">X25/$G$5*10^(AM25/10)</f>
        <v/>
      </c>
      <c r="CY25" s="134">
        <f t="array" ref="CY25">AA25/$G$5*10^(AM25/10)</f>
        <v/>
      </c>
      <c r="CZ25" s="134">
        <f t="array" ref="CZ25">AD25/$G$5*10^(AM25/10)</f>
        <v/>
      </c>
      <c r="DA25" s="134">
        <f t="array" ref="DA25">AG25/$G$5*10^(AM25/10)</f>
        <v/>
      </c>
      <c r="DB25" s="220">
        <f t="array" ref="DB25">IF(K25&gt;80,O25,"")</f>
        <v/>
      </c>
      <c r="DC25" s="220">
        <f t="array" ref="DC25">IF(K25&gt;80,O25/$DB$10*10^(L25/10),"")</f>
        <v/>
      </c>
      <c r="DD25" s="220">
        <f t="array" ref="DD25">IF(K25&gt;80,O25/$DB$10*10^(K25/10),"")</f>
        <v/>
      </c>
      <c r="DE25" s="154" t="n"/>
      <c r="DF25" s="225" t="n"/>
      <c r="DG25" s="145" t="n"/>
      <c r="DH25" s="156" t="n"/>
    </row>
    <row r="26" ht="27" customHeight="1" s="621">
      <c r="A26" s="144" t="n"/>
      <c r="B26" s="146" t="n"/>
      <c r="C26" s="209">
        <f t="array" ref="C26">IF(AK26="0","T",IF((K26-AK26)&lt;65,"I",IF((K26-AK26)&lt;70,"K",IF((K26-AK26)&lt;75,"J",IF((K26-AK26)&lt;80,"K","L")))))</f>
        <v/>
      </c>
      <c r="D26" s="209">
        <f t="array" ref="D26">IF(J26&lt;135,"T",IF((J26-$J$69)&lt;135,"J","L"))</f>
        <v/>
      </c>
      <c r="E26" s="187" t="inlineStr">
        <is>
          <t>⌂</t>
        </is>
      </c>
      <c r="F26" s="226">
        <f t="array" ref="F26">VLOOKUP(E26,'Tab-Mis'!$B$5:$P$184,2,FALSE)</f>
        <v/>
      </c>
      <c r="G26" s="226">
        <f t="array" ref="G26">VLOOKUP(E26,'Tab-Mis'!$B$5:$P$184,3,FALSE)</f>
        <v/>
      </c>
      <c r="H26" s="226">
        <f t="array" ref="H26">VLOOKUP(E26,'Tab-Mis'!$B$5:$P$184,4,FALSE)</f>
        <v/>
      </c>
      <c r="I26" s="657">
        <f t="array" ref="I26">VLOOKUP(E26,'Tab-Mis'!$B$5:$P$184,12,FALSE)</f>
        <v/>
      </c>
      <c r="J26" s="657">
        <f t="array" ref="J26">VLOOKUP(E26,'Tab-Mis'!$B$5:$P$184,13,FALSE)</f>
        <v/>
      </c>
      <c r="K26" s="658">
        <f t="array" ref="K26">VLOOKUP(E26,'Tab-Mis'!$B$5:$P$184,14,FALSE)</f>
        <v/>
      </c>
      <c r="L26" s="638">
        <f t="array" ref="L26">VLOOKUP(E26,'Tab-Mis'!$B$5:$P$184,15,FALSE)</f>
        <v/>
      </c>
      <c r="M26" s="659">
        <f t="array" ref="M26">IF(AND($O$47&gt;87,K26&gt;80),AK26,0)</f>
        <v/>
      </c>
      <c r="N26" s="724">
        <f t="array" ref="N26">IF(M26=0,"",K26-M26)</f>
        <v/>
      </c>
      <c r="O26" s="137" t="n"/>
      <c r="P26" s="137" t="n"/>
      <c r="Q26" s="137" t="n"/>
      <c r="R26" s="137" t="n"/>
      <c r="S26" s="137" t="n"/>
      <c r="T26" s="137" t="n"/>
      <c r="U26" s="137" t="n"/>
      <c r="V26" s="137" t="n"/>
      <c r="W26" s="137" t="n"/>
      <c r="X26" s="137" t="n"/>
      <c r="Y26" s="137" t="n"/>
      <c r="Z26" s="137" t="n"/>
      <c r="AA26" s="137" t="n"/>
      <c r="AB26" s="137" t="n"/>
      <c r="AC26" s="137" t="n"/>
      <c r="AD26" s="137" t="n"/>
      <c r="AE26" s="137" t="n"/>
      <c r="AF26" s="137" t="n"/>
      <c r="AG26" s="137" t="n"/>
      <c r="AH26" s="137" t="n"/>
      <c r="AI26" s="137" t="n"/>
      <c r="AJ26" s="483" t="n"/>
      <c r="AK26" s="137">
        <f t="array" ref="AK26">IF(K26&lt;80,"0",IF((L26-K26)&lt;=2,($L$66-(($K$66-$L$66)/4)*(L26-K26-2)),($L$66-(($L$66-$M$66)/8)*(L26-K26-2))))</f>
        <v/>
      </c>
      <c r="AL26" s="137">
        <f t="array" ref="AL26">IF(J26&lt;135,"",J26-$J$69)</f>
        <v/>
      </c>
      <c r="AM26" s="644">
        <f t="array" ref="AM26">K26-AK26</f>
        <v/>
      </c>
      <c r="AN26" s="644">
        <f t="array" ref="AN26">O26/$G$5*10^(AM26/10)</f>
        <v/>
      </c>
      <c r="AO26" s="485" t="n"/>
      <c r="AP26" s="723">
        <f t="array" ref="AP26">IF((AS26^2*(I26^2+$G$3^2+$G$4^2)&gt;0),(AS26^2*(I26^2+$G$3^2+$G$4^2)),0)</f>
        <v/>
      </c>
      <c r="AQ26" s="645">
        <f t="array" ref="AQ26">IF(AP26=0,0,(AT26*AR26)^2)</f>
        <v/>
      </c>
      <c r="AR26" s="487">
        <f t="array" ref="AR26">0.5*((P26-Q26)/60)</f>
        <v/>
      </c>
      <c r="AS26" s="646">
        <f t="array" ref="AS26">O26/$G$5*10^((K26-$O$42)/10)</f>
        <v/>
      </c>
      <c r="AT26" s="134">
        <f t="array" ref="AT26">IF(AU26=0,0,4.34*(AS26/AU26))</f>
        <v/>
      </c>
      <c r="AU26" s="134">
        <f t="array" ref="AU26">O26/60</f>
        <v/>
      </c>
      <c r="AV26" s="471" t="n"/>
      <c r="AW26" s="723">
        <f t="array" ref="AW26">IF((AZ26^2*(I26^2+$G$3^2+$G$4^2)&gt;0),(AZ26^2*(I26^2+$G$3^2+$G$4^2)),0)</f>
        <v/>
      </c>
      <c r="AX26" s="645">
        <f t="array" ref="AX26">IF(AW26=0,0,(BA26*AY26)^2)</f>
        <v/>
      </c>
      <c r="AY26" s="487">
        <f t="array" ref="AY26">0.5*((S26-T26)/60)</f>
        <v/>
      </c>
      <c r="AZ26" s="663">
        <f t="array" ref="AZ26">R26/$G$5*10^((K26-$R$42)/10)</f>
        <v/>
      </c>
      <c r="BA26" s="219">
        <f t="array" ref="BA26">IF(BB26=0,0,4.34*(AZ26/BB26))</f>
        <v/>
      </c>
      <c r="BB26" s="219">
        <f t="array" ref="BB26">R26/60</f>
        <v/>
      </c>
      <c r="BC26" s="472" t="n"/>
      <c r="BD26" s="723">
        <f t="array" ref="BD26">IF((BG26^2*(I26^2+$G$3^2+$G$4^2)&gt;0),(BG26^2*(I26^2+$G$3^2+$G$4^2)),0)</f>
        <v/>
      </c>
      <c r="BE26" s="645">
        <f t="array" ref="BE26">IF(BD26=0,0,(BH26*BF26)^2)</f>
        <v/>
      </c>
      <c r="BF26" s="487">
        <f t="array" ref="BF26">0.5*((V26-W26)/60)</f>
        <v/>
      </c>
      <c r="BG26" s="663">
        <f t="array" ref="BG26">U26/$G$5*10^((K26-$U$42)/10)</f>
        <v/>
      </c>
      <c r="BH26" s="219">
        <f t="array" ref="BH26">IF(BI26=0,0,4.34*(BG26/BI26))</f>
        <v/>
      </c>
      <c r="BI26" s="219">
        <f t="array" ref="BI26">U26/60</f>
        <v/>
      </c>
      <c r="BJ26" s="472" t="n"/>
      <c r="BK26" s="723">
        <f t="array" ref="BK26">IF((BN26^2*(I26^2+$G$3^2+$G$4^2)&gt;0),(BN26^2*(I26^2+$G$3^2+$G$4^2)),0)</f>
        <v/>
      </c>
      <c r="BL26" s="645">
        <f t="array" ref="BL26">IF(BK26=0,0,(BO26*BM26)^2)</f>
        <v/>
      </c>
      <c r="BM26" s="487">
        <f t="array" ref="BM26">0.5*((Y26-Z26)/60)</f>
        <v/>
      </c>
      <c r="BN26" s="663">
        <f t="array" ref="BN26">(X26/$G$5)*(10^((K26-$X$42)*0.1))</f>
        <v/>
      </c>
      <c r="BO26" s="219">
        <f t="array" ref="BO26">IF(BP26=0,0,(4.34*(BN26/BP26)))</f>
        <v/>
      </c>
      <c r="BP26" s="219">
        <f t="array" ref="BP26">X26/60</f>
        <v/>
      </c>
      <c r="BQ26" s="472" t="n"/>
      <c r="BR26" s="723">
        <f t="array" ref="BR26">IF((BU26^2*(I26^2+$G$3^2+$G$4^2)&gt;0),(BU26^2*(I26^2+$G$3^2+$G$4^2)),0)</f>
        <v/>
      </c>
      <c r="BS26" s="645">
        <f t="array" ref="BS26">IF(BR26=0,0,(BV26*BT26)^2)</f>
        <v/>
      </c>
      <c r="BT26" s="487">
        <f t="array" ref="BT26">0.5*((AB26-AC26)/60)</f>
        <v/>
      </c>
      <c r="BU26" s="663">
        <f t="array" ref="BU26">AA26/$G$5*10^((K26-$AA$42)/10)</f>
        <v/>
      </c>
      <c r="BV26" s="219">
        <f t="array" ref="BV26">IF(BW26=0,0,4.34*(BU26/BW26))</f>
        <v/>
      </c>
      <c r="BW26" s="219">
        <f t="array" ref="BW26">AA26/60</f>
        <v/>
      </c>
      <c r="BX26" s="471" t="n"/>
      <c r="BY26" s="723">
        <f t="array" ref="BY26">IF((CB26^2*(I26^2+$G$3^2+$G$4^2)&gt;0),(CB26^2*(I26^2+$G$3^2+$G$4^2)),0)</f>
        <v/>
      </c>
      <c r="BZ26" s="645">
        <f t="array" ref="BZ26">IF(BY26=0,0,(CC26*CA26)^2)</f>
        <v/>
      </c>
      <c r="CA26" s="487">
        <f t="array" ref="CA26">0.5*((AE26-AF26)/60)</f>
        <v/>
      </c>
      <c r="CB26" s="663">
        <f t="array" ref="CB26">AD26/$G$5*10^((K26-$AD$42)/10)</f>
        <v/>
      </c>
      <c r="CC26" s="219">
        <f t="array" ref="CC26">IF(CD26=0,0,4.34*(CB26/CD26))</f>
        <v/>
      </c>
      <c r="CD26" s="219">
        <f t="array" ref="CD26">AD26/60</f>
        <v/>
      </c>
      <c r="CE26" s="471" t="n"/>
      <c r="CF26" s="723">
        <f t="array" ref="CF26">IF((CI26^2*(I26^2+$G$3^2+$G$4^2)&gt;0),(CI26^2*(I26^2+$G$3^2+$G$4^2)),0)</f>
        <v/>
      </c>
      <c r="CG26" s="645">
        <f t="array" ref="CG26">IF(CF26=0,0,(CJ26*CH26)^2)</f>
        <v/>
      </c>
      <c r="CH26" s="487">
        <f t="array" ref="CH26">0.5*((AH26-AI26)/60)</f>
        <v/>
      </c>
      <c r="CI26" s="663">
        <f t="array" ref="CI26">AG26/$G$5*10^((K26-$AG$42)/10)</f>
        <v/>
      </c>
      <c r="CJ26" s="219">
        <f t="array" ref="CJ26">IF(CK26=0,0,4.34*(CI26/CK26))</f>
        <v/>
      </c>
      <c r="CK26" s="219">
        <f t="array" ref="CK26">AG26/60</f>
        <v/>
      </c>
      <c r="CL26" s="154" t="n"/>
      <c r="CM26" s="146" t="n"/>
      <c r="CN26" s="134">
        <f t="array" ref="CN26">O26/$G$5*10^(K26/10)</f>
        <v/>
      </c>
      <c r="CO26" s="134">
        <f t="array" ref="CO26">R26/$G$5*10^(K26/10)</f>
        <v/>
      </c>
      <c r="CP26" s="134">
        <f t="array" ref="CP26">U26/$G$5*10^(K26/10)</f>
        <v/>
      </c>
      <c r="CQ26" s="134">
        <f t="array" ref="CQ26">X26/$G$5*10^(K26/10)</f>
        <v/>
      </c>
      <c r="CR26" s="134">
        <f t="array" ref="CR26">AA26/$G$5*10^(K26/10)</f>
        <v/>
      </c>
      <c r="CS26" s="134">
        <f t="array" ref="CS26">AD26/$G$5*10^(K26/10)</f>
        <v/>
      </c>
      <c r="CT26" s="134">
        <f t="array" ref="CT26">AG26/$G$5*10^(K26/10)</f>
        <v/>
      </c>
      <c r="CU26" s="134">
        <f t="array" ref="CU26">O26/$G$5*10^(AM26/10)</f>
        <v/>
      </c>
      <c r="CV26" s="134">
        <f t="array" ref="CV26">R26/$G$5*10^(AM26/10)</f>
        <v/>
      </c>
      <c r="CW26" s="134">
        <f t="array" ref="CW26">U26/$G$5*10^(AM26/10)</f>
        <v/>
      </c>
      <c r="CX26" s="134">
        <f t="array" ref="CX26">X26/$G$5*10^(AM26/10)</f>
        <v/>
      </c>
      <c r="CY26" s="134">
        <f t="array" ref="CY26">AA26/$G$5*10^(AM26/10)</f>
        <v/>
      </c>
      <c r="CZ26" s="134">
        <f t="array" ref="CZ26">AD26/$G$5*10^(AM26/10)</f>
        <v/>
      </c>
      <c r="DA26" s="134">
        <f t="array" ref="DA26">AG26/$G$5*10^(AM26/10)</f>
        <v/>
      </c>
      <c r="DB26" s="220">
        <f t="array" ref="DB26">IF(K26&gt;80,O26,"")</f>
        <v/>
      </c>
      <c r="DC26" s="220">
        <f t="array" ref="DC26">IF(K26&gt;80,O26/$DB$10*10^(L26/10),"")</f>
        <v/>
      </c>
      <c r="DD26" s="220">
        <f t="array" ref="DD26">IF(K26&gt;80,O26/$DB$10*10^(K26/10),"")</f>
        <v/>
      </c>
      <c r="DE26" s="154" t="n"/>
      <c r="DF26" s="225" t="n"/>
      <c r="DG26" s="145" t="n"/>
      <c r="DH26" s="156" t="n"/>
    </row>
    <row r="27" ht="27" customHeight="1" s="621">
      <c r="A27" s="144" t="n"/>
      <c r="B27" s="146" t="n"/>
      <c r="C27" s="209">
        <f t="array" ref="C27">IF(AK27="0","T",IF((K27-AK27)&lt;65,"I",IF((K27-AK27)&lt;70,"K",IF((K27-AK27)&lt;75,"J",IF((K27-AK27)&lt;80,"K","L")))))</f>
        <v/>
      </c>
      <c r="D27" s="209">
        <f t="array" ref="D27">IF(J27&lt;135,"T",IF((J27-$J$69)&lt;135,"J","L"))</f>
        <v/>
      </c>
      <c r="E27" s="187" t="inlineStr">
        <is>
          <t>⌂</t>
        </is>
      </c>
      <c r="F27" s="226">
        <f t="array" ref="F27">VLOOKUP(E27,'Tab-Mis'!$B$5:$P$184,2,FALSE)</f>
        <v/>
      </c>
      <c r="G27" s="226">
        <f t="array" ref="G27">VLOOKUP(E27,'Tab-Mis'!$B$5:$P$184,3,FALSE)</f>
        <v/>
      </c>
      <c r="H27" s="226">
        <f t="array" ref="H27">VLOOKUP(E27,'Tab-Mis'!$B$5:$P$184,4,FALSE)</f>
        <v/>
      </c>
      <c r="I27" s="657">
        <f t="array" ref="I27">VLOOKUP(E27,'Tab-Mis'!$B$5:$P$184,12,FALSE)</f>
        <v/>
      </c>
      <c r="J27" s="657">
        <f t="array" ref="J27">VLOOKUP(E27,'Tab-Mis'!$B$5:$P$184,13,FALSE)</f>
        <v/>
      </c>
      <c r="K27" s="658">
        <f t="array" ref="K27">VLOOKUP(E27,'Tab-Mis'!$B$5:$P$184,14,FALSE)</f>
        <v/>
      </c>
      <c r="L27" s="638">
        <f t="array" ref="L27">VLOOKUP(E27,'Tab-Mis'!$B$5:$P$184,15,FALSE)</f>
        <v/>
      </c>
      <c r="M27" s="659">
        <f t="array" ref="M27">IF(AND($O$47&gt;87,K27&gt;80),AK27,0)</f>
        <v/>
      </c>
      <c r="N27" s="724">
        <f t="array" ref="N27">IF(M27=0,"",K27-M27)</f>
        <v/>
      </c>
      <c r="O27" s="137" t="n"/>
      <c r="P27" s="137" t="n"/>
      <c r="Q27" s="137" t="n"/>
      <c r="R27" s="137" t="n"/>
      <c r="S27" s="137" t="n"/>
      <c r="T27" s="137" t="n"/>
      <c r="U27" s="137" t="n"/>
      <c r="V27" s="137" t="n"/>
      <c r="W27" s="137" t="n"/>
      <c r="X27" s="137" t="n"/>
      <c r="Y27" s="137" t="n"/>
      <c r="Z27" s="137" t="n"/>
      <c r="AA27" s="137" t="n"/>
      <c r="AB27" s="137" t="n"/>
      <c r="AC27" s="137" t="n"/>
      <c r="AD27" s="137" t="n"/>
      <c r="AE27" s="137" t="n"/>
      <c r="AF27" s="137" t="n"/>
      <c r="AG27" s="137" t="n"/>
      <c r="AH27" s="137" t="n"/>
      <c r="AI27" s="137" t="n"/>
      <c r="AJ27" s="483" t="n"/>
      <c r="AK27" s="137">
        <f t="array" ref="AK27">IF(K27&lt;80,"0",IF((L27-K27)&lt;=2,($L$66-(($K$66-$L$66)/4)*(L27-K27-2)),($L$66-(($L$66-$M$66)/8)*(L27-K27-2))))</f>
        <v/>
      </c>
      <c r="AL27" s="137">
        <f t="array" ref="AL27">IF(J27&lt;135,"",J27-$J$69)</f>
        <v/>
      </c>
      <c r="AM27" s="644">
        <f t="array" ref="AM27">K27-AK27</f>
        <v/>
      </c>
      <c r="AN27" s="644">
        <f t="array" ref="AN27">O27/$G$5*10^(AM27/10)</f>
        <v/>
      </c>
      <c r="AO27" s="485" t="n"/>
      <c r="AP27" s="723">
        <f t="array" ref="AP27">IF((AS27^2*(I27^2+$G$3^2+$G$4^2)&gt;0),(AS27^2*(I27^2+$G$3^2+$G$4^2)),0)</f>
        <v/>
      </c>
      <c r="AQ27" s="645">
        <f t="array" ref="AQ27">IF(AP27=0,0,(AT27*AR27)^2)</f>
        <v/>
      </c>
      <c r="AR27" s="487">
        <f t="array" ref="AR27">0.5*((P27-Q27)/60)</f>
        <v/>
      </c>
      <c r="AS27" s="646">
        <f t="array" ref="AS27">O27/$G$5*10^((K27-$O$42)/10)</f>
        <v/>
      </c>
      <c r="AT27" s="134">
        <f t="array" ref="AT27">IF(AU27=0,0,4.34*(AS27/AU27))</f>
        <v/>
      </c>
      <c r="AU27" s="134">
        <f t="array" ref="AU27">O27/60</f>
        <v/>
      </c>
      <c r="AV27" s="471" t="n"/>
      <c r="AW27" s="723">
        <f t="array" ref="AW27">IF((AZ27^2*(I27^2+$G$3^2+$G$4^2)&gt;0),(AZ27^2*(I27^2+$G$3^2+$G$4^2)),0)</f>
        <v/>
      </c>
      <c r="AX27" s="645">
        <f t="array" ref="AX27">IF(AW27=0,0,(BA27*AY27)^2)</f>
        <v/>
      </c>
      <c r="AY27" s="487">
        <f t="array" ref="AY27">0.5*((S27-T27)/60)</f>
        <v/>
      </c>
      <c r="AZ27" s="663">
        <f t="array" ref="AZ27">R27/$G$5*10^((K27-$R$42)/10)</f>
        <v/>
      </c>
      <c r="BA27" s="219">
        <f t="array" ref="BA27">IF(BB27=0,0,4.34*(AZ27/BB27))</f>
        <v/>
      </c>
      <c r="BB27" s="219">
        <f t="array" ref="BB27">R27/60</f>
        <v/>
      </c>
      <c r="BC27" s="472" t="n"/>
      <c r="BD27" s="723">
        <f t="array" ref="BD27">IF((BG27^2*(I27^2+$G$3^2+$G$4^2)&gt;0),(BG27^2*(I27^2+$G$3^2+$G$4^2)),0)</f>
        <v/>
      </c>
      <c r="BE27" s="645">
        <f t="array" ref="BE27">IF(BD27=0,0,(BH27*BF27)^2)</f>
        <v/>
      </c>
      <c r="BF27" s="487">
        <f t="array" ref="BF27">0.5*((V27-W27)/60)</f>
        <v/>
      </c>
      <c r="BG27" s="663">
        <f t="array" ref="BG27">U27/$G$5*10^((K27-$U$42)/10)</f>
        <v/>
      </c>
      <c r="BH27" s="219">
        <f t="array" ref="BH27">IF(BI27=0,0,4.34*(BG27/BI27))</f>
        <v/>
      </c>
      <c r="BI27" s="219">
        <f t="array" ref="BI27">U27/60</f>
        <v/>
      </c>
      <c r="BJ27" s="472" t="n"/>
      <c r="BK27" s="723">
        <f t="array" ref="BK27">IF((BN27^2*(I27^2+$G$3^2+$G$4^2)&gt;0),(BN27^2*(I27^2+$G$3^2+$G$4^2)),0)</f>
        <v/>
      </c>
      <c r="BL27" s="645">
        <f t="array" ref="BL27">IF(BK27=0,0,(BO27*BM27)^2)</f>
        <v/>
      </c>
      <c r="BM27" s="487">
        <f t="array" ref="BM27">0.5*((Y27-Z27)/60)</f>
        <v/>
      </c>
      <c r="BN27" s="663">
        <f t="array" ref="BN27">(X27/$G$5)*(10^((K27-$X$42)*0.1))</f>
        <v/>
      </c>
      <c r="BO27" s="219">
        <f t="array" ref="BO27">IF(BP27=0,0,(4.34*(BN27/BP27)))</f>
        <v/>
      </c>
      <c r="BP27" s="219">
        <f t="array" ref="BP27">X27/60</f>
        <v/>
      </c>
      <c r="BQ27" s="472" t="n"/>
      <c r="BR27" s="723">
        <f t="array" ref="BR27">IF((BU27^2*(I27^2+$G$3^2+$G$4^2)&gt;0),(BU27^2*(I27^2+$G$3^2+$G$4^2)),0)</f>
        <v/>
      </c>
      <c r="BS27" s="645">
        <f t="array" ref="BS27">IF(BR27=0,0,(BV27*BT27)^2)</f>
        <v/>
      </c>
      <c r="BT27" s="487">
        <f t="array" ref="BT27">0.5*((AB27-AC27)/60)</f>
        <v/>
      </c>
      <c r="BU27" s="663">
        <f t="array" ref="BU27">AA27/$G$5*10^((K27-$AA$42)/10)</f>
        <v/>
      </c>
      <c r="BV27" s="219">
        <f t="array" ref="BV27">IF(BW27=0,0,4.34*(BU27/BW27))</f>
        <v/>
      </c>
      <c r="BW27" s="219">
        <f t="array" ref="BW27">AA27/60</f>
        <v/>
      </c>
      <c r="BX27" s="471" t="n"/>
      <c r="BY27" s="723">
        <f t="array" ref="BY27">IF((CB27^2*(I27^2+$G$3^2+$G$4^2)&gt;0),(CB27^2*(I27^2+$G$3^2+$G$4^2)),0)</f>
        <v/>
      </c>
      <c r="BZ27" s="645">
        <f t="array" ref="BZ27">IF(BY27=0,0,(CC27*CA27)^2)</f>
        <v/>
      </c>
      <c r="CA27" s="487">
        <f t="array" ref="CA27">0.5*((AE27-AF27)/60)</f>
        <v/>
      </c>
      <c r="CB27" s="663">
        <f t="array" ref="CB27">AD27/$G$5*10^((K27-$AD$42)/10)</f>
        <v/>
      </c>
      <c r="CC27" s="219">
        <f t="array" ref="CC27">IF(CD27=0,0,4.34*(CB27/CD27))</f>
        <v/>
      </c>
      <c r="CD27" s="219">
        <f t="array" ref="CD27">AD27/60</f>
        <v/>
      </c>
      <c r="CE27" s="471" t="n"/>
      <c r="CF27" s="723">
        <f t="array" ref="CF27">IF((CI27^2*(I27^2+$G$3^2+$G$4^2)&gt;0),(CI27^2*(I27^2+$G$3^2+$G$4^2)),0)</f>
        <v/>
      </c>
      <c r="CG27" s="645">
        <f t="array" ref="CG27">IF(CF27=0,0,(CJ27*CH27)^2)</f>
        <v/>
      </c>
      <c r="CH27" s="487">
        <f t="array" ref="CH27">0.5*((AH27-AI27)/60)</f>
        <v/>
      </c>
      <c r="CI27" s="663">
        <f t="array" ref="CI27">AG27/$G$5*10^((K27-$AG$42)/10)</f>
        <v/>
      </c>
      <c r="CJ27" s="219">
        <f t="array" ref="CJ27">IF(CK27=0,0,4.34*(CI27/CK27))</f>
        <v/>
      </c>
      <c r="CK27" s="219">
        <f t="array" ref="CK27">AG27/60</f>
        <v/>
      </c>
      <c r="CL27" s="154" t="n"/>
      <c r="CM27" s="146" t="n"/>
      <c r="CN27" s="134">
        <f t="array" ref="CN27">O27/$G$5*10^(K27/10)</f>
        <v/>
      </c>
      <c r="CO27" s="134">
        <f t="array" ref="CO27">R27/$G$5*10^(K27/10)</f>
        <v/>
      </c>
      <c r="CP27" s="134">
        <f t="array" ref="CP27">U27/$G$5*10^(K27/10)</f>
        <v/>
      </c>
      <c r="CQ27" s="134">
        <f t="array" ref="CQ27">X27/$G$5*10^(K27/10)</f>
        <v/>
      </c>
      <c r="CR27" s="134">
        <f t="array" ref="CR27">AA27/$G$5*10^(K27/10)</f>
        <v/>
      </c>
      <c r="CS27" s="134">
        <f t="array" ref="CS27">AD27/$G$5*10^(K27/10)</f>
        <v/>
      </c>
      <c r="CT27" s="134">
        <f t="array" ref="CT27">AG27/$G$5*10^(K27/10)</f>
        <v/>
      </c>
      <c r="CU27" s="134">
        <f t="array" ref="CU27">O27/$G$5*10^(AM27/10)</f>
        <v/>
      </c>
      <c r="CV27" s="134">
        <f t="array" ref="CV27">R27/$G$5*10^(AM27/10)</f>
        <v/>
      </c>
      <c r="CW27" s="134">
        <f t="array" ref="CW27">U27/$G$5*10^(AM27/10)</f>
        <v/>
      </c>
      <c r="CX27" s="134">
        <f t="array" ref="CX27">X27/$G$5*10^(AM27/10)</f>
        <v/>
      </c>
      <c r="CY27" s="134">
        <f t="array" ref="CY27">AA27/$G$5*10^(AM27/10)</f>
        <v/>
      </c>
      <c r="CZ27" s="134">
        <f t="array" ref="CZ27">AD27/$G$5*10^(AM27/10)</f>
        <v/>
      </c>
      <c r="DA27" s="134">
        <f t="array" ref="DA27">AG27/$G$5*10^(AM27/10)</f>
        <v/>
      </c>
      <c r="DB27" s="220">
        <f t="array" ref="DB27">IF(K27&gt;80,O27,"")</f>
        <v/>
      </c>
      <c r="DC27" s="220">
        <f t="array" ref="DC27">IF(K27&gt;80,O27/$DB$10*10^(L27/10),"")</f>
        <v/>
      </c>
      <c r="DD27" s="220">
        <f t="array" ref="DD27">IF(K27&gt;80,O27/$DB$10*10^(K27/10),"")</f>
        <v/>
      </c>
      <c r="DE27" s="154" t="n"/>
      <c r="DF27" s="225" t="n"/>
      <c r="DG27" s="145" t="n"/>
      <c r="DH27" s="156" t="n"/>
    </row>
    <row r="28" ht="27" customHeight="1" s="621">
      <c r="A28" s="144" t="n"/>
      <c r="B28" s="146" t="n"/>
      <c r="C28" s="209">
        <f t="array" ref="C28">IF(AK28="0","T",IF((K28-AK28)&lt;65,"I",IF((K28-AK28)&lt;70,"K",IF((K28-AK28)&lt;75,"J",IF((K28-AK28)&lt;80,"K","L")))))</f>
        <v/>
      </c>
      <c r="D28" s="209">
        <f t="array" ref="D28">IF(J28&lt;135,"T",IF((J28-$J$69)&lt;135,"J","L"))</f>
        <v/>
      </c>
      <c r="E28" s="187" t="inlineStr">
        <is>
          <t>⌂</t>
        </is>
      </c>
      <c r="F28" s="226">
        <f t="array" ref="F28">VLOOKUP(E28,'Tab-Mis'!$B$5:$P$184,2,FALSE)</f>
        <v/>
      </c>
      <c r="G28" s="226">
        <f t="array" ref="G28">VLOOKUP(E28,'Tab-Mis'!$B$5:$P$184,3,FALSE)</f>
        <v/>
      </c>
      <c r="H28" s="226">
        <f t="array" ref="H28">VLOOKUP(E28,'Tab-Mis'!$B$5:$P$184,4,FALSE)</f>
        <v/>
      </c>
      <c r="I28" s="657">
        <f t="array" ref="I28">VLOOKUP(E28,'Tab-Mis'!$B$5:$P$184,12,FALSE)</f>
        <v/>
      </c>
      <c r="J28" s="657">
        <f t="array" ref="J28">VLOOKUP(E28,'Tab-Mis'!$B$5:$P$184,13,FALSE)</f>
        <v/>
      </c>
      <c r="K28" s="658">
        <f t="array" ref="K28">VLOOKUP(E28,'Tab-Mis'!$B$5:$P$184,14,FALSE)</f>
        <v/>
      </c>
      <c r="L28" s="638">
        <f t="array" ref="L28">VLOOKUP(E28,'Tab-Mis'!$B$5:$P$184,15,FALSE)</f>
        <v/>
      </c>
      <c r="M28" s="659">
        <f t="array" ref="M28">IF(AND($O$47&gt;87,K28&gt;80),AK28,0)</f>
        <v/>
      </c>
      <c r="N28" s="724">
        <f t="array" ref="N28">IF(M28=0,"",K28-M28)</f>
        <v/>
      </c>
      <c r="O28" s="137" t="n"/>
      <c r="P28" s="137" t="n"/>
      <c r="Q28" s="137" t="n"/>
      <c r="R28" s="137" t="n"/>
      <c r="S28" s="137" t="n"/>
      <c r="T28" s="137" t="n"/>
      <c r="U28" s="137" t="n"/>
      <c r="V28" s="137" t="n"/>
      <c r="W28" s="137" t="n"/>
      <c r="X28" s="137" t="n"/>
      <c r="Y28" s="137" t="n"/>
      <c r="Z28" s="137" t="n"/>
      <c r="AA28" s="137" t="n"/>
      <c r="AB28" s="137" t="n"/>
      <c r="AC28" s="137" t="n"/>
      <c r="AD28" s="137" t="n"/>
      <c r="AE28" s="137" t="n"/>
      <c r="AF28" s="137" t="n"/>
      <c r="AG28" s="137" t="n"/>
      <c r="AH28" s="137" t="n"/>
      <c r="AI28" s="137" t="n"/>
      <c r="AJ28" s="483" t="n"/>
      <c r="AK28" s="137">
        <f t="array" ref="AK28">IF(K28&lt;80,"0",IF((L28-K28)&lt;=2,($L$66-(($K$66-$L$66)/4)*(L28-K28-2)),($L$66-(($L$66-$M$66)/8)*(L28-K28-2))))</f>
        <v/>
      </c>
      <c r="AL28" s="137">
        <f t="array" ref="AL28">IF(J28&lt;135,"",J28-$J$69)</f>
        <v/>
      </c>
      <c r="AM28" s="644">
        <f t="array" ref="AM28">K28-AK28</f>
        <v/>
      </c>
      <c r="AN28" s="644">
        <f t="array" ref="AN28">O28/$G$5*10^(AM28/10)</f>
        <v/>
      </c>
      <c r="AO28" s="485" t="n"/>
      <c r="AP28" s="723">
        <f t="array" ref="AP28">IF((AS28^2*(I28^2+$G$3^2+$G$4^2)&gt;0),(AS28^2*(I28^2+$G$3^2+$G$4^2)),0)</f>
        <v/>
      </c>
      <c r="AQ28" s="645">
        <f t="array" ref="AQ28">IF(AP28=0,0,(AT28*AR28)^2)</f>
        <v/>
      </c>
      <c r="AR28" s="487">
        <f t="array" ref="AR28">0.5*((P28-Q28)/60)</f>
        <v/>
      </c>
      <c r="AS28" s="646">
        <f t="array" ref="AS28">O28/$G$5*10^((K28-$O$42)/10)</f>
        <v/>
      </c>
      <c r="AT28" s="134">
        <f t="array" ref="AT28">IF(AU28=0,0,4.34*(AS28/AU28))</f>
        <v/>
      </c>
      <c r="AU28" s="134">
        <f t="array" ref="AU28">O28/60</f>
        <v/>
      </c>
      <c r="AV28" s="471" t="n"/>
      <c r="AW28" s="723">
        <f t="array" ref="AW28">IF((AZ28^2*(I28^2+$G$3^2+$G$4^2)&gt;0),(AZ28^2*(I28^2+$G$3^2+$G$4^2)),0)</f>
        <v/>
      </c>
      <c r="AX28" s="645">
        <f t="array" ref="AX28">IF(AW28=0,0,(BA28*AY28)^2)</f>
        <v/>
      </c>
      <c r="AY28" s="487">
        <f t="array" ref="AY28">0.5*((S28-T28)/60)</f>
        <v/>
      </c>
      <c r="AZ28" s="663">
        <f t="array" ref="AZ28">R28/$G$5*10^((K28-$R$42)/10)</f>
        <v/>
      </c>
      <c r="BA28" s="219">
        <f t="array" ref="BA28">IF(BB28=0,0,4.34*(AZ28/BB28))</f>
        <v/>
      </c>
      <c r="BB28" s="219">
        <f t="array" ref="BB28">R28/60</f>
        <v/>
      </c>
      <c r="BC28" s="472" t="n"/>
      <c r="BD28" s="723">
        <f t="array" ref="BD28">IF((BG28^2*(I28^2+$G$3^2+$G$4^2)&gt;0),(BG28^2*(I28^2+$G$3^2+$G$4^2)),0)</f>
        <v/>
      </c>
      <c r="BE28" s="645">
        <f t="array" ref="BE28">IF(BD28=0,0,(BH28*BF28)^2)</f>
        <v/>
      </c>
      <c r="BF28" s="487">
        <f t="array" ref="BF28">0.5*((V28-W28)/60)</f>
        <v/>
      </c>
      <c r="BG28" s="663">
        <f t="array" ref="BG28">U28/$G$5*10^((K28-$U$42)/10)</f>
        <v/>
      </c>
      <c r="BH28" s="219">
        <f t="array" ref="BH28">IF(BI28=0,0,4.34*(BG28/BI28))</f>
        <v/>
      </c>
      <c r="BI28" s="219">
        <f t="array" ref="BI28">U28/60</f>
        <v/>
      </c>
      <c r="BJ28" s="472" t="n"/>
      <c r="BK28" s="723">
        <f t="array" ref="BK28">IF((BN28^2*(I28^2+$G$3^2+$G$4^2)&gt;0),(BN28^2*(I28^2+$G$3^2+$G$4^2)),0)</f>
        <v/>
      </c>
      <c r="BL28" s="645">
        <f t="array" ref="BL28">IF(BK28=0,0,(BO28*BM28)^2)</f>
        <v/>
      </c>
      <c r="BM28" s="487">
        <f t="array" ref="BM28">0.5*((Y28-Z28)/60)</f>
        <v/>
      </c>
      <c r="BN28" s="663">
        <f t="array" ref="BN28">(X28/$G$5)*(10^((K28-$X$42)*0.1))</f>
        <v/>
      </c>
      <c r="BO28" s="219">
        <f t="array" ref="BO28">IF(BP28=0,0,(4.34*(BN28/BP28)))</f>
        <v/>
      </c>
      <c r="BP28" s="219">
        <f t="array" ref="BP28">X28/60</f>
        <v/>
      </c>
      <c r="BQ28" s="472" t="n"/>
      <c r="BR28" s="723">
        <f t="array" ref="BR28">IF((BU28^2*(I28^2+$G$3^2+$G$4^2)&gt;0),(BU28^2*(I28^2+$G$3^2+$G$4^2)),0)</f>
        <v/>
      </c>
      <c r="BS28" s="645">
        <f t="array" ref="BS28">IF(BR28=0,0,(BV28*BT28)^2)</f>
        <v/>
      </c>
      <c r="BT28" s="487">
        <f t="array" ref="BT28">0.5*((AB28-AC28)/60)</f>
        <v/>
      </c>
      <c r="BU28" s="663">
        <f t="array" ref="BU28">AA28/$G$5*10^((K28-$AA$42)/10)</f>
        <v/>
      </c>
      <c r="BV28" s="219">
        <f t="array" ref="BV28">IF(BW28=0,0,4.34*(BU28/BW28))</f>
        <v/>
      </c>
      <c r="BW28" s="219">
        <f t="array" ref="BW28">AA28/60</f>
        <v/>
      </c>
      <c r="BX28" s="471" t="n"/>
      <c r="BY28" s="723">
        <f t="array" ref="BY28">IF((CB28^2*(I28^2+$G$3^2+$G$4^2)&gt;0),(CB28^2*(I28^2+$G$3^2+$G$4^2)),0)</f>
        <v/>
      </c>
      <c r="BZ28" s="645">
        <f t="array" ref="BZ28">IF(BY28=0,0,(CC28*CA28)^2)</f>
        <v/>
      </c>
      <c r="CA28" s="487">
        <f t="array" ref="CA28">0.5*((AE28-AF28)/60)</f>
        <v/>
      </c>
      <c r="CB28" s="663">
        <f t="array" ref="CB28">AD28/$G$5*10^((K28-$AD$42)/10)</f>
        <v/>
      </c>
      <c r="CC28" s="219">
        <f t="array" ref="CC28">IF(CD28=0,0,4.34*(CB28/CD28))</f>
        <v/>
      </c>
      <c r="CD28" s="219">
        <f t="array" ref="CD28">AD28/60</f>
        <v/>
      </c>
      <c r="CE28" s="471" t="n"/>
      <c r="CF28" s="723">
        <f t="array" ref="CF28">IF((CI28^2*(I28^2+$G$3^2+$G$4^2)&gt;0),(CI28^2*(I28^2+$G$3^2+$G$4^2)),0)</f>
        <v/>
      </c>
      <c r="CG28" s="645">
        <f t="array" ref="CG28">IF(CF28=0,0,(CJ28*CH28)^2)</f>
        <v/>
      </c>
      <c r="CH28" s="487">
        <f t="array" ref="CH28">0.5*((AH28-AI28)/60)</f>
        <v/>
      </c>
      <c r="CI28" s="663">
        <f t="array" ref="CI28">AG28/$G$5*10^((K28-$AG$42)/10)</f>
        <v/>
      </c>
      <c r="CJ28" s="219">
        <f t="array" ref="CJ28">IF(CK28=0,0,4.34*(CI28/CK28))</f>
        <v/>
      </c>
      <c r="CK28" s="219">
        <f t="array" ref="CK28">AG28/60</f>
        <v/>
      </c>
      <c r="CL28" s="154" t="n"/>
      <c r="CM28" s="146" t="n"/>
      <c r="CN28" s="134">
        <f t="array" ref="CN28">O28/$G$5*10^(K28/10)</f>
        <v/>
      </c>
      <c r="CO28" s="134">
        <f t="array" ref="CO28">R28/$G$5*10^(K28/10)</f>
        <v/>
      </c>
      <c r="CP28" s="134">
        <f t="array" ref="CP28">U28/$G$5*10^(K28/10)</f>
        <v/>
      </c>
      <c r="CQ28" s="134">
        <f t="array" ref="CQ28">X28/$G$5*10^(K28/10)</f>
        <v/>
      </c>
      <c r="CR28" s="134">
        <f t="array" ref="CR28">AA28/$G$5*10^(K28/10)</f>
        <v/>
      </c>
      <c r="CS28" s="134">
        <f t="array" ref="CS28">AD28/$G$5*10^(K28/10)</f>
        <v/>
      </c>
      <c r="CT28" s="134">
        <f t="array" ref="CT28">AG28/$G$5*10^(K28/10)</f>
        <v/>
      </c>
      <c r="CU28" s="134">
        <f t="array" ref="CU28">O28/$G$5*10^(AM28/10)</f>
        <v/>
      </c>
      <c r="CV28" s="134">
        <f t="array" ref="CV28">R28/$G$5*10^(AM28/10)</f>
        <v/>
      </c>
      <c r="CW28" s="134">
        <f t="array" ref="CW28">U28/$G$5*10^(AM28/10)</f>
        <v/>
      </c>
      <c r="CX28" s="134">
        <f t="array" ref="CX28">X28/$G$5*10^(AM28/10)</f>
        <v/>
      </c>
      <c r="CY28" s="134">
        <f t="array" ref="CY28">AA28/$G$5*10^(AM28/10)</f>
        <v/>
      </c>
      <c r="CZ28" s="134">
        <f t="array" ref="CZ28">AD28/$G$5*10^(AM28/10)</f>
        <v/>
      </c>
      <c r="DA28" s="134">
        <f t="array" ref="DA28">AG28/$G$5*10^(AM28/10)</f>
        <v/>
      </c>
      <c r="DB28" s="220">
        <f t="array" ref="DB28">IF(K28&gt;80,O28,"")</f>
        <v/>
      </c>
      <c r="DC28" s="220">
        <f t="array" ref="DC28">IF(K28&gt;80,O28/$DB$10*10^(L28/10),"")</f>
        <v/>
      </c>
      <c r="DD28" s="220">
        <f t="array" ref="DD28">IF(K28&gt;80,O28/$DB$10*10^(K28/10),"")</f>
        <v/>
      </c>
      <c r="DE28" s="154" t="n"/>
      <c r="DF28" s="225" t="n"/>
      <c r="DG28" s="145" t="n"/>
      <c r="DH28" s="156" t="n"/>
    </row>
    <row r="29" ht="27" customHeight="1" s="621">
      <c r="A29" s="144" t="n"/>
      <c r="B29" s="146" t="n"/>
      <c r="C29" s="209">
        <f t="array" ref="C29">IF(AK29="0","T",IF((K29-AK29)&lt;65,"I",IF((K29-AK29)&lt;70,"K",IF((K29-AK29)&lt;75,"J",IF((K29-AK29)&lt;80,"K","L")))))</f>
        <v/>
      </c>
      <c r="D29" s="209">
        <f t="array" ref="D29">IF(J29&lt;135,"T",IF((J29-$J$69)&lt;135,"J","L"))</f>
        <v/>
      </c>
      <c r="E29" s="187" t="inlineStr">
        <is>
          <t>⌂</t>
        </is>
      </c>
      <c r="F29" s="226">
        <f t="array" ref="F29">VLOOKUP(E29,'Tab-Mis'!$B$5:$P$184,2,FALSE)</f>
        <v/>
      </c>
      <c r="G29" s="226">
        <f t="array" ref="G29">VLOOKUP(E29,'Tab-Mis'!$B$5:$P$184,3,FALSE)</f>
        <v/>
      </c>
      <c r="H29" s="226">
        <f t="array" ref="H29">VLOOKUP(E29,'Tab-Mis'!$B$5:$P$184,4,FALSE)</f>
        <v/>
      </c>
      <c r="I29" s="657">
        <f t="array" ref="I29">VLOOKUP(E29,'Tab-Mis'!$B$5:$P$184,12,FALSE)</f>
        <v/>
      </c>
      <c r="J29" s="657">
        <f t="array" ref="J29">VLOOKUP(E29,'Tab-Mis'!$B$5:$P$184,13,FALSE)</f>
        <v/>
      </c>
      <c r="K29" s="658">
        <f t="array" ref="K29">VLOOKUP(E29,'Tab-Mis'!$B$5:$P$184,14,FALSE)</f>
        <v/>
      </c>
      <c r="L29" s="638">
        <f t="array" ref="L29">VLOOKUP(E29,'Tab-Mis'!$B$5:$P$184,15,FALSE)</f>
        <v/>
      </c>
      <c r="M29" s="659">
        <f t="array" ref="M29">IF(AND($O$47&gt;87,K29&gt;80),AK29,0)</f>
        <v/>
      </c>
      <c r="N29" s="724">
        <f t="array" ref="N29">IF(M29=0,"",K29-M29)</f>
        <v/>
      </c>
      <c r="O29" s="137" t="n"/>
      <c r="P29" s="137" t="n"/>
      <c r="Q29" s="137" t="n"/>
      <c r="R29" s="137" t="n"/>
      <c r="S29" s="137" t="n"/>
      <c r="T29" s="137" t="n"/>
      <c r="U29" s="137" t="n"/>
      <c r="V29" s="137" t="n"/>
      <c r="W29" s="137" t="n"/>
      <c r="X29" s="137" t="n"/>
      <c r="Y29" s="137" t="n"/>
      <c r="Z29" s="137" t="n"/>
      <c r="AA29" s="137" t="n"/>
      <c r="AB29" s="137" t="n"/>
      <c r="AC29" s="137" t="n"/>
      <c r="AD29" s="137" t="n"/>
      <c r="AE29" s="137" t="n"/>
      <c r="AF29" s="137" t="n"/>
      <c r="AG29" s="137" t="n"/>
      <c r="AH29" s="137" t="n"/>
      <c r="AI29" s="137" t="n"/>
      <c r="AJ29" s="483" t="n"/>
      <c r="AK29" s="137">
        <f t="array" ref="AK29">IF(K29&lt;80,"0",IF((L29-K29)&lt;=2,($L$66-(($K$66-$L$66)/4)*(L29-K29-2)),($L$66-(($L$66-$M$66)/8)*(L29-K29-2))))</f>
        <v/>
      </c>
      <c r="AL29" s="137">
        <f t="array" ref="AL29">IF(J29&lt;135,"",J29-$J$69)</f>
        <v/>
      </c>
      <c r="AM29" s="644">
        <f t="array" ref="AM29">K29-AK29</f>
        <v/>
      </c>
      <c r="AN29" s="644">
        <f t="array" ref="AN29">O29/$G$5*10^(AM29/10)</f>
        <v/>
      </c>
      <c r="AO29" s="485" t="n"/>
      <c r="AP29" s="723">
        <f t="array" ref="AP29">IF((AS29^2*(I29^2+$G$3^2+$G$4^2)&gt;0),(AS29^2*(I29^2+$G$3^2+$G$4^2)),0)</f>
        <v/>
      </c>
      <c r="AQ29" s="645">
        <f t="array" ref="AQ29">IF(AP29=0,0,(AT29*AR29)^2)</f>
        <v/>
      </c>
      <c r="AR29" s="487">
        <f t="array" ref="AR29">0.5*((P29-Q29)/60)</f>
        <v/>
      </c>
      <c r="AS29" s="646">
        <f t="array" ref="AS29">O29/$G$5*10^((K29-$O$42)/10)</f>
        <v/>
      </c>
      <c r="AT29" s="134">
        <f t="array" ref="AT29">IF(AU29=0,0,4.34*(AS29/AU29))</f>
        <v/>
      </c>
      <c r="AU29" s="134">
        <f t="array" ref="AU29">O29/60</f>
        <v/>
      </c>
      <c r="AV29" s="471" t="n"/>
      <c r="AW29" s="723">
        <f t="array" ref="AW29">IF((AZ29^2*(I29^2+$G$3^2+$G$4^2)&gt;0),(AZ29^2*(I29^2+$G$3^2+$G$4^2)),0)</f>
        <v/>
      </c>
      <c r="AX29" s="645">
        <f t="array" ref="AX29">IF(AW29=0,0,(BA29*AY29)^2)</f>
        <v/>
      </c>
      <c r="AY29" s="487">
        <f t="array" ref="AY29">0.5*((S29-T29)/60)</f>
        <v/>
      </c>
      <c r="AZ29" s="663">
        <f t="array" ref="AZ29">R29/$G$5*10^((K29-$R$42)/10)</f>
        <v/>
      </c>
      <c r="BA29" s="219">
        <f t="array" ref="BA29">IF(BB29=0,0,4.34*(AZ29/BB29))</f>
        <v/>
      </c>
      <c r="BB29" s="219">
        <f t="array" ref="BB29">R29/60</f>
        <v/>
      </c>
      <c r="BC29" s="472" t="n"/>
      <c r="BD29" s="723">
        <f t="array" ref="BD29">IF((BG29^2*(I29^2+$G$3^2+$G$4^2)&gt;0),(BG29^2*(I29^2+$G$3^2+$G$4^2)),0)</f>
        <v/>
      </c>
      <c r="BE29" s="645">
        <f t="array" ref="BE29">IF(BD29=0,0,(BH29*BF29)^2)</f>
        <v/>
      </c>
      <c r="BF29" s="487">
        <f t="array" ref="BF29">0.5*((V29-W29)/60)</f>
        <v/>
      </c>
      <c r="BG29" s="663">
        <f t="array" ref="BG29">U29/$G$5*10^((K29-$U$42)/10)</f>
        <v/>
      </c>
      <c r="BH29" s="219">
        <f t="array" ref="BH29">IF(BI29=0,0,4.34*(BG29/BI29))</f>
        <v/>
      </c>
      <c r="BI29" s="219">
        <f t="array" ref="BI29">U29/60</f>
        <v/>
      </c>
      <c r="BJ29" s="472" t="n"/>
      <c r="BK29" s="723">
        <f t="array" ref="BK29">IF((BN29^2*(I29^2+$G$3^2+$G$4^2)&gt;0),(BN29^2*(I29^2+$G$3^2+$G$4^2)),0)</f>
        <v/>
      </c>
      <c r="BL29" s="645">
        <f t="array" ref="BL29">IF(BK29=0,0,(BO29*BM29)^2)</f>
        <v/>
      </c>
      <c r="BM29" s="487">
        <f t="array" ref="BM29">0.5*((Y29-Z29)/60)</f>
        <v/>
      </c>
      <c r="BN29" s="663">
        <f t="array" ref="BN29">(X29/$G$5)*(10^((K29-$X$42)*0.1))</f>
        <v/>
      </c>
      <c r="BO29" s="219">
        <f t="array" ref="BO29">IF(BP29=0,0,(4.34*(BN29/BP29)))</f>
        <v/>
      </c>
      <c r="BP29" s="219">
        <f t="array" ref="BP29">X29/60</f>
        <v/>
      </c>
      <c r="BQ29" s="472" t="n"/>
      <c r="BR29" s="723">
        <f t="array" ref="BR29">IF((BU29^2*(I29^2+$G$3^2+$G$4^2)&gt;0),(BU29^2*(I29^2+$G$3^2+$G$4^2)),0)</f>
        <v/>
      </c>
      <c r="BS29" s="645">
        <f t="array" ref="BS29">IF(BR29=0,0,(BV29*BT29)^2)</f>
        <v/>
      </c>
      <c r="BT29" s="487">
        <f t="array" ref="BT29">0.5*((AB29-AC29)/60)</f>
        <v/>
      </c>
      <c r="BU29" s="663">
        <f t="array" ref="BU29">AA29/$G$5*10^((K29-$AA$42)/10)</f>
        <v/>
      </c>
      <c r="BV29" s="219">
        <f t="array" ref="BV29">IF(BW29=0,0,4.34*(BU29/BW29))</f>
        <v/>
      </c>
      <c r="BW29" s="219">
        <f t="array" ref="BW29">AA29/60</f>
        <v/>
      </c>
      <c r="BX29" s="471" t="n"/>
      <c r="BY29" s="723">
        <f t="array" ref="BY29">IF((CB29^2*(I29^2+$G$3^2+$G$4^2)&gt;0),(CB29^2*(I29^2+$G$3^2+$G$4^2)),0)</f>
        <v/>
      </c>
      <c r="BZ29" s="645">
        <f t="array" ref="BZ29">IF(BY29=0,0,(CC29*CA29)^2)</f>
        <v/>
      </c>
      <c r="CA29" s="487">
        <f t="array" ref="CA29">0.5*((AE29-AF29)/60)</f>
        <v/>
      </c>
      <c r="CB29" s="663">
        <f t="array" ref="CB29">AD29/$G$5*10^((K29-$AD$42)/10)</f>
        <v/>
      </c>
      <c r="CC29" s="219">
        <f t="array" ref="CC29">IF(CD29=0,0,4.34*(CB29/CD29))</f>
        <v/>
      </c>
      <c r="CD29" s="219">
        <f t="array" ref="CD29">AD29/60</f>
        <v/>
      </c>
      <c r="CE29" s="471" t="n"/>
      <c r="CF29" s="723">
        <f t="array" ref="CF29">IF((CI29^2*(I29^2+$G$3^2+$G$4^2)&gt;0),(CI29^2*(I29^2+$G$3^2+$G$4^2)),0)</f>
        <v/>
      </c>
      <c r="CG29" s="645">
        <f t="array" ref="CG29">IF(CF29=0,0,(CJ29*CH29)^2)</f>
        <v/>
      </c>
      <c r="CH29" s="487">
        <f t="array" ref="CH29">0.5*((AH29-AI29)/60)</f>
        <v/>
      </c>
      <c r="CI29" s="663">
        <f t="array" ref="CI29">AG29/$G$5*10^((K29-$AG$42)/10)</f>
        <v/>
      </c>
      <c r="CJ29" s="219">
        <f t="array" ref="CJ29">IF(CK29=0,0,4.34*(CI29/CK29))</f>
        <v/>
      </c>
      <c r="CK29" s="219">
        <f t="array" ref="CK29">AG29/60</f>
        <v/>
      </c>
      <c r="CL29" s="154" t="n"/>
      <c r="CM29" s="146" t="n"/>
      <c r="CN29" s="134">
        <f t="array" ref="CN29">O29/$G$5*10^(K29/10)</f>
        <v/>
      </c>
      <c r="CO29" s="134">
        <f t="array" ref="CO29">R29/$G$5*10^(K29/10)</f>
        <v/>
      </c>
      <c r="CP29" s="134">
        <f t="array" ref="CP29">U29/$G$5*10^(K29/10)</f>
        <v/>
      </c>
      <c r="CQ29" s="134">
        <f t="array" ref="CQ29">X29/$G$5*10^(K29/10)</f>
        <v/>
      </c>
      <c r="CR29" s="134">
        <f t="array" ref="CR29">AA29/$G$5*10^(K29/10)</f>
        <v/>
      </c>
      <c r="CS29" s="134">
        <f t="array" ref="CS29">AD29/$G$5*10^(K29/10)</f>
        <v/>
      </c>
      <c r="CT29" s="134">
        <f t="array" ref="CT29">AG29/$G$5*10^(K29/10)</f>
        <v/>
      </c>
      <c r="CU29" s="134">
        <f t="array" ref="CU29">O29/$G$5*10^(AM29/10)</f>
        <v/>
      </c>
      <c r="CV29" s="134">
        <f t="array" ref="CV29">R29/$G$5*10^(AM29/10)</f>
        <v/>
      </c>
      <c r="CW29" s="134">
        <f t="array" ref="CW29">U29/$G$5*10^(AM29/10)</f>
        <v/>
      </c>
      <c r="CX29" s="134">
        <f t="array" ref="CX29">X29/$G$5*10^(AM29/10)</f>
        <v/>
      </c>
      <c r="CY29" s="134">
        <f t="array" ref="CY29">AA29/$G$5*10^(AM29/10)</f>
        <v/>
      </c>
      <c r="CZ29" s="134">
        <f t="array" ref="CZ29">AD29/$G$5*10^(AM29/10)</f>
        <v/>
      </c>
      <c r="DA29" s="134">
        <f t="array" ref="DA29">AG29/$G$5*10^(AM29/10)</f>
        <v/>
      </c>
      <c r="DB29" s="220">
        <f t="array" ref="DB29">IF(K29&gt;80,O29,"")</f>
        <v/>
      </c>
      <c r="DC29" s="220">
        <f t="array" ref="DC29">IF(K29&gt;80,O29/$DB$10*10^(L29/10),"")</f>
        <v/>
      </c>
      <c r="DD29" s="220">
        <f t="array" ref="DD29">IF(K29&gt;80,O29/$DB$10*10^(K29/10),"")</f>
        <v/>
      </c>
      <c r="DE29" s="154" t="n"/>
      <c r="DF29" s="225" t="n"/>
      <c r="DG29" s="145" t="n"/>
      <c r="DH29" s="156" t="n"/>
    </row>
    <row r="30" ht="27" customHeight="1" s="621">
      <c r="A30" s="144" t="n"/>
      <c r="B30" s="146" t="n"/>
      <c r="C30" s="209">
        <f t="array" ref="C30">IF(AK30="0","T",IF((K30-AK30)&lt;65,"I",IF((K30-AK30)&lt;70,"K",IF((K30-AK30)&lt;75,"J",IF((K30-AK30)&lt;80,"K","L")))))</f>
        <v/>
      </c>
      <c r="D30" s="209">
        <f t="array" ref="D30">IF(J30&lt;135,"T",IF((J30-$J$69)&lt;135,"J","L"))</f>
        <v/>
      </c>
      <c r="E30" s="187" t="inlineStr">
        <is>
          <t>⌂</t>
        </is>
      </c>
      <c r="F30" s="226">
        <f t="array" ref="F30">VLOOKUP(E30,'Tab-Mis'!$B$5:$P$184,2,FALSE)</f>
        <v/>
      </c>
      <c r="G30" s="226">
        <f t="array" ref="G30">VLOOKUP(E30,'Tab-Mis'!$B$5:$P$184,3,FALSE)</f>
        <v/>
      </c>
      <c r="H30" s="226">
        <f t="array" ref="H30">VLOOKUP(E30,'Tab-Mis'!$B$5:$P$184,4,FALSE)</f>
        <v/>
      </c>
      <c r="I30" s="657">
        <f t="array" ref="I30">VLOOKUP(E30,'Tab-Mis'!$B$5:$P$184,12,FALSE)</f>
        <v/>
      </c>
      <c r="J30" s="657">
        <f t="array" ref="J30">VLOOKUP(E30,'Tab-Mis'!$B$5:$P$184,13,FALSE)</f>
        <v/>
      </c>
      <c r="K30" s="658">
        <f t="array" ref="K30">VLOOKUP(E30,'Tab-Mis'!$B$5:$P$184,14,FALSE)</f>
        <v/>
      </c>
      <c r="L30" s="638">
        <f t="array" ref="L30">VLOOKUP(E30,'Tab-Mis'!$B$5:$P$184,15,FALSE)</f>
        <v/>
      </c>
      <c r="M30" s="659">
        <f t="array" ref="M30">IF(AND($O$47&gt;87,K30&gt;80),AK30,0)</f>
        <v/>
      </c>
      <c r="N30" s="724">
        <f t="array" ref="N30">IF(M30=0,"",K30-M30)</f>
        <v/>
      </c>
      <c r="O30" s="137" t="n"/>
      <c r="P30" s="137" t="n"/>
      <c r="Q30" s="137" t="n"/>
      <c r="R30" s="137" t="n"/>
      <c r="S30" s="137" t="n"/>
      <c r="T30" s="137" t="n"/>
      <c r="U30" s="137" t="n"/>
      <c r="V30" s="137" t="n"/>
      <c r="W30" s="137" t="n"/>
      <c r="X30" s="137" t="n"/>
      <c r="Y30" s="137" t="n"/>
      <c r="Z30" s="137" t="n"/>
      <c r="AA30" s="137" t="n"/>
      <c r="AB30" s="137" t="n"/>
      <c r="AC30" s="137" t="n"/>
      <c r="AD30" s="137" t="n"/>
      <c r="AE30" s="137" t="n"/>
      <c r="AF30" s="137" t="n"/>
      <c r="AG30" s="137" t="n"/>
      <c r="AH30" s="137" t="n"/>
      <c r="AI30" s="137" t="n"/>
      <c r="AJ30" s="483" t="n"/>
      <c r="AK30" s="137">
        <f t="array" ref="AK30">IF(K30&lt;80,"0",IF((L30-K30)&lt;=2,($L$66-(($K$66-$L$66)/4)*(L30-K30-2)),($L$66-(($L$66-$M$66)/8)*(L30-K30-2))))</f>
        <v/>
      </c>
      <c r="AL30" s="137">
        <f t="array" ref="AL30">IF(J30&lt;135,"",J30-$J$69)</f>
        <v/>
      </c>
      <c r="AM30" s="644">
        <f t="array" ref="AM30">K30-AK30</f>
        <v/>
      </c>
      <c r="AN30" s="644">
        <f t="array" ref="AN30">O30/$G$5*10^(AM30/10)</f>
        <v/>
      </c>
      <c r="AO30" s="485" t="n"/>
      <c r="AP30" s="723">
        <f t="array" ref="AP30">IF((AS30^2*(I30^2+$G$3^2+$G$4^2)&gt;0),(AS30^2*(I30^2+$G$3^2+$G$4^2)),0)</f>
        <v/>
      </c>
      <c r="AQ30" s="645">
        <f t="array" ref="AQ30">IF(AP30=0,0,(AT30*AR30)^2)</f>
        <v/>
      </c>
      <c r="AR30" s="487">
        <f t="array" ref="AR30">0.5*((P30-Q30)/60)</f>
        <v/>
      </c>
      <c r="AS30" s="646">
        <f t="array" ref="AS30">O30/$G$5*10^((K30-$O$42)/10)</f>
        <v/>
      </c>
      <c r="AT30" s="134">
        <f t="array" ref="AT30">IF(AU30=0,0,4.34*(AS30/AU30))</f>
        <v/>
      </c>
      <c r="AU30" s="134">
        <f t="array" ref="AU30">O30/60</f>
        <v/>
      </c>
      <c r="AV30" s="471" t="n"/>
      <c r="AW30" s="723">
        <f t="array" ref="AW30">IF((AZ30^2*(I30^2+$G$3^2+$G$4^2)&gt;0),(AZ30^2*(I30^2+$G$3^2+$G$4^2)),0)</f>
        <v/>
      </c>
      <c r="AX30" s="645">
        <f t="array" ref="AX30">IF(AW30=0,0,(BA30*AY30)^2)</f>
        <v/>
      </c>
      <c r="AY30" s="487">
        <f t="array" ref="AY30">0.5*((S30-T30)/60)</f>
        <v/>
      </c>
      <c r="AZ30" s="663">
        <f t="array" ref="AZ30">R30/$G$5*10^((K30-$R$42)/10)</f>
        <v/>
      </c>
      <c r="BA30" s="219">
        <f t="array" ref="BA30">IF(BB30=0,0,4.34*(AZ30/BB30))</f>
        <v/>
      </c>
      <c r="BB30" s="219">
        <f t="array" ref="BB30">R30/60</f>
        <v/>
      </c>
      <c r="BC30" s="472" t="n"/>
      <c r="BD30" s="723">
        <f t="array" ref="BD30">IF((BG30^2*(I30^2+$G$3^2+$G$4^2)&gt;0),(BG30^2*(I30^2+$G$3^2+$G$4^2)),0)</f>
        <v/>
      </c>
      <c r="BE30" s="645">
        <f t="array" ref="BE30">IF(BD30=0,0,(BH30*BF30)^2)</f>
        <v/>
      </c>
      <c r="BF30" s="487">
        <f t="array" ref="BF30">0.5*((V30-W30)/60)</f>
        <v/>
      </c>
      <c r="BG30" s="663">
        <f t="array" ref="BG30">U30/$G$5*10^((K30-$U$42)/10)</f>
        <v/>
      </c>
      <c r="BH30" s="219">
        <f t="array" ref="BH30">IF(BI30=0,0,4.34*(BG30/BI30))</f>
        <v/>
      </c>
      <c r="BI30" s="219">
        <f t="array" ref="BI30">U30/60</f>
        <v/>
      </c>
      <c r="BJ30" s="472" t="n"/>
      <c r="BK30" s="723">
        <f t="array" ref="BK30">IF((BN30^2*(I30^2+$G$3^2+$G$4^2)&gt;0),(BN30^2*(I30^2+$G$3^2+$G$4^2)),0)</f>
        <v/>
      </c>
      <c r="BL30" s="645">
        <f t="array" ref="BL30">IF(BK30=0,0,(BO30*BM30)^2)</f>
        <v/>
      </c>
      <c r="BM30" s="487">
        <f t="array" ref="BM30">0.5*((Y30-Z30)/60)</f>
        <v/>
      </c>
      <c r="BN30" s="663">
        <f t="array" ref="BN30">(X30/$G$5)*(10^((K30-$X$42)*0.1))</f>
        <v/>
      </c>
      <c r="BO30" s="219">
        <f t="array" ref="BO30">IF(BP30=0,0,(4.34*(BN30/BP30)))</f>
        <v/>
      </c>
      <c r="BP30" s="219">
        <f t="array" ref="BP30">X30/60</f>
        <v/>
      </c>
      <c r="BQ30" s="472" t="n"/>
      <c r="BR30" s="723">
        <f t="array" ref="BR30">IF((BU30^2*(I30^2+$G$3^2+$G$4^2)&gt;0),(BU30^2*(I30^2+$G$3^2+$G$4^2)),0)</f>
        <v/>
      </c>
      <c r="BS30" s="645">
        <f t="array" ref="BS30">IF(BR30=0,0,(BV30*BT30)^2)</f>
        <v/>
      </c>
      <c r="BT30" s="487">
        <f t="array" ref="BT30">0.5*((AB30-AC30)/60)</f>
        <v/>
      </c>
      <c r="BU30" s="663">
        <f t="array" ref="BU30">AA30/$G$5*10^((K30-$AA$42)/10)</f>
        <v/>
      </c>
      <c r="BV30" s="219">
        <f t="array" ref="BV30">IF(BW30=0,0,4.34*(BU30/BW30))</f>
        <v/>
      </c>
      <c r="BW30" s="219">
        <f t="array" ref="BW30">AA30/60</f>
        <v/>
      </c>
      <c r="BX30" s="471" t="n"/>
      <c r="BY30" s="723">
        <f t="array" ref="BY30">IF((CB30^2*(I30^2+$G$3^2+$G$4^2)&gt;0),(CB30^2*(I30^2+$G$3^2+$G$4^2)),0)</f>
        <v/>
      </c>
      <c r="BZ30" s="645">
        <f t="array" ref="BZ30">IF(BY30=0,0,(CC30*CA30)^2)</f>
        <v/>
      </c>
      <c r="CA30" s="487">
        <f t="array" ref="CA30">0.5*((AE30-AF30)/60)</f>
        <v/>
      </c>
      <c r="CB30" s="663">
        <f t="array" ref="CB30">AD30/$G$5*10^((K30-$AD$42)/10)</f>
        <v/>
      </c>
      <c r="CC30" s="219">
        <f t="array" ref="CC30">IF(CD30=0,0,4.34*(CB30/CD30))</f>
        <v/>
      </c>
      <c r="CD30" s="219">
        <f t="array" ref="CD30">AD30/60</f>
        <v/>
      </c>
      <c r="CE30" s="471" t="n"/>
      <c r="CF30" s="723">
        <f t="array" ref="CF30">IF((CI30^2*(I30^2+$G$3^2+$G$4^2)&gt;0),(CI30^2*(I30^2+$G$3^2+$G$4^2)),0)</f>
        <v/>
      </c>
      <c r="CG30" s="645">
        <f t="array" ref="CG30">IF(CF30=0,0,(CJ30*CH30)^2)</f>
        <v/>
      </c>
      <c r="CH30" s="487">
        <f t="array" ref="CH30">0.5*((AH30-AI30)/60)</f>
        <v/>
      </c>
      <c r="CI30" s="663">
        <f t="array" ref="CI30">AG30/$G$5*10^((K30-$AG$42)/10)</f>
        <v/>
      </c>
      <c r="CJ30" s="219">
        <f t="array" ref="CJ30">IF(CK30=0,0,4.34*(CI30/CK30))</f>
        <v/>
      </c>
      <c r="CK30" s="219">
        <f t="array" ref="CK30">AG30/60</f>
        <v/>
      </c>
      <c r="CL30" s="154" t="n"/>
      <c r="CM30" s="146" t="n"/>
      <c r="CN30" s="134">
        <f t="array" ref="CN30">O30/$G$5*10^(K30/10)</f>
        <v/>
      </c>
      <c r="CO30" s="134">
        <f t="array" ref="CO30">R30/$G$5*10^(K30/10)</f>
        <v/>
      </c>
      <c r="CP30" s="134">
        <f t="array" ref="CP30">U30/$G$5*10^(K30/10)</f>
        <v/>
      </c>
      <c r="CQ30" s="134">
        <f t="array" ref="CQ30">X30/$G$5*10^(K30/10)</f>
        <v/>
      </c>
      <c r="CR30" s="134">
        <f t="array" ref="CR30">AA30/$G$5*10^(K30/10)</f>
        <v/>
      </c>
      <c r="CS30" s="134">
        <f t="array" ref="CS30">AD30/$G$5*10^(K30/10)</f>
        <v/>
      </c>
      <c r="CT30" s="134">
        <f t="array" ref="CT30">AG30/$G$5*10^(K30/10)</f>
        <v/>
      </c>
      <c r="CU30" s="134">
        <f t="array" ref="CU30">O30/$G$5*10^(AM30/10)</f>
        <v/>
      </c>
      <c r="CV30" s="134">
        <f t="array" ref="CV30">R30/$G$5*10^(AM30/10)</f>
        <v/>
      </c>
      <c r="CW30" s="134">
        <f t="array" ref="CW30">U30/$G$5*10^(AM30/10)</f>
        <v/>
      </c>
      <c r="CX30" s="134">
        <f t="array" ref="CX30">X30/$G$5*10^(AM30/10)</f>
        <v/>
      </c>
      <c r="CY30" s="134">
        <f t="array" ref="CY30">AA30/$G$5*10^(AM30/10)</f>
        <v/>
      </c>
      <c r="CZ30" s="134">
        <f t="array" ref="CZ30">AD30/$G$5*10^(AM30/10)</f>
        <v/>
      </c>
      <c r="DA30" s="134">
        <f t="array" ref="DA30">AG30/$G$5*10^(AM30/10)</f>
        <v/>
      </c>
      <c r="DB30" s="220">
        <f t="array" ref="DB30">IF(K30&gt;80,O30,"")</f>
        <v/>
      </c>
      <c r="DC30" s="220">
        <f t="array" ref="DC30">IF(K30&gt;80,O30/$DB$10*10^(L30/10),"")</f>
        <v/>
      </c>
      <c r="DD30" s="220">
        <f t="array" ref="DD30">IF(K30&gt;80,O30/$DB$10*10^(K30/10),"")</f>
        <v/>
      </c>
      <c r="DE30" s="154" t="n"/>
      <c r="DF30" s="225" t="n"/>
      <c r="DG30" s="145" t="n"/>
      <c r="DH30" s="156" t="n"/>
    </row>
    <row r="31" ht="27" customHeight="1" s="621">
      <c r="A31" s="144" t="n"/>
      <c r="B31" s="146" t="n"/>
      <c r="C31" s="209">
        <f t="array" ref="C31">IF(AK31="0","T",IF((K31-AK31)&lt;65,"I",IF((K31-AK31)&lt;70,"K",IF((K31-AK31)&lt;75,"J",IF((K31-AK31)&lt;80,"K","L")))))</f>
        <v/>
      </c>
      <c r="D31" s="209">
        <f t="array" ref="D31">IF(J31&lt;135,"T",IF((J31-$J$69)&lt;135,"J","L"))</f>
        <v/>
      </c>
      <c r="E31" s="187" t="inlineStr">
        <is>
          <t>⌂</t>
        </is>
      </c>
      <c r="F31" s="226">
        <f t="array" ref="F31">VLOOKUP(E31,'Tab-Mis'!$B$5:$P$184,2,FALSE)</f>
        <v/>
      </c>
      <c r="G31" s="226">
        <f t="array" ref="G31">VLOOKUP(E31,'Tab-Mis'!$B$5:$P$184,3,FALSE)</f>
        <v/>
      </c>
      <c r="H31" s="226">
        <f t="array" ref="H31">VLOOKUP(E31,'Tab-Mis'!$B$5:$P$184,4,FALSE)</f>
        <v/>
      </c>
      <c r="I31" s="657">
        <f t="array" ref="I31">VLOOKUP(E31,'Tab-Mis'!$B$5:$P$184,12,FALSE)</f>
        <v/>
      </c>
      <c r="J31" s="657">
        <f t="array" ref="J31">VLOOKUP(E31,'Tab-Mis'!$B$5:$P$184,13,FALSE)</f>
        <v/>
      </c>
      <c r="K31" s="658">
        <f t="array" ref="K31">VLOOKUP(E31,'Tab-Mis'!$B$5:$P$184,14,FALSE)</f>
        <v/>
      </c>
      <c r="L31" s="638">
        <f t="array" ref="L31">VLOOKUP(E31,'Tab-Mis'!$B$5:$P$184,15,FALSE)</f>
        <v/>
      </c>
      <c r="M31" s="659">
        <f t="array" ref="M31">IF(AND($O$47&gt;87,K31&gt;80),AK31,0)</f>
        <v/>
      </c>
      <c r="N31" s="724">
        <f t="array" ref="N31">IF(M31=0,"",K31-M31)</f>
        <v/>
      </c>
      <c r="O31" s="137" t="n"/>
      <c r="P31" s="137" t="n"/>
      <c r="Q31" s="137" t="n"/>
      <c r="R31" s="137" t="n"/>
      <c r="S31" s="137" t="n"/>
      <c r="T31" s="137" t="n"/>
      <c r="U31" s="137" t="n"/>
      <c r="V31" s="137" t="n"/>
      <c r="W31" s="137" t="n"/>
      <c r="X31" s="137" t="n"/>
      <c r="Y31" s="137" t="n"/>
      <c r="Z31" s="137" t="n"/>
      <c r="AA31" s="137" t="n"/>
      <c r="AB31" s="137" t="n"/>
      <c r="AC31" s="137" t="n"/>
      <c r="AD31" s="137" t="n"/>
      <c r="AE31" s="137" t="n"/>
      <c r="AF31" s="137" t="n"/>
      <c r="AG31" s="137" t="n"/>
      <c r="AH31" s="137" t="n"/>
      <c r="AI31" s="137" t="n"/>
      <c r="AJ31" s="483" t="n"/>
      <c r="AK31" s="137">
        <f t="array" ref="AK31">IF(K31&lt;80,"0",IF((L31-K31)&lt;=2,($L$66-(($K$66-$L$66)/4)*(L31-K31-2)),($L$66-(($L$66-$M$66)/8)*(L31-K31-2))))</f>
        <v/>
      </c>
      <c r="AL31" s="137">
        <f t="array" ref="AL31">IF(J31&lt;135,"",J31-$J$69)</f>
        <v/>
      </c>
      <c r="AM31" s="644">
        <f t="array" ref="AM31">K31-AK31</f>
        <v/>
      </c>
      <c r="AN31" s="644">
        <f t="array" ref="AN31">O31/$G$5*10^(AM31/10)</f>
        <v/>
      </c>
      <c r="AO31" s="485" t="n"/>
      <c r="AP31" s="723">
        <f t="array" ref="AP31">IF((AS31^2*(I31^2+$G$3^2+$G$4^2)&gt;0),(AS31^2*(I31^2+$G$3^2+$G$4^2)),0)</f>
        <v/>
      </c>
      <c r="AQ31" s="645">
        <f t="array" ref="AQ31">IF(AP31=0,0,(AT31*AR31)^2)</f>
        <v/>
      </c>
      <c r="AR31" s="487">
        <f t="array" ref="AR31">0.5*((P31-Q31)/60)</f>
        <v/>
      </c>
      <c r="AS31" s="646">
        <f t="array" ref="AS31">O31/$G$5*10^((K31-$O$42)/10)</f>
        <v/>
      </c>
      <c r="AT31" s="134">
        <f t="array" ref="AT31">IF(AU31=0,0,4.34*(AS31/AU31))</f>
        <v/>
      </c>
      <c r="AU31" s="134">
        <f t="array" ref="AU31">O31/60</f>
        <v/>
      </c>
      <c r="AV31" s="471" t="n"/>
      <c r="AW31" s="723">
        <f t="array" ref="AW31">IF((AZ31^2*(I31^2+$G$3^2+$G$4^2)&gt;0),(AZ31^2*(I31^2+$G$3^2+$G$4^2)),0)</f>
        <v/>
      </c>
      <c r="AX31" s="645">
        <f t="array" ref="AX31">IF(AW31=0,0,(BA31*AY31)^2)</f>
        <v/>
      </c>
      <c r="AY31" s="487">
        <f t="array" ref="AY31">0.5*((S31-T31)/60)</f>
        <v/>
      </c>
      <c r="AZ31" s="663">
        <f t="array" ref="AZ31">R31/$G$5*10^((K31-$R$42)/10)</f>
        <v/>
      </c>
      <c r="BA31" s="219">
        <f t="array" ref="BA31">IF(BB31=0,0,4.34*(AZ31/BB31))</f>
        <v/>
      </c>
      <c r="BB31" s="219">
        <f t="array" ref="BB31">R31/60</f>
        <v/>
      </c>
      <c r="BC31" s="472" t="n"/>
      <c r="BD31" s="723">
        <f t="array" ref="BD31">IF((BG31^2*(I31^2+$G$3^2+$G$4^2)&gt;0),(BG31^2*(I31^2+$G$3^2+$G$4^2)),0)</f>
        <v/>
      </c>
      <c r="BE31" s="645">
        <f t="array" ref="BE31">IF(BD31=0,0,(BH31*BF31)^2)</f>
        <v/>
      </c>
      <c r="BF31" s="487">
        <f t="array" ref="BF31">0.5*((V31-W31)/60)</f>
        <v/>
      </c>
      <c r="BG31" s="663">
        <f t="array" ref="BG31">U31/$G$5*10^((K31-$U$42)/10)</f>
        <v/>
      </c>
      <c r="BH31" s="219">
        <f t="array" ref="BH31">IF(BI31=0,0,4.34*(BG31/BI31))</f>
        <v/>
      </c>
      <c r="BI31" s="219">
        <f t="array" ref="BI31">U31/60</f>
        <v/>
      </c>
      <c r="BJ31" s="472" t="n"/>
      <c r="BK31" s="723">
        <f t="array" ref="BK31">IF((BN31^2*(I31^2+$G$3^2+$G$4^2)&gt;0),(BN31^2*(I31^2+$G$3^2+$G$4^2)),0)</f>
        <v/>
      </c>
      <c r="BL31" s="645">
        <f t="array" ref="BL31">IF(BK31=0,0,(BO31*BM31)^2)</f>
        <v/>
      </c>
      <c r="BM31" s="487">
        <f t="array" ref="BM31">0.5*((Y31-Z31)/60)</f>
        <v/>
      </c>
      <c r="BN31" s="663">
        <f t="array" ref="BN31">(X31/$G$5)*(10^((K31-$X$42)*0.1))</f>
        <v/>
      </c>
      <c r="BO31" s="219">
        <f t="array" ref="BO31">IF(BP31=0,0,(4.34*(BN31/BP31)))</f>
        <v/>
      </c>
      <c r="BP31" s="219">
        <f t="array" ref="BP31">X31/60</f>
        <v/>
      </c>
      <c r="BQ31" s="472" t="n"/>
      <c r="BR31" s="723">
        <f t="array" ref="BR31">IF((BU31^2*(I31^2+$G$3^2+$G$4^2)&gt;0),(BU31^2*(I31^2+$G$3^2+$G$4^2)),0)</f>
        <v/>
      </c>
      <c r="BS31" s="645">
        <f t="array" ref="BS31">IF(BR31=0,0,(BV31*BT31)^2)</f>
        <v/>
      </c>
      <c r="BT31" s="487">
        <f t="array" ref="BT31">0.5*((AB31-AC31)/60)</f>
        <v/>
      </c>
      <c r="BU31" s="663">
        <f t="array" ref="BU31">AA31/$G$5*10^((K31-$AA$42)/10)</f>
        <v/>
      </c>
      <c r="BV31" s="219">
        <f t="array" ref="BV31">IF(BW31=0,0,4.34*(BU31/BW31))</f>
        <v/>
      </c>
      <c r="BW31" s="219">
        <f t="array" ref="BW31">AA31/60</f>
        <v/>
      </c>
      <c r="BX31" s="471" t="n"/>
      <c r="BY31" s="723">
        <f t="array" ref="BY31">IF((CB31^2*(I31^2+$G$3^2+$G$4^2)&gt;0),(CB31^2*(I31^2+$G$3^2+$G$4^2)),0)</f>
        <v/>
      </c>
      <c r="BZ31" s="645">
        <f t="array" ref="BZ31">IF(BY31=0,0,(CC31*CA31)^2)</f>
        <v/>
      </c>
      <c r="CA31" s="487">
        <f t="array" ref="CA31">0.5*((AE31-AF31)/60)</f>
        <v/>
      </c>
      <c r="CB31" s="663">
        <f t="array" ref="CB31">AD31/$G$5*10^((K31-$AD$42)/10)</f>
        <v/>
      </c>
      <c r="CC31" s="219">
        <f t="array" ref="CC31">IF(CD31=0,0,4.34*(CB31/CD31))</f>
        <v/>
      </c>
      <c r="CD31" s="219">
        <f t="array" ref="CD31">AD31/60</f>
        <v/>
      </c>
      <c r="CE31" s="471" t="n"/>
      <c r="CF31" s="723">
        <f t="array" ref="CF31">IF((CI31^2*(I31^2+$G$3^2+$G$4^2)&gt;0),(CI31^2*(I31^2+$G$3^2+$G$4^2)),0)</f>
        <v/>
      </c>
      <c r="CG31" s="645">
        <f t="array" ref="CG31">IF(CF31=0,0,(CJ31*CH31)^2)</f>
        <v/>
      </c>
      <c r="CH31" s="487">
        <f t="array" ref="CH31">0.5*((AH31-AI31)/60)</f>
        <v/>
      </c>
      <c r="CI31" s="663">
        <f t="array" ref="CI31">AG31/$G$5*10^((K31-$AG$42)/10)</f>
        <v/>
      </c>
      <c r="CJ31" s="219">
        <f t="array" ref="CJ31">IF(CK31=0,0,4.34*(CI31/CK31))</f>
        <v/>
      </c>
      <c r="CK31" s="219">
        <f t="array" ref="CK31">AG31/60</f>
        <v/>
      </c>
      <c r="CL31" s="154" t="n"/>
      <c r="CM31" s="146" t="n"/>
      <c r="CN31" s="134">
        <f t="array" ref="CN31">O31/$G$5*10^(K31/10)</f>
        <v/>
      </c>
      <c r="CO31" s="134">
        <f t="array" ref="CO31">R31/$G$5*10^(K31/10)</f>
        <v/>
      </c>
      <c r="CP31" s="134">
        <f t="array" ref="CP31">U31/$G$5*10^(K31/10)</f>
        <v/>
      </c>
      <c r="CQ31" s="134">
        <f t="array" ref="CQ31">X31/$G$5*10^(K31/10)</f>
        <v/>
      </c>
      <c r="CR31" s="134">
        <f t="array" ref="CR31">AA31/$G$5*10^(K31/10)</f>
        <v/>
      </c>
      <c r="CS31" s="134">
        <f t="array" ref="CS31">AD31/$G$5*10^(K31/10)</f>
        <v/>
      </c>
      <c r="CT31" s="134">
        <f t="array" ref="CT31">AG31/$G$5*10^(K31/10)</f>
        <v/>
      </c>
      <c r="CU31" s="134">
        <f t="array" ref="CU31">O31/$G$5*10^(AM31/10)</f>
        <v/>
      </c>
      <c r="CV31" s="134">
        <f t="array" ref="CV31">R31/$G$5*10^(AM31/10)</f>
        <v/>
      </c>
      <c r="CW31" s="134">
        <f t="array" ref="CW31">U31/$G$5*10^(AM31/10)</f>
        <v/>
      </c>
      <c r="CX31" s="134">
        <f t="array" ref="CX31">X31/$G$5*10^(AM31/10)</f>
        <v/>
      </c>
      <c r="CY31" s="134">
        <f t="array" ref="CY31">AA31/$G$5*10^(AM31/10)</f>
        <v/>
      </c>
      <c r="CZ31" s="134">
        <f t="array" ref="CZ31">AD31/$G$5*10^(AM31/10)</f>
        <v/>
      </c>
      <c r="DA31" s="134">
        <f t="array" ref="DA31">AG31/$G$5*10^(AM31/10)</f>
        <v/>
      </c>
      <c r="DB31" s="220">
        <f t="array" ref="DB31">IF(K31&gt;80,O31,"")</f>
        <v/>
      </c>
      <c r="DC31" s="220">
        <f t="array" ref="DC31">IF(K31&gt;80,O31/$DB$10*10^(L31/10),"")</f>
        <v/>
      </c>
      <c r="DD31" s="220">
        <f t="array" ref="DD31">IF(K31&gt;80,O31/$DB$10*10^(K31/10),"")</f>
        <v/>
      </c>
      <c r="DE31" s="154" t="n"/>
      <c r="DF31" s="225" t="n"/>
      <c r="DG31" s="145" t="n"/>
      <c r="DH31" s="156" t="n"/>
    </row>
    <row r="32" ht="27" customHeight="1" s="621">
      <c r="A32" s="144" t="n"/>
      <c r="B32" s="146" t="n"/>
      <c r="C32" s="209">
        <f t="array" ref="C32">IF(AK32="0","T",IF((K32-AK32)&lt;65,"I",IF((K32-AK32)&lt;70,"K",IF((K32-AK32)&lt;75,"J",IF((K32-AK32)&lt;80,"K","L")))))</f>
        <v/>
      </c>
      <c r="D32" s="209">
        <f t="array" ref="D32">IF(J32&lt;135,"T",IF((J32-$J$69)&lt;135,"J","L"))</f>
        <v/>
      </c>
      <c r="E32" s="187" t="inlineStr">
        <is>
          <t>⌂</t>
        </is>
      </c>
      <c r="F32" s="226">
        <f t="array" ref="F32">VLOOKUP(E32,'Tab-Mis'!$B$5:$P$184,2,FALSE)</f>
        <v/>
      </c>
      <c r="G32" s="226">
        <f t="array" ref="G32">VLOOKUP(E32,'Tab-Mis'!$B$5:$P$184,3,FALSE)</f>
        <v/>
      </c>
      <c r="H32" s="226">
        <f t="array" ref="H32">VLOOKUP(E32,'Tab-Mis'!$B$5:$P$184,4,FALSE)</f>
        <v/>
      </c>
      <c r="I32" s="657">
        <f t="array" ref="I32">VLOOKUP(E32,'Tab-Mis'!$B$5:$P$184,12,FALSE)</f>
        <v/>
      </c>
      <c r="J32" s="657">
        <f t="array" ref="J32">VLOOKUP(E32,'Tab-Mis'!$B$5:$P$184,13,FALSE)</f>
        <v/>
      </c>
      <c r="K32" s="658">
        <f t="array" ref="K32">VLOOKUP(E32,'Tab-Mis'!$B$5:$P$184,14,FALSE)</f>
        <v/>
      </c>
      <c r="L32" s="638">
        <f t="array" ref="L32">VLOOKUP(E32,'Tab-Mis'!$B$5:$P$184,15,FALSE)</f>
        <v/>
      </c>
      <c r="M32" s="659">
        <f t="array" ref="M32">IF(AND($O$47&gt;87,K32&gt;80),AK32,0)</f>
        <v/>
      </c>
      <c r="N32" s="724">
        <f t="array" ref="N32">IF(M32=0,"",K32-M32)</f>
        <v/>
      </c>
      <c r="O32" s="137" t="n"/>
      <c r="P32" s="137" t="n"/>
      <c r="Q32" s="137" t="n"/>
      <c r="R32" s="137" t="n"/>
      <c r="S32" s="137" t="n"/>
      <c r="T32" s="137" t="n"/>
      <c r="U32" s="137" t="n"/>
      <c r="V32" s="137" t="n"/>
      <c r="W32" s="137" t="n"/>
      <c r="X32" s="137" t="n"/>
      <c r="Y32" s="137" t="n"/>
      <c r="Z32" s="137" t="n"/>
      <c r="AA32" s="137" t="n"/>
      <c r="AB32" s="137" t="n"/>
      <c r="AC32" s="137" t="n"/>
      <c r="AD32" s="137" t="n"/>
      <c r="AE32" s="137" t="n"/>
      <c r="AF32" s="137" t="n"/>
      <c r="AG32" s="137" t="n"/>
      <c r="AH32" s="137" t="n"/>
      <c r="AI32" s="137" t="n"/>
      <c r="AJ32" s="483" t="n"/>
      <c r="AK32" s="137">
        <f t="array" ref="AK32">IF(K32&lt;80,"0",IF((L32-K32)&lt;=2,($L$66-(($K$66-$L$66)/4)*(L32-K32-2)),($L$66-(($L$66-$M$66)/8)*(L32-K32-2))))</f>
        <v/>
      </c>
      <c r="AL32" s="137">
        <f t="array" ref="AL32">IF(J32&lt;135,"",J32-$J$69)</f>
        <v/>
      </c>
      <c r="AM32" s="644">
        <f t="array" ref="AM32">K32-AK32</f>
        <v/>
      </c>
      <c r="AN32" s="644">
        <f t="array" ref="AN32">O32/$G$5*10^(AM32/10)</f>
        <v/>
      </c>
      <c r="AO32" s="485" t="n"/>
      <c r="AP32" s="723">
        <f t="array" ref="AP32">IF((AS32^2*(I32^2+$G$3^2+$G$4^2)&gt;0),(AS32^2*(I32^2+$G$3^2+$G$4^2)),0)</f>
        <v/>
      </c>
      <c r="AQ32" s="645">
        <f t="array" ref="AQ32">IF(AP32=0,0,(AT32*AR32)^2)</f>
        <v/>
      </c>
      <c r="AR32" s="487">
        <f t="array" ref="AR32">0.5*((P32-Q32)/60)</f>
        <v/>
      </c>
      <c r="AS32" s="646">
        <f t="array" ref="AS32">O32/$G$5*10^((K32-$O$42)/10)</f>
        <v/>
      </c>
      <c r="AT32" s="134">
        <f t="array" ref="AT32">IF(AU32=0,0,4.34*(AS32/AU32))</f>
        <v/>
      </c>
      <c r="AU32" s="134">
        <f t="array" ref="AU32">O32/60</f>
        <v/>
      </c>
      <c r="AV32" s="471" t="n"/>
      <c r="AW32" s="723">
        <f t="array" ref="AW32">IF((AZ32^2*(I32^2+$G$3^2+$G$4^2)&gt;0),(AZ32^2*(I32^2+$G$3^2+$G$4^2)),0)</f>
        <v/>
      </c>
      <c r="AX32" s="645">
        <f t="array" ref="AX32">IF(AW32=0,0,(BA32*AY32)^2)</f>
        <v/>
      </c>
      <c r="AY32" s="487">
        <f t="array" ref="AY32">0.5*((S32-T32)/60)</f>
        <v/>
      </c>
      <c r="AZ32" s="663">
        <f t="array" ref="AZ32">R32/$G$5*10^((K32-$R$42)/10)</f>
        <v/>
      </c>
      <c r="BA32" s="219">
        <f t="array" ref="BA32">IF(BB32=0,0,4.34*(AZ32/BB32))</f>
        <v/>
      </c>
      <c r="BB32" s="219">
        <f t="array" ref="BB32">R32/60</f>
        <v/>
      </c>
      <c r="BC32" s="472" t="n"/>
      <c r="BD32" s="723">
        <f t="array" ref="BD32">IF((BG32^2*(I32^2+$G$3^2+$G$4^2)&gt;0),(BG32^2*(I32^2+$G$3^2+$G$4^2)),0)</f>
        <v/>
      </c>
      <c r="BE32" s="645">
        <f t="array" ref="BE32">IF(BD32=0,0,(BH32*BF32)^2)</f>
        <v/>
      </c>
      <c r="BF32" s="487">
        <f t="array" ref="BF32">0.5*((V32-W32)/60)</f>
        <v/>
      </c>
      <c r="BG32" s="663">
        <f t="array" ref="BG32">U32/$G$5*10^((K32-$U$42)/10)</f>
        <v/>
      </c>
      <c r="BH32" s="219">
        <f t="array" ref="BH32">IF(BI32=0,0,4.34*(BG32/BI32))</f>
        <v/>
      </c>
      <c r="BI32" s="219">
        <f t="array" ref="BI32">U32/60</f>
        <v/>
      </c>
      <c r="BJ32" s="472" t="n"/>
      <c r="BK32" s="723">
        <f t="array" ref="BK32">IF((BN32^2*(I32^2+$G$3^2+$G$4^2)&gt;0),(BN32^2*(I32^2+$G$3^2+$G$4^2)),0)</f>
        <v/>
      </c>
      <c r="BL32" s="645">
        <f t="array" ref="BL32">IF(BK32=0,0,(BO32*BM32)^2)</f>
        <v/>
      </c>
      <c r="BM32" s="487">
        <f t="array" ref="BM32">0.5*((Y32-Z32)/60)</f>
        <v/>
      </c>
      <c r="BN32" s="663">
        <f t="array" ref="BN32">(X32/$G$5)*(10^((K32-$X$42)*0.1))</f>
        <v/>
      </c>
      <c r="BO32" s="219">
        <f t="array" ref="BO32">IF(BP32=0,0,(4.34*(BN32/BP32)))</f>
        <v/>
      </c>
      <c r="BP32" s="219">
        <f t="array" ref="BP32">X32/60</f>
        <v/>
      </c>
      <c r="BQ32" s="472" t="n"/>
      <c r="BR32" s="723">
        <f t="array" ref="BR32">IF((BU32^2*(I32^2+$G$3^2+$G$4^2)&gt;0),(BU32^2*(I32^2+$G$3^2+$G$4^2)),0)</f>
        <v/>
      </c>
      <c r="BS32" s="645">
        <f t="array" ref="BS32">IF(BR32=0,0,(BV32*BT32)^2)</f>
        <v/>
      </c>
      <c r="BT32" s="487">
        <f t="array" ref="BT32">0.5*((AB32-AC32)/60)</f>
        <v/>
      </c>
      <c r="BU32" s="663">
        <f t="array" ref="BU32">AA32/$G$5*10^((K32-$AA$42)/10)</f>
        <v/>
      </c>
      <c r="BV32" s="219">
        <f t="array" ref="BV32">IF(BW32=0,0,4.34*(BU32/BW32))</f>
        <v/>
      </c>
      <c r="BW32" s="219">
        <f t="array" ref="BW32">AA32/60</f>
        <v/>
      </c>
      <c r="BX32" s="471" t="n"/>
      <c r="BY32" s="723">
        <f t="array" ref="BY32">IF((CB32^2*(I32^2+$G$3^2+$G$4^2)&gt;0),(CB32^2*(I32^2+$G$3^2+$G$4^2)),0)</f>
        <v/>
      </c>
      <c r="BZ32" s="645">
        <f t="array" ref="BZ32">IF(BY32=0,0,(CC32*CA32)^2)</f>
        <v/>
      </c>
      <c r="CA32" s="487">
        <f t="array" ref="CA32">0.5*((AE32-AF32)/60)</f>
        <v/>
      </c>
      <c r="CB32" s="663">
        <f t="array" ref="CB32">AD32/$G$5*10^((K32-$AD$42)/10)</f>
        <v/>
      </c>
      <c r="CC32" s="219">
        <f t="array" ref="CC32">IF(CD32=0,0,4.34*(CB32/CD32))</f>
        <v/>
      </c>
      <c r="CD32" s="219">
        <f t="array" ref="CD32">AD32/60</f>
        <v/>
      </c>
      <c r="CE32" s="471" t="n"/>
      <c r="CF32" s="723">
        <f t="array" ref="CF32">IF((CI32^2*(I32^2+$G$3^2+$G$4^2)&gt;0),(CI32^2*(I32^2+$G$3^2+$G$4^2)),0)</f>
        <v/>
      </c>
      <c r="CG32" s="645">
        <f t="array" ref="CG32">IF(CF32=0,0,(CJ32*CH32)^2)</f>
        <v/>
      </c>
      <c r="CH32" s="487">
        <f t="array" ref="CH32">0.5*((AH32-AI32)/60)</f>
        <v/>
      </c>
      <c r="CI32" s="663">
        <f t="array" ref="CI32">AG32/$G$5*10^((K32-$AG$42)/10)</f>
        <v/>
      </c>
      <c r="CJ32" s="219">
        <f t="array" ref="CJ32">IF(CK32=0,0,4.34*(CI32/CK32))</f>
        <v/>
      </c>
      <c r="CK32" s="219">
        <f t="array" ref="CK32">AG32/60</f>
        <v/>
      </c>
      <c r="CL32" s="154" t="n"/>
      <c r="CM32" s="146" t="n"/>
      <c r="CN32" s="134">
        <f t="array" ref="CN32">O32/$G$5*10^(K32/10)</f>
        <v/>
      </c>
      <c r="CO32" s="134">
        <f t="array" ref="CO32">R32/$G$5*10^(K32/10)</f>
        <v/>
      </c>
      <c r="CP32" s="134">
        <f t="array" ref="CP32">U32/$G$5*10^(K32/10)</f>
        <v/>
      </c>
      <c r="CQ32" s="134">
        <f t="array" ref="CQ32">X32/$G$5*10^(K32/10)</f>
        <v/>
      </c>
      <c r="CR32" s="134">
        <f t="array" ref="CR32">AA32/$G$5*10^(K32/10)</f>
        <v/>
      </c>
      <c r="CS32" s="134">
        <f t="array" ref="CS32">AD32/$G$5*10^(K32/10)</f>
        <v/>
      </c>
      <c r="CT32" s="134">
        <f t="array" ref="CT32">AG32/$G$5*10^(K32/10)</f>
        <v/>
      </c>
      <c r="CU32" s="134">
        <f t="array" ref="CU32">O32/$G$5*10^(AM32/10)</f>
        <v/>
      </c>
      <c r="CV32" s="134">
        <f t="array" ref="CV32">R32/$G$5*10^(AM32/10)</f>
        <v/>
      </c>
      <c r="CW32" s="134">
        <f t="array" ref="CW32">U32/$G$5*10^(AM32/10)</f>
        <v/>
      </c>
      <c r="CX32" s="134">
        <f t="array" ref="CX32">X32/$G$5*10^(AM32/10)</f>
        <v/>
      </c>
      <c r="CY32" s="134">
        <f t="array" ref="CY32">AA32/$G$5*10^(AM32/10)</f>
        <v/>
      </c>
      <c r="CZ32" s="134">
        <f t="array" ref="CZ32">AD32/$G$5*10^(AM32/10)</f>
        <v/>
      </c>
      <c r="DA32" s="134">
        <f t="array" ref="DA32">AG32/$G$5*10^(AM32/10)</f>
        <v/>
      </c>
      <c r="DB32" s="220">
        <f t="array" ref="DB32">IF(K32&gt;80,O32,"")</f>
        <v/>
      </c>
      <c r="DC32" s="220">
        <f t="array" ref="DC32">IF(K32&gt;80,O32/$DB$10*10^(L32/10),"")</f>
        <v/>
      </c>
      <c r="DD32" s="220">
        <f t="array" ref="DD32">IF(K32&gt;80,O32/$DB$10*10^(K32/10),"")</f>
        <v/>
      </c>
      <c r="DE32" s="154" t="n"/>
      <c r="DF32" s="225" t="n"/>
      <c r="DG32" s="145" t="n"/>
      <c r="DH32" s="156" t="n"/>
    </row>
    <row r="33" ht="27" customHeight="1" s="621">
      <c r="A33" s="144" t="n"/>
      <c r="B33" s="146" t="n"/>
      <c r="C33" s="209">
        <f t="array" ref="C33">IF(AK33="0","T",IF((K33-AK33)&lt;65,"I",IF((K33-AK33)&lt;70,"K",IF((K33-AK33)&lt;75,"J",IF((K33-AK33)&lt;80,"K","L")))))</f>
        <v/>
      </c>
      <c r="D33" s="209">
        <f t="array" ref="D33">IF(J33&lt;135,"T",IF((J33-$J$69)&lt;135,"J","L"))</f>
        <v/>
      </c>
      <c r="E33" s="187" t="inlineStr">
        <is>
          <t>⌂</t>
        </is>
      </c>
      <c r="F33" s="226">
        <f t="array" ref="F33">VLOOKUP(E33,'Tab-Mis'!$B$5:$P$184,2,FALSE)</f>
        <v/>
      </c>
      <c r="G33" s="226">
        <f t="array" ref="G33">VLOOKUP(E33,'Tab-Mis'!$B$5:$P$184,3,FALSE)</f>
        <v/>
      </c>
      <c r="H33" s="226">
        <f t="array" ref="H33">VLOOKUP(E33,'Tab-Mis'!$B$5:$P$184,4,FALSE)</f>
        <v/>
      </c>
      <c r="I33" s="657">
        <f t="array" ref="I33">VLOOKUP(E33,'Tab-Mis'!$B$5:$P$184,12,FALSE)</f>
        <v/>
      </c>
      <c r="J33" s="657">
        <f t="array" ref="J33">VLOOKUP(E33,'Tab-Mis'!$B$5:$P$184,13,FALSE)</f>
        <v/>
      </c>
      <c r="K33" s="658">
        <f t="array" ref="K33">VLOOKUP(E33,'Tab-Mis'!$B$5:$P$184,14,FALSE)</f>
        <v/>
      </c>
      <c r="L33" s="638">
        <f t="array" ref="L33">VLOOKUP(E33,'Tab-Mis'!$B$5:$P$184,15,FALSE)</f>
        <v/>
      </c>
      <c r="M33" s="659">
        <f t="array" ref="M33">IF(AND($O$47&gt;87,K33&gt;80),AK33,0)</f>
        <v/>
      </c>
      <c r="N33" s="724">
        <f t="array" ref="N33">IF(M33=0,"",K33-M33)</f>
        <v/>
      </c>
      <c r="O33" s="137" t="n"/>
      <c r="P33" s="137" t="n"/>
      <c r="Q33" s="137" t="n"/>
      <c r="R33" s="137" t="n"/>
      <c r="S33" s="137" t="n"/>
      <c r="T33" s="137" t="n"/>
      <c r="U33" s="137" t="n"/>
      <c r="V33" s="137" t="n"/>
      <c r="W33" s="137" t="n"/>
      <c r="X33" s="137" t="n"/>
      <c r="Y33" s="137" t="n"/>
      <c r="Z33" s="137" t="n"/>
      <c r="AA33" s="137" t="n"/>
      <c r="AB33" s="137" t="n"/>
      <c r="AC33" s="137" t="n"/>
      <c r="AD33" s="137" t="n"/>
      <c r="AE33" s="137" t="n"/>
      <c r="AF33" s="137" t="n"/>
      <c r="AG33" s="137" t="n"/>
      <c r="AH33" s="137" t="n"/>
      <c r="AI33" s="137" t="n"/>
      <c r="AJ33" s="483" t="n"/>
      <c r="AK33" s="137">
        <f t="array" ref="AK33">IF(K33&lt;80,"0",IF((L33-K33)&lt;=2,($L$66-(($K$66-$L$66)/4)*(L33-K33-2)),($L$66-(($L$66-$M$66)/8)*(L33-K33-2))))</f>
        <v/>
      </c>
      <c r="AL33" s="137">
        <f t="array" ref="AL33">IF(J33&lt;135,"",J33-$J$69)</f>
        <v/>
      </c>
      <c r="AM33" s="644">
        <f t="array" ref="AM33">K33-AK33</f>
        <v/>
      </c>
      <c r="AN33" s="644">
        <f t="array" ref="AN33">O33/$G$5*10^(AM33/10)</f>
        <v/>
      </c>
      <c r="AO33" s="485" t="n"/>
      <c r="AP33" s="723">
        <f t="array" ref="AP33">IF((AS33^2*(I33^2+$G$3^2+$G$4^2)&gt;0),(AS33^2*(I33^2+$G$3^2+$G$4^2)),0)</f>
        <v/>
      </c>
      <c r="AQ33" s="645">
        <f t="array" ref="AQ33">IF(AP33=0,0,(AT33*AR33)^2)</f>
        <v/>
      </c>
      <c r="AR33" s="487">
        <f t="array" ref="AR33">0.5*((P33-Q33)/60)</f>
        <v/>
      </c>
      <c r="AS33" s="646">
        <f t="array" ref="AS33">O33/$G$5*10^((K33-$O$42)/10)</f>
        <v/>
      </c>
      <c r="AT33" s="134">
        <f t="array" ref="AT33">IF(AU33=0,0,4.34*(AS33/AU33))</f>
        <v/>
      </c>
      <c r="AU33" s="134">
        <f t="array" ref="AU33">O33/60</f>
        <v/>
      </c>
      <c r="AV33" s="471" t="n"/>
      <c r="AW33" s="723">
        <f t="array" ref="AW33">IF((AZ33^2*(I33^2+$G$3^2+$G$4^2)&gt;0),(AZ33^2*(I33^2+$G$3^2+$G$4^2)),0)</f>
        <v/>
      </c>
      <c r="AX33" s="645">
        <f t="array" ref="AX33">IF(AW33=0,0,(BA33*AY33)^2)</f>
        <v/>
      </c>
      <c r="AY33" s="487">
        <f t="array" ref="AY33">0.5*((S33-T33)/60)</f>
        <v/>
      </c>
      <c r="AZ33" s="663">
        <f t="array" ref="AZ33">R33/$G$5*10^((K33-$R$42)/10)</f>
        <v/>
      </c>
      <c r="BA33" s="219">
        <f t="array" ref="BA33">IF(BB33=0,0,4.34*(AZ33/BB33))</f>
        <v/>
      </c>
      <c r="BB33" s="219">
        <f t="array" ref="BB33">R33/60</f>
        <v/>
      </c>
      <c r="BC33" s="472" t="n"/>
      <c r="BD33" s="723">
        <f t="array" ref="BD33">IF((BG33^2*(I33^2+$G$3^2+$G$4^2)&gt;0),(BG33^2*(I33^2+$G$3^2+$G$4^2)),0)</f>
        <v/>
      </c>
      <c r="BE33" s="645">
        <f t="array" ref="BE33">IF(BD33=0,0,(BH33*BF33)^2)</f>
        <v/>
      </c>
      <c r="BF33" s="487">
        <f t="array" ref="BF33">0.5*((V33-W33)/60)</f>
        <v/>
      </c>
      <c r="BG33" s="663">
        <f t="array" ref="BG33">U33/$G$5*10^((K33-$U$42)/10)</f>
        <v/>
      </c>
      <c r="BH33" s="219">
        <f t="array" ref="BH33">IF(BI33=0,0,4.34*(BG33/BI33))</f>
        <v/>
      </c>
      <c r="BI33" s="219">
        <f t="array" ref="BI33">U33/60</f>
        <v/>
      </c>
      <c r="BJ33" s="472" t="n"/>
      <c r="BK33" s="723">
        <f t="array" ref="BK33">IF((BN33^2*(I33^2+$G$3^2+$G$4^2)&gt;0),(BN33^2*(I33^2+$G$3^2+$G$4^2)),0)</f>
        <v/>
      </c>
      <c r="BL33" s="645">
        <f t="array" ref="BL33">IF(BK33=0,0,(BO33*BM33)^2)</f>
        <v/>
      </c>
      <c r="BM33" s="487">
        <f t="array" ref="BM33">0.5*((Y33-Z33)/60)</f>
        <v/>
      </c>
      <c r="BN33" s="663">
        <f t="array" ref="BN33">(X33/$G$5)*(10^((K33-$X$42)*0.1))</f>
        <v/>
      </c>
      <c r="BO33" s="219">
        <f t="array" ref="BO33">IF(BP33=0,0,(4.34*(BN33/BP33)))</f>
        <v/>
      </c>
      <c r="BP33" s="219">
        <f t="array" ref="BP33">X33/60</f>
        <v/>
      </c>
      <c r="BQ33" s="472" t="n"/>
      <c r="BR33" s="723">
        <f t="array" ref="BR33">IF((BU33^2*(I33^2+$G$3^2+$G$4^2)&gt;0),(BU33^2*(I33^2+$G$3^2+$G$4^2)),0)</f>
        <v/>
      </c>
      <c r="BS33" s="645">
        <f t="array" ref="BS33">IF(BR33=0,0,(BV33*BT33)^2)</f>
        <v/>
      </c>
      <c r="BT33" s="487">
        <f t="array" ref="BT33">0.5*((AB33-AC33)/60)</f>
        <v/>
      </c>
      <c r="BU33" s="663">
        <f t="array" ref="BU33">AA33/$G$5*10^((K33-$AA$42)/10)</f>
        <v/>
      </c>
      <c r="BV33" s="219">
        <f t="array" ref="BV33">IF(BW33=0,0,4.34*(BU33/BW33))</f>
        <v/>
      </c>
      <c r="BW33" s="219">
        <f t="array" ref="BW33">AA33/60</f>
        <v/>
      </c>
      <c r="BX33" s="471" t="n"/>
      <c r="BY33" s="723">
        <f t="array" ref="BY33">IF((CB33^2*(I33^2+$G$3^2+$G$4^2)&gt;0),(CB33^2*(I33^2+$G$3^2+$G$4^2)),0)</f>
        <v/>
      </c>
      <c r="BZ33" s="645">
        <f t="array" ref="BZ33">IF(BY33=0,0,(CC33*CA33)^2)</f>
        <v/>
      </c>
      <c r="CA33" s="487">
        <f t="array" ref="CA33">0.5*((AE33-AF33)/60)</f>
        <v/>
      </c>
      <c r="CB33" s="663">
        <f t="array" ref="CB33">AD33/$G$5*10^((K33-$AD$42)/10)</f>
        <v/>
      </c>
      <c r="CC33" s="219">
        <f t="array" ref="CC33">IF(CD33=0,0,4.34*(CB33/CD33))</f>
        <v/>
      </c>
      <c r="CD33" s="219">
        <f t="array" ref="CD33">AD33/60</f>
        <v/>
      </c>
      <c r="CE33" s="471" t="n"/>
      <c r="CF33" s="723">
        <f t="array" ref="CF33">IF((CI33^2*(I33^2+$G$3^2+$G$4^2)&gt;0),(CI33^2*(I33^2+$G$3^2+$G$4^2)),0)</f>
        <v/>
      </c>
      <c r="CG33" s="645">
        <f t="array" ref="CG33">IF(CF33=0,0,(CJ33*CH33)^2)</f>
        <v/>
      </c>
      <c r="CH33" s="487">
        <f t="array" ref="CH33">0.5*((AH33-AI33)/60)</f>
        <v/>
      </c>
      <c r="CI33" s="663">
        <f t="array" ref="CI33">AG33/$G$5*10^((K33-$AG$42)/10)</f>
        <v/>
      </c>
      <c r="CJ33" s="219">
        <f t="array" ref="CJ33">IF(CK33=0,0,4.34*(CI33/CK33))</f>
        <v/>
      </c>
      <c r="CK33" s="219">
        <f t="array" ref="CK33">AG33/60</f>
        <v/>
      </c>
      <c r="CL33" s="154" t="n"/>
      <c r="CM33" s="146" t="n"/>
      <c r="CN33" s="134">
        <f t="array" ref="CN33">O33/$G$5*10^(K33/10)</f>
        <v/>
      </c>
      <c r="CO33" s="134">
        <f t="array" ref="CO33">R33/$G$5*10^(K33/10)</f>
        <v/>
      </c>
      <c r="CP33" s="134">
        <f t="array" ref="CP33">U33/$G$5*10^(K33/10)</f>
        <v/>
      </c>
      <c r="CQ33" s="134">
        <f t="array" ref="CQ33">X33/$G$5*10^(K33/10)</f>
        <v/>
      </c>
      <c r="CR33" s="134">
        <f t="array" ref="CR33">AA33/$G$5*10^(K33/10)</f>
        <v/>
      </c>
      <c r="CS33" s="134">
        <f t="array" ref="CS33">AD33/$G$5*10^(K33/10)</f>
        <v/>
      </c>
      <c r="CT33" s="134">
        <f t="array" ref="CT33">AG33/$G$5*10^(K33/10)</f>
        <v/>
      </c>
      <c r="CU33" s="134">
        <f t="array" ref="CU33">O33/$G$5*10^(AM33/10)</f>
        <v/>
      </c>
      <c r="CV33" s="134">
        <f t="array" ref="CV33">R33/$G$5*10^(AM33/10)</f>
        <v/>
      </c>
      <c r="CW33" s="134">
        <f t="array" ref="CW33">U33/$G$5*10^(AM33/10)</f>
        <v/>
      </c>
      <c r="CX33" s="134">
        <f t="array" ref="CX33">X33/$G$5*10^(AM33/10)</f>
        <v/>
      </c>
      <c r="CY33" s="134">
        <f t="array" ref="CY33">AA33/$G$5*10^(AM33/10)</f>
        <v/>
      </c>
      <c r="CZ33" s="134">
        <f t="array" ref="CZ33">AD33/$G$5*10^(AM33/10)</f>
        <v/>
      </c>
      <c r="DA33" s="134">
        <f t="array" ref="DA33">AG33/$G$5*10^(AM33/10)</f>
        <v/>
      </c>
      <c r="DB33" s="220">
        <f t="array" ref="DB33">IF(K33&gt;80,O33,"")</f>
        <v/>
      </c>
      <c r="DC33" s="220">
        <f t="array" ref="DC33">IF(K33&gt;80,O33/$DB$10*10^(L33/10),"")</f>
        <v/>
      </c>
      <c r="DD33" s="220">
        <f t="array" ref="DD33">IF(K33&gt;80,O33/$DB$10*10^(K33/10),"")</f>
        <v/>
      </c>
      <c r="DE33" s="154" t="n"/>
      <c r="DF33" s="225" t="n"/>
      <c r="DG33" s="145" t="n"/>
      <c r="DH33" s="156" t="n"/>
    </row>
    <row r="34" ht="27" customHeight="1" s="621">
      <c r="A34" s="144" t="n"/>
      <c r="B34" s="146" t="n"/>
      <c r="C34" s="209">
        <f t="array" ref="C34">IF(AK34="0","T",IF((K34-AK34)&lt;65,"I",IF((K34-AK34)&lt;70,"K",IF((K34-AK34)&lt;75,"J",IF((K34-AK34)&lt;80,"K","L")))))</f>
        <v/>
      </c>
      <c r="D34" s="209">
        <f t="array" ref="D34">IF(J34&lt;135,"T",IF((J34-$J$69)&lt;135,"J","L"))</f>
        <v/>
      </c>
      <c r="E34" s="187" t="inlineStr">
        <is>
          <t>⌂</t>
        </is>
      </c>
      <c r="F34" s="226">
        <f t="array" ref="F34">VLOOKUP(E34,'Tab-Mis'!$B$5:$P$184,2,FALSE)</f>
        <v/>
      </c>
      <c r="G34" s="226">
        <f t="array" ref="G34">VLOOKUP(E34,'Tab-Mis'!$B$5:$P$184,3,FALSE)</f>
        <v/>
      </c>
      <c r="H34" s="226">
        <f t="array" ref="H34">VLOOKUP(E34,'Tab-Mis'!$B$5:$P$184,4,FALSE)</f>
        <v/>
      </c>
      <c r="I34" s="657">
        <f t="array" ref="I34">VLOOKUP(E34,'Tab-Mis'!$B$5:$P$184,12,FALSE)</f>
        <v/>
      </c>
      <c r="J34" s="657">
        <f t="array" ref="J34">VLOOKUP(E34,'Tab-Mis'!$B$5:$P$184,13,FALSE)</f>
        <v/>
      </c>
      <c r="K34" s="658">
        <f t="array" ref="K34">VLOOKUP(E34,'Tab-Mis'!$B$5:$P$184,14,FALSE)</f>
        <v/>
      </c>
      <c r="L34" s="638">
        <f t="array" ref="L34">VLOOKUP(E34,'Tab-Mis'!$B$5:$P$184,15,FALSE)</f>
        <v/>
      </c>
      <c r="M34" s="659">
        <f t="array" ref="M34">IF(AND($O$47&gt;87,K34&gt;80),AK34,0)</f>
        <v/>
      </c>
      <c r="N34" s="724">
        <f t="array" ref="N34">IF(M34=0,"",K34-M34)</f>
        <v/>
      </c>
      <c r="O34" s="137" t="n"/>
      <c r="P34" s="137" t="n"/>
      <c r="Q34" s="137" t="n"/>
      <c r="R34" s="137" t="n"/>
      <c r="S34" s="137" t="n"/>
      <c r="T34" s="137" t="n"/>
      <c r="U34" s="137" t="n"/>
      <c r="V34" s="137" t="n"/>
      <c r="W34" s="137" t="n"/>
      <c r="X34" s="137" t="n"/>
      <c r="Y34" s="137" t="n"/>
      <c r="Z34" s="137" t="n"/>
      <c r="AA34" s="137" t="n"/>
      <c r="AB34" s="137" t="n"/>
      <c r="AC34" s="137" t="n"/>
      <c r="AD34" s="137" t="n"/>
      <c r="AE34" s="137" t="n"/>
      <c r="AF34" s="137" t="n"/>
      <c r="AG34" s="137" t="n"/>
      <c r="AH34" s="137" t="n"/>
      <c r="AI34" s="137" t="n"/>
      <c r="AJ34" s="483" t="n"/>
      <c r="AK34" s="137">
        <f t="array" ref="AK34">IF(K34&lt;80,"0",IF((L34-K34)&lt;=2,($L$66-(($K$66-$L$66)/4)*(L34-K34-2)),($L$66-(($L$66-$M$66)/8)*(L34-K34-2))))</f>
        <v/>
      </c>
      <c r="AL34" s="137">
        <f t="array" ref="AL34">IF(J34&lt;135,"",J34-$J$69)</f>
        <v/>
      </c>
      <c r="AM34" s="644">
        <f t="array" ref="AM34">K34-AK34</f>
        <v/>
      </c>
      <c r="AN34" s="644">
        <f t="array" ref="AN34">O34/$G$5*10^(AM34/10)</f>
        <v/>
      </c>
      <c r="AO34" s="485" t="n"/>
      <c r="AP34" s="723">
        <f t="array" ref="AP34">IF((AS34^2*(I34^2+$G$3^2+$G$4^2)&gt;0),(AS34^2*(I34^2+$G$3^2+$G$4^2)),0)</f>
        <v/>
      </c>
      <c r="AQ34" s="645">
        <f t="array" ref="AQ34">IF(AP34=0,0,(AT34*AR34)^2)</f>
        <v/>
      </c>
      <c r="AR34" s="487">
        <f t="array" ref="AR34">0.5*((P34-Q34)/60)</f>
        <v/>
      </c>
      <c r="AS34" s="646">
        <f t="array" ref="AS34">O34/$G$5*10^((K34-$O$42)/10)</f>
        <v/>
      </c>
      <c r="AT34" s="134">
        <f t="array" ref="AT34">IF(AU34=0,0,4.34*(AS34/AU34))</f>
        <v/>
      </c>
      <c r="AU34" s="134">
        <f t="array" ref="AU34">O34/60</f>
        <v/>
      </c>
      <c r="AV34" s="471" t="n"/>
      <c r="AW34" s="723">
        <f t="array" ref="AW34">IF((AZ34^2*(I34^2+$G$3^2+$G$4^2)&gt;0),(AZ34^2*(I34^2+$G$3^2+$G$4^2)),0)</f>
        <v/>
      </c>
      <c r="AX34" s="645">
        <f t="array" ref="AX34">IF(AW34=0,0,(BA34*AY34)^2)</f>
        <v/>
      </c>
      <c r="AY34" s="487">
        <f t="array" ref="AY34">0.5*((S34-T34)/60)</f>
        <v/>
      </c>
      <c r="AZ34" s="663">
        <f t="array" ref="AZ34">R34/$G$5*10^((K34-$R$42)/10)</f>
        <v/>
      </c>
      <c r="BA34" s="219">
        <f t="array" ref="BA34">IF(BB34=0,0,4.34*(AZ34/BB34))</f>
        <v/>
      </c>
      <c r="BB34" s="219">
        <f t="array" ref="BB34">R34/60</f>
        <v/>
      </c>
      <c r="BC34" s="472" t="n"/>
      <c r="BD34" s="723">
        <f t="array" ref="BD34">IF((BG34^2*(I34^2+$G$3^2+$G$4^2)&gt;0),(BG34^2*(I34^2+$G$3^2+$G$4^2)),0)</f>
        <v/>
      </c>
      <c r="BE34" s="645">
        <f t="array" ref="BE34">IF(BD34=0,0,(BH34*BF34)^2)</f>
        <v/>
      </c>
      <c r="BF34" s="487">
        <f t="array" ref="BF34">0.5*((V34-W34)/60)</f>
        <v/>
      </c>
      <c r="BG34" s="663">
        <f t="array" ref="BG34">U34/$G$5*10^((K34-$U$42)/10)</f>
        <v/>
      </c>
      <c r="BH34" s="219">
        <f t="array" ref="BH34">IF(BI34=0,0,4.34*(BG34/BI34))</f>
        <v/>
      </c>
      <c r="BI34" s="219">
        <f t="array" ref="BI34">U34/60</f>
        <v/>
      </c>
      <c r="BJ34" s="472" t="n"/>
      <c r="BK34" s="723">
        <f t="array" ref="BK34">IF((BN34^2*(I34^2+$G$3^2+$G$4^2)&gt;0),(BN34^2*(I34^2+$G$3^2+$G$4^2)),0)</f>
        <v/>
      </c>
      <c r="BL34" s="645">
        <f t="array" ref="BL34">IF(BK34=0,0,(BO34*BM34)^2)</f>
        <v/>
      </c>
      <c r="BM34" s="487">
        <f t="array" ref="BM34">0.5*((Y34-Z34)/60)</f>
        <v/>
      </c>
      <c r="BN34" s="663">
        <f t="array" ref="BN34">(X34/$G$5)*(10^((K34-$X$42)*0.1))</f>
        <v/>
      </c>
      <c r="BO34" s="219">
        <f t="array" ref="BO34">IF(BP34=0,0,(4.34*(BN34/BP34)))</f>
        <v/>
      </c>
      <c r="BP34" s="219">
        <f t="array" ref="BP34">X34/60</f>
        <v/>
      </c>
      <c r="BQ34" s="472" t="n"/>
      <c r="BR34" s="723">
        <f t="array" ref="BR34">IF((BU34^2*(I34^2+$G$3^2+$G$4^2)&gt;0),(BU34^2*(I34^2+$G$3^2+$G$4^2)),0)</f>
        <v/>
      </c>
      <c r="BS34" s="645">
        <f t="array" ref="BS34">IF(BR34=0,0,(BV34*BT34)^2)</f>
        <v/>
      </c>
      <c r="BT34" s="487">
        <f t="array" ref="BT34">0.5*((AB34-AC34)/60)</f>
        <v/>
      </c>
      <c r="BU34" s="663">
        <f t="array" ref="BU34">AA34/$G$5*10^((K34-$AA$42)/10)</f>
        <v/>
      </c>
      <c r="BV34" s="219">
        <f t="array" ref="BV34">IF(BW34=0,0,4.34*(BU34/BW34))</f>
        <v/>
      </c>
      <c r="BW34" s="219">
        <f t="array" ref="BW34">AA34/60</f>
        <v/>
      </c>
      <c r="BX34" s="471" t="n"/>
      <c r="BY34" s="723">
        <f t="array" ref="BY34">IF((CB34^2*(I34^2+$G$3^2+$G$4^2)&gt;0),(CB34^2*(I34^2+$G$3^2+$G$4^2)),0)</f>
        <v/>
      </c>
      <c r="BZ34" s="645">
        <f t="array" ref="BZ34">IF(BY34=0,0,(CC34*CA34)^2)</f>
        <v/>
      </c>
      <c r="CA34" s="487">
        <f t="array" ref="CA34">0.5*((AE34-AF34)/60)</f>
        <v/>
      </c>
      <c r="CB34" s="663">
        <f t="array" ref="CB34">AD34/$G$5*10^((K34-$AD$42)/10)</f>
        <v/>
      </c>
      <c r="CC34" s="219">
        <f t="array" ref="CC34">IF(CD34=0,0,4.34*(CB34/CD34))</f>
        <v/>
      </c>
      <c r="CD34" s="219">
        <f t="array" ref="CD34">AD34/60</f>
        <v/>
      </c>
      <c r="CE34" s="471" t="n"/>
      <c r="CF34" s="723">
        <f t="array" ref="CF34">IF((CI34^2*(I34^2+$G$3^2+$G$4^2)&gt;0),(CI34^2*(I34^2+$G$3^2+$G$4^2)),0)</f>
        <v/>
      </c>
      <c r="CG34" s="645">
        <f t="array" ref="CG34">IF(CF34=0,0,(CJ34*CH34)^2)</f>
        <v/>
      </c>
      <c r="CH34" s="487">
        <f t="array" ref="CH34">0.5*((AH34-AI34)/60)</f>
        <v/>
      </c>
      <c r="CI34" s="663">
        <f t="array" ref="CI34">AG34/$G$5*10^((K34-$AG$42)/10)</f>
        <v/>
      </c>
      <c r="CJ34" s="219">
        <f t="array" ref="CJ34">IF(CK34=0,0,4.34*(CI34/CK34))</f>
        <v/>
      </c>
      <c r="CK34" s="219">
        <f t="array" ref="CK34">AG34/60</f>
        <v/>
      </c>
      <c r="CL34" s="154" t="n"/>
      <c r="CM34" s="146" t="n"/>
      <c r="CN34" s="134">
        <f t="array" ref="CN34">O34/$G$5*10^(K34/10)</f>
        <v/>
      </c>
      <c r="CO34" s="134">
        <f t="array" ref="CO34">R34/$G$5*10^(K34/10)</f>
        <v/>
      </c>
      <c r="CP34" s="134">
        <f t="array" ref="CP34">U34/$G$5*10^(K34/10)</f>
        <v/>
      </c>
      <c r="CQ34" s="134">
        <f t="array" ref="CQ34">X34/$G$5*10^(K34/10)</f>
        <v/>
      </c>
      <c r="CR34" s="134">
        <f t="array" ref="CR34">AA34/$G$5*10^(K34/10)</f>
        <v/>
      </c>
      <c r="CS34" s="134">
        <f t="array" ref="CS34">AD34/$G$5*10^(K34/10)</f>
        <v/>
      </c>
      <c r="CT34" s="134">
        <f t="array" ref="CT34">AG34/$G$5*10^(K34/10)</f>
        <v/>
      </c>
      <c r="CU34" s="134">
        <f t="array" ref="CU34">O34/$G$5*10^(AM34/10)</f>
        <v/>
      </c>
      <c r="CV34" s="134">
        <f t="array" ref="CV34">R34/$G$5*10^(AM34/10)</f>
        <v/>
      </c>
      <c r="CW34" s="134">
        <f t="array" ref="CW34">U34/$G$5*10^(AM34/10)</f>
        <v/>
      </c>
      <c r="CX34" s="134">
        <f t="array" ref="CX34">X34/$G$5*10^(AM34/10)</f>
        <v/>
      </c>
      <c r="CY34" s="134">
        <f t="array" ref="CY34">AA34/$G$5*10^(AM34/10)</f>
        <v/>
      </c>
      <c r="CZ34" s="134">
        <f t="array" ref="CZ34">AD34/$G$5*10^(AM34/10)</f>
        <v/>
      </c>
      <c r="DA34" s="134">
        <f t="array" ref="DA34">AG34/$G$5*10^(AM34/10)</f>
        <v/>
      </c>
      <c r="DB34" s="220">
        <f t="array" ref="DB34">IF(K34&gt;80,O34,"")</f>
        <v/>
      </c>
      <c r="DC34" s="220">
        <f t="array" ref="DC34">IF(K34&gt;80,O34/$DB$10*10^(L34/10),"")</f>
        <v/>
      </c>
      <c r="DD34" s="220">
        <f t="array" ref="DD34">IF(K34&gt;80,O34/$DB$10*10^(K34/10),"")</f>
        <v/>
      </c>
      <c r="DE34" s="154" t="n"/>
      <c r="DF34" s="225" t="n"/>
      <c r="DG34" s="145" t="n"/>
      <c r="DH34" s="156" t="n"/>
    </row>
    <row r="35" ht="27" customHeight="1" s="621">
      <c r="A35" s="144" t="n"/>
      <c r="B35" s="146" t="n"/>
      <c r="C35" s="209">
        <f t="array" ref="C35">IF(AK35="0","T",IF((K35-AK35)&lt;65,"I",IF((K35-AK35)&lt;70,"K",IF((K35-AK35)&lt;75,"J",IF((K35-AK35)&lt;80,"K","L")))))</f>
        <v/>
      </c>
      <c r="D35" s="209">
        <f t="array" ref="D35">IF(J35&lt;135,"T",IF((J35-$J$69)&lt;135,"J","L"))</f>
        <v/>
      </c>
      <c r="E35" s="187" t="inlineStr">
        <is>
          <t>⌂</t>
        </is>
      </c>
      <c r="F35" s="226">
        <f t="array" ref="F35">VLOOKUP(E35,'Tab-Mis'!$B$5:$P$184,2,FALSE)</f>
        <v/>
      </c>
      <c r="G35" s="226">
        <f t="array" ref="G35">VLOOKUP(E35,'Tab-Mis'!$B$5:$P$184,3,FALSE)</f>
        <v/>
      </c>
      <c r="H35" s="226">
        <f t="array" ref="H35">VLOOKUP(E35,'Tab-Mis'!$B$5:$P$184,4,FALSE)</f>
        <v/>
      </c>
      <c r="I35" s="657">
        <f t="array" ref="I35">VLOOKUP(E35,'Tab-Mis'!$B$5:$P$184,12,FALSE)</f>
        <v/>
      </c>
      <c r="J35" s="657">
        <f t="array" ref="J35">VLOOKUP(E35,'Tab-Mis'!$B$5:$P$184,13,FALSE)</f>
        <v/>
      </c>
      <c r="K35" s="658">
        <f t="array" ref="K35">VLOOKUP(E35,'Tab-Mis'!$B$5:$P$184,14,FALSE)</f>
        <v/>
      </c>
      <c r="L35" s="638">
        <f t="array" ref="L35">VLOOKUP(E35,'Tab-Mis'!$B$5:$P$184,15,FALSE)</f>
        <v/>
      </c>
      <c r="M35" s="659">
        <f t="array" ref="M35">IF(AND($O$47&gt;87,K35&gt;80),AK35,0)</f>
        <v/>
      </c>
      <c r="N35" s="724">
        <f t="array" ref="N35">IF(M35=0,"",K35-M35)</f>
        <v/>
      </c>
      <c r="O35" s="137" t="n"/>
      <c r="P35" s="137" t="n"/>
      <c r="Q35" s="137" t="n"/>
      <c r="R35" s="137" t="n"/>
      <c r="S35" s="137" t="n"/>
      <c r="T35" s="137" t="n"/>
      <c r="U35" s="137" t="n"/>
      <c r="V35" s="137" t="n"/>
      <c r="W35" s="137" t="n"/>
      <c r="X35" s="137" t="n"/>
      <c r="Y35" s="137" t="n"/>
      <c r="Z35" s="137" t="n"/>
      <c r="AA35" s="137" t="n"/>
      <c r="AB35" s="137" t="n"/>
      <c r="AC35" s="137" t="n"/>
      <c r="AD35" s="137" t="n"/>
      <c r="AE35" s="137" t="n"/>
      <c r="AF35" s="137" t="n"/>
      <c r="AG35" s="137" t="n"/>
      <c r="AH35" s="137" t="n"/>
      <c r="AI35" s="137" t="n"/>
      <c r="AJ35" s="483" t="n"/>
      <c r="AK35" s="137">
        <f t="array" ref="AK35">IF(K35&lt;80,"0",IF((L35-K35)&lt;=2,($L$66-(($K$66-$L$66)/4)*(L35-K35-2)),($L$66-(($L$66-$M$66)/8)*(L35-K35-2))))</f>
        <v/>
      </c>
      <c r="AL35" s="137">
        <f t="array" ref="AL35">IF(J35&lt;135,"",J35-$J$69)</f>
        <v/>
      </c>
      <c r="AM35" s="644">
        <f t="array" ref="AM35">K35-AK35</f>
        <v/>
      </c>
      <c r="AN35" s="644">
        <f t="array" ref="AN35">O35/$G$5*10^(AM35/10)</f>
        <v/>
      </c>
      <c r="AO35" s="485" t="n"/>
      <c r="AP35" s="723">
        <f t="array" ref="AP35">IF((AS35^2*(I35^2+$G$3^2+$G$4^2)&gt;0),(AS35^2*(I35^2+$G$3^2+$G$4^2)),0)</f>
        <v/>
      </c>
      <c r="AQ35" s="645">
        <f t="array" ref="AQ35">IF(AP35=0,0,(AT35*AR35)^2)</f>
        <v/>
      </c>
      <c r="AR35" s="487">
        <f t="array" ref="AR35">0.5*((P35-Q35)/60)</f>
        <v/>
      </c>
      <c r="AS35" s="646">
        <f t="array" ref="AS35">O35/$G$5*10^((K35-$O$42)/10)</f>
        <v/>
      </c>
      <c r="AT35" s="134">
        <f t="array" ref="AT35">IF(AU35=0,0,4.34*(AS35/AU35))</f>
        <v/>
      </c>
      <c r="AU35" s="134">
        <f t="array" ref="AU35">O35/60</f>
        <v/>
      </c>
      <c r="AV35" s="471" t="n"/>
      <c r="AW35" s="723">
        <f t="array" ref="AW35">IF((AZ35^2*(I35^2+$G$3^2+$G$4^2)&gt;0),(AZ35^2*(I35^2+$G$3^2+$G$4^2)),0)</f>
        <v/>
      </c>
      <c r="AX35" s="645">
        <f t="array" ref="AX35">IF(AW35=0,0,(BA35*AY35)^2)</f>
        <v/>
      </c>
      <c r="AY35" s="487">
        <f t="array" ref="AY35">0.5*((S35-T35)/60)</f>
        <v/>
      </c>
      <c r="AZ35" s="663">
        <f t="array" ref="AZ35">R35/$G$5*10^((K35-$R$42)/10)</f>
        <v/>
      </c>
      <c r="BA35" s="219">
        <f t="array" ref="BA35">IF(BB35=0,0,4.34*(AZ35/BB35))</f>
        <v/>
      </c>
      <c r="BB35" s="219">
        <f t="array" ref="BB35">R35/60</f>
        <v/>
      </c>
      <c r="BC35" s="472" t="n"/>
      <c r="BD35" s="723">
        <f t="array" ref="BD35">IF((BG35^2*(I35^2+$G$3^2+$G$4^2)&gt;0),(BG35^2*(I35^2+$G$3^2+$G$4^2)),0)</f>
        <v/>
      </c>
      <c r="BE35" s="645">
        <f t="array" ref="BE35">IF(BD35=0,0,(BH35*BF35)^2)</f>
        <v/>
      </c>
      <c r="BF35" s="487">
        <f t="array" ref="BF35">0.5*((V35-W35)/60)</f>
        <v/>
      </c>
      <c r="BG35" s="663">
        <f t="array" ref="BG35">U35/$G$5*10^((K35-$U$42)/10)</f>
        <v/>
      </c>
      <c r="BH35" s="219">
        <f t="array" ref="BH35">IF(BI35=0,0,4.34*(BG35/BI35))</f>
        <v/>
      </c>
      <c r="BI35" s="219">
        <f t="array" ref="BI35">U35/60</f>
        <v/>
      </c>
      <c r="BJ35" s="472" t="n"/>
      <c r="BK35" s="723">
        <f t="array" ref="BK35">IF((BN35^2*(I35^2+$G$3^2+$G$4^2)&gt;0),(BN35^2*(I35^2+$G$3^2+$G$4^2)),0)</f>
        <v/>
      </c>
      <c r="BL35" s="645">
        <f t="array" ref="BL35">IF(BK35=0,0,(BO35*BM35)^2)</f>
        <v/>
      </c>
      <c r="BM35" s="487">
        <f t="array" ref="BM35">0.5*((Y35-Z35)/60)</f>
        <v/>
      </c>
      <c r="BN35" s="663">
        <f t="array" ref="BN35">(X35/$G$5)*(10^((K35-$X$42)*0.1))</f>
        <v/>
      </c>
      <c r="BO35" s="219">
        <f t="array" ref="BO35">IF(BP35=0,0,(4.34*(BN35/BP35)))</f>
        <v/>
      </c>
      <c r="BP35" s="219">
        <f t="array" ref="BP35">X35/60</f>
        <v/>
      </c>
      <c r="BQ35" s="472" t="n"/>
      <c r="BR35" s="723">
        <f t="array" ref="BR35">IF((BU35^2*(I35^2+$G$3^2+$G$4^2)&gt;0),(BU35^2*(I35^2+$G$3^2+$G$4^2)),0)</f>
        <v/>
      </c>
      <c r="BS35" s="645">
        <f t="array" ref="BS35">IF(BR35=0,0,(BV35*BT35)^2)</f>
        <v/>
      </c>
      <c r="BT35" s="487">
        <f t="array" ref="BT35">0.5*((AB35-AC35)/60)</f>
        <v/>
      </c>
      <c r="BU35" s="663">
        <f t="array" ref="BU35">AA35/$G$5*10^((K35-$AA$42)/10)</f>
        <v/>
      </c>
      <c r="BV35" s="219">
        <f t="array" ref="BV35">IF(BW35=0,0,4.34*(BU35/BW35))</f>
        <v/>
      </c>
      <c r="BW35" s="219">
        <f t="array" ref="BW35">AA35/60</f>
        <v/>
      </c>
      <c r="BX35" s="471" t="n"/>
      <c r="BY35" s="723">
        <f t="array" ref="BY35">IF((CB35^2*(I35^2+$G$3^2+$G$4^2)&gt;0),(CB35^2*(I35^2+$G$3^2+$G$4^2)),0)</f>
        <v/>
      </c>
      <c r="BZ35" s="645">
        <f t="array" ref="BZ35">IF(BY35=0,0,(CC35*CA35)^2)</f>
        <v/>
      </c>
      <c r="CA35" s="487">
        <f t="array" ref="CA35">0.5*((AE35-AF35)/60)</f>
        <v/>
      </c>
      <c r="CB35" s="663">
        <f t="array" ref="CB35">AD35/$G$5*10^((K35-$AD$42)/10)</f>
        <v/>
      </c>
      <c r="CC35" s="219">
        <f t="array" ref="CC35">IF(CD35=0,0,4.34*(CB35/CD35))</f>
        <v/>
      </c>
      <c r="CD35" s="219">
        <f t="array" ref="CD35">AD35/60</f>
        <v/>
      </c>
      <c r="CE35" s="471" t="n"/>
      <c r="CF35" s="723">
        <f t="array" ref="CF35">IF((CI35^2*(I35^2+$G$3^2+$G$4^2)&gt;0),(CI35^2*(I35^2+$G$3^2+$G$4^2)),0)</f>
        <v/>
      </c>
      <c r="CG35" s="645">
        <f t="array" ref="CG35">IF(CF35=0,0,(CJ35*CH35)^2)</f>
        <v/>
      </c>
      <c r="CH35" s="487">
        <f t="array" ref="CH35">0.5*((AH35-AI35)/60)</f>
        <v/>
      </c>
      <c r="CI35" s="663">
        <f t="array" ref="CI35">AG35/$G$5*10^((K35-$AG$42)/10)</f>
        <v/>
      </c>
      <c r="CJ35" s="219">
        <f t="array" ref="CJ35">IF(CK35=0,0,4.34*(CI35/CK35))</f>
        <v/>
      </c>
      <c r="CK35" s="219">
        <f t="array" ref="CK35">AG35/60</f>
        <v/>
      </c>
      <c r="CL35" s="154" t="n"/>
      <c r="CM35" s="146" t="n"/>
      <c r="CN35" s="134">
        <f t="array" ref="CN35">O35/$G$5*10^(K35/10)</f>
        <v/>
      </c>
      <c r="CO35" s="134">
        <f t="array" ref="CO35">R35/$G$5*10^(K35/10)</f>
        <v/>
      </c>
      <c r="CP35" s="134">
        <f t="array" ref="CP35">U35/$G$5*10^(K35/10)</f>
        <v/>
      </c>
      <c r="CQ35" s="134">
        <f t="array" ref="CQ35">X35/$G$5*10^(K35/10)</f>
        <v/>
      </c>
      <c r="CR35" s="134">
        <f t="array" ref="CR35">AA35/$G$5*10^(K35/10)</f>
        <v/>
      </c>
      <c r="CS35" s="134">
        <f t="array" ref="CS35">AD35/$G$5*10^(K35/10)</f>
        <v/>
      </c>
      <c r="CT35" s="134">
        <f t="array" ref="CT35">AG35/$G$5*10^(K35/10)</f>
        <v/>
      </c>
      <c r="CU35" s="134">
        <f t="array" ref="CU35">O35/$G$5*10^(AM35/10)</f>
        <v/>
      </c>
      <c r="CV35" s="134">
        <f t="array" ref="CV35">R35/$G$5*10^(AM35/10)</f>
        <v/>
      </c>
      <c r="CW35" s="134">
        <f t="array" ref="CW35">U35/$G$5*10^(AM35/10)</f>
        <v/>
      </c>
      <c r="CX35" s="134">
        <f t="array" ref="CX35">X35/$G$5*10^(AM35/10)</f>
        <v/>
      </c>
      <c r="CY35" s="134">
        <f t="array" ref="CY35">AA35/$G$5*10^(AM35/10)</f>
        <v/>
      </c>
      <c r="CZ35" s="134">
        <f t="array" ref="CZ35">AD35/$G$5*10^(AM35/10)</f>
        <v/>
      </c>
      <c r="DA35" s="134">
        <f t="array" ref="DA35">AG35/$G$5*10^(AM35/10)</f>
        <v/>
      </c>
      <c r="DB35" s="220">
        <f t="array" ref="DB35">IF(K35&gt;80,O35,"")</f>
        <v/>
      </c>
      <c r="DC35" s="220">
        <f t="array" ref="DC35">IF(K35&gt;80,O35/$DB$10*10^(L35/10),"")</f>
        <v/>
      </c>
      <c r="DD35" s="220">
        <f t="array" ref="DD35">IF(K35&gt;80,O35/$DB$10*10^(K35/10),"")</f>
        <v/>
      </c>
      <c r="DE35" s="154" t="n"/>
      <c r="DF35" s="225" t="n"/>
      <c r="DG35" s="145" t="n"/>
      <c r="DH35" s="156" t="n"/>
    </row>
    <row r="36" ht="27" customHeight="1" s="621">
      <c r="A36" s="144" t="n"/>
      <c r="B36" s="146" t="n"/>
      <c r="C36" s="209">
        <f t="array" ref="C36">IF(AK36="0","T",IF((K36-AK36)&lt;65,"I",IF((K36-AK36)&lt;70,"K",IF((K36-AK36)&lt;75,"J",IF((K36-AK36)&lt;80,"K","L")))))</f>
        <v/>
      </c>
      <c r="D36" s="209">
        <f t="array" ref="D36">IF(J36&lt;135,"T",IF((J36-$J$69)&lt;135,"J","L"))</f>
        <v/>
      </c>
      <c r="E36" s="187" t="inlineStr">
        <is>
          <t>⌂</t>
        </is>
      </c>
      <c r="F36" s="226">
        <f t="array" ref="F36">VLOOKUP(E36,'Tab-Mis'!$B$5:$P$184,2,FALSE)</f>
        <v/>
      </c>
      <c r="G36" s="226">
        <f t="array" ref="G36">VLOOKUP(E36,'Tab-Mis'!$B$5:$P$184,3,FALSE)</f>
        <v/>
      </c>
      <c r="H36" s="226">
        <f t="array" ref="H36">VLOOKUP(E36,'Tab-Mis'!$B$5:$P$184,4,FALSE)</f>
        <v/>
      </c>
      <c r="I36" s="657">
        <f t="array" ref="I36">VLOOKUP(E36,'Tab-Mis'!$B$5:$P$184,12,FALSE)</f>
        <v/>
      </c>
      <c r="J36" s="657">
        <f t="array" ref="J36">VLOOKUP(E36,'Tab-Mis'!$B$5:$P$184,13,FALSE)</f>
        <v/>
      </c>
      <c r="K36" s="658">
        <f t="array" ref="K36">VLOOKUP(E36,'Tab-Mis'!$B$5:$P$184,14,FALSE)</f>
        <v/>
      </c>
      <c r="L36" s="638">
        <f t="array" ref="L36">VLOOKUP(E36,'Tab-Mis'!$B$5:$P$184,15,FALSE)</f>
        <v/>
      </c>
      <c r="M36" s="659">
        <f t="array" ref="M36">IF(AND($O$47&gt;87,K36&gt;80),AK36,0)</f>
        <v/>
      </c>
      <c r="N36" s="724">
        <f t="array" ref="N36">IF(M36=0,"",K36-M36)</f>
        <v/>
      </c>
      <c r="O36" s="137" t="n"/>
      <c r="P36" s="137" t="n"/>
      <c r="Q36" s="137" t="n"/>
      <c r="R36" s="137" t="n"/>
      <c r="S36" s="137" t="n"/>
      <c r="T36" s="137" t="n"/>
      <c r="U36" s="137" t="n"/>
      <c r="V36" s="137" t="n"/>
      <c r="W36" s="137" t="n"/>
      <c r="X36" s="137" t="n"/>
      <c r="Y36" s="137" t="n"/>
      <c r="Z36" s="137" t="n"/>
      <c r="AA36" s="137" t="n"/>
      <c r="AB36" s="137" t="n"/>
      <c r="AC36" s="137" t="n"/>
      <c r="AD36" s="137" t="n"/>
      <c r="AE36" s="137" t="n"/>
      <c r="AF36" s="137" t="n"/>
      <c r="AG36" s="137" t="n"/>
      <c r="AH36" s="137" t="n"/>
      <c r="AI36" s="137" t="n"/>
      <c r="AJ36" s="483" t="n"/>
      <c r="AK36" s="137">
        <f t="array" ref="AK36">IF(K36&lt;80,"0",IF((L36-K36)&lt;=2,($L$66-(($K$66-$L$66)/4)*(L36-K36-2)),($L$66-(($L$66-$M$66)/8)*(L36-K36-2))))</f>
        <v/>
      </c>
      <c r="AL36" s="137">
        <f t="array" ref="AL36">IF(J36&lt;135,"",J36-$J$69)</f>
        <v/>
      </c>
      <c r="AM36" s="644">
        <f t="array" ref="AM36">K36-AK36</f>
        <v/>
      </c>
      <c r="AN36" s="644">
        <f t="array" ref="AN36">O36/$G$5*10^(AM36/10)</f>
        <v/>
      </c>
      <c r="AO36" s="485" t="n"/>
      <c r="AP36" s="723">
        <f t="array" ref="AP36">IF((AS36^2*(I36^2+$G$3^2+$G$4^2)&gt;0),(AS36^2*(I36^2+$G$3^2+$G$4^2)),0)</f>
        <v/>
      </c>
      <c r="AQ36" s="645">
        <f t="array" ref="AQ36">IF(AP36=0,0,(AT36*AR36)^2)</f>
        <v/>
      </c>
      <c r="AR36" s="487">
        <f t="array" ref="AR36">0.5*((P36-Q36)/60)</f>
        <v/>
      </c>
      <c r="AS36" s="646">
        <f t="array" ref="AS36">O36/$G$5*10^((K36-$O$42)/10)</f>
        <v/>
      </c>
      <c r="AT36" s="134">
        <f t="array" ref="AT36">IF(AU36=0,0,4.34*(AS36/AU36))</f>
        <v/>
      </c>
      <c r="AU36" s="134">
        <f t="array" ref="AU36">O36/60</f>
        <v/>
      </c>
      <c r="AV36" s="471" t="n"/>
      <c r="AW36" s="723">
        <f t="array" ref="AW36">IF((AZ36^2*(I36^2+$G$3^2+$G$4^2)&gt;0),(AZ36^2*(I36^2+$G$3^2+$G$4^2)),0)</f>
        <v/>
      </c>
      <c r="AX36" s="645">
        <f t="array" ref="AX36">IF(AW36=0,0,(BA36*AY36)^2)</f>
        <v/>
      </c>
      <c r="AY36" s="487">
        <f t="array" ref="AY36">0.5*((S36-T36)/60)</f>
        <v/>
      </c>
      <c r="AZ36" s="663">
        <f t="array" ref="AZ36">R36/$G$5*10^((K36-$R$42)/10)</f>
        <v/>
      </c>
      <c r="BA36" s="219">
        <f t="array" ref="BA36">IF(BB36=0,0,4.34*(AZ36/BB36))</f>
        <v/>
      </c>
      <c r="BB36" s="219">
        <f t="array" ref="BB36">R36/60</f>
        <v/>
      </c>
      <c r="BC36" s="472" t="n"/>
      <c r="BD36" s="723">
        <f t="array" ref="BD36">IF((BG36^2*(I36^2+$G$3^2+$G$4^2)&gt;0),(BG36^2*(I36^2+$G$3^2+$G$4^2)),0)</f>
        <v/>
      </c>
      <c r="BE36" s="645">
        <f t="array" ref="BE36">IF(BD36=0,0,(BH36*BF36)^2)</f>
        <v/>
      </c>
      <c r="BF36" s="487">
        <f t="array" ref="BF36">0.5*((V36-W36)/60)</f>
        <v/>
      </c>
      <c r="BG36" s="663">
        <f t="array" ref="BG36">U36/$G$5*10^((K36-$U$42)/10)</f>
        <v/>
      </c>
      <c r="BH36" s="219">
        <f t="array" ref="BH36">IF(BI36=0,0,4.34*(BG36/BI36))</f>
        <v/>
      </c>
      <c r="BI36" s="219">
        <f t="array" ref="BI36">U36/60</f>
        <v/>
      </c>
      <c r="BJ36" s="472" t="n"/>
      <c r="BK36" s="723">
        <f t="array" ref="BK36">IF((BN36^2*(I36^2+$G$3^2+$G$4^2)&gt;0),(BN36^2*(I36^2+$G$3^2+$G$4^2)),0)</f>
        <v/>
      </c>
      <c r="BL36" s="645">
        <f t="array" ref="BL36">IF(BK36=0,0,(BO36*BM36)^2)</f>
        <v/>
      </c>
      <c r="BM36" s="487">
        <f t="array" ref="BM36">0.5*((Y36-Z36)/60)</f>
        <v/>
      </c>
      <c r="BN36" s="663">
        <f t="array" ref="BN36">(X36/$G$5)*(10^((K36-$X$42)*0.1))</f>
        <v/>
      </c>
      <c r="BO36" s="219">
        <f t="array" ref="BO36">IF(BP36=0,0,(4.34*(BN36/BP36)))</f>
        <v/>
      </c>
      <c r="BP36" s="219">
        <f t="array" ref="BP36">X36/60</f>
        <v/>
      </c>
      <c r="BQ36" s="472" t="n"/>
      <c r="BR36" s="723">
        <f t="array" ref="BR36">IF((BU36^2*(I36^2+$G$3^2+$G$4^2)&gt;0),(BU36^2*(I36^2+$G$3^2+$G$4^2)),0)</f>
        <v/>
      </c>
      <c r="BS36" s="645">
        <f t="array" ref="BS36">IF(BR36=0,0,(BV36*BT36)^2)</f>
        <v/>
      </c>
      <c r="BT36" s="487">
        <f t="array" ref="BT36">0.5*((AB36-AC36)/60)</f>
        <v/>
      </c>
      <c r="BU36" s="663">
        <f t="array" ref="BU36">AA36/$G$5*10^((K36-$AA$42)/10)</f>
        <v/>
      </c>
      <c r="BV36" s="219">
        <f t="array" ref="BV36">IF(BW36=0,0,4.34*(BU36/BW36))</f>
        <v/>
      </c>
      <c r="BW36" s="219">
        <f t="array" ref="BW36">AA36/60</f>
        <v/>
      </c>
      <c r="BX36" s="471" t="n"/>
      <c r="BY36" s="723">
        <f t="array" ref="BY36">IF((CB36^2*(I36^2+$G$3^2+$G$4^2)&gt;0),(CB36^2*(I36^2+$G$3^2+$G$4^2)),0)</f>
        <v/>
      </c>
      <c r="BZ36" s="645">
        <f t="array" ref="BZ36">IF(BY36=0,0,(CC36*CA36)^2)</f>
        <v/>
      </c>
      <c r="CA36" s="487">
        <f t="array" ref="CA36">0.5*((AE36-AF36)/60)</f>
        <v/>
      </c>
      <c r="CB36" s="663">
        <f t="array" ref="CB36">AD36/$G$5*10^((K36-$AD$42)/10)</f>
        <v/>
      </c>
      <c r="CC36" s="219">
        <f t="array" ref="CC36">IF(CD36=0,0,4.34*(CB36/CD36))</f>
        <v/>
      </c>
      <c r="CD36" s="219">
        <f t="array" ref="CD36">AD36/60</f>
        <v/>
      </c>
      <c r="CE36" s="471" t="n"/>
      <c r="CF36" s="723">
        <f t="array" ref="CF36">IF((CI36^2*(I36^2+$G$3^2+$G$4^2)&gt;0),(CI36^2*(I36^2+$G$3^2+$G$4^2)),0)</f>
        <v/>
      </c>
      <c r="CG36" s="645">
        <f t="array" ref="CG36">IF(CF36=0,0,(CJ36*CH36)^2)</f>
        <v/>
      </c>
      <c r="CH36" s="487">
        <f t="array" ref="CH36">0.5*((AH36-AI36)/60)</f>
        <v/>
      </c>
      <c r="CI36" s="663">
        <f t="array" ref="CI36">AG36/$G$5*10^((K36-$AG$42)/10)</f>
        <v/>
      </c>
      <c r="CJ36" s="219">
        <f t="array" ref="CJ36">IF(CK36=0,0,4.34*(CI36/CK36))</f>
        <v/>
      </c>
      <c r="CK36" s="219">
        <f t="array" ref="CK36">AG36/60</f>
        <v/>
      </c>
      <c r="CL36" s="154" t="n"/>
      <c r="CM36" s="146" t="n"/>
      <c r="CN36" s="134">
        <f t="array" ref="CN36">O36/$G$5*10^(K36/10)</f>
        <v/>
      </c>
      <c r="CO36" s="134">
        <f t="array" ref="CO36">R36/$G$5*10^(K36/10)</f>
        <v/>
      </c>
      <c r="CP36" s="134">
        <f t="array" ref="CP36">U36/$G$5*10^(K36/10)</f>
        <v/>
      </c>
      <c r="CQ36" s="134">
        <f t="array" ref="CQ36">X36/$G$5*10^(K36/10)</f>
        <v/>
      </c>
      <c r="CR36" s="134">
        <f t="array" ref="CR36">AA36/$G$5*10^(K36/10)</f>
        <v/>
      </c>
      <c r="CS36" s="134">
        <f t="array" ref="CS36">AD36/$G$5*10^(K36/10)</f>
        <v/>
      </c>
      <c r="CT36" s="134">
        <f t="array" ref="CT36">AG36/$G$5*10^(K36/10)</f>
        <v/>
      </c>
      <c r="CU36" s="134">
        <f t="array" ref="CU36">O36/$G$5*10^(AM36/10)</f>
        <v/>
      </c>
      <c r="CV36" s="134">
        <f t="array" ref="CV36">R36/$G$5*10^(AM36/10)</f>
        <v/>
      </c>
      <c r="CW36" s="134">
        <f t="array" ref="CW36">U36/$G$5*10^(AM36/10)</f>
        <v/>
      </c>
      <c r="CX36" s="134">
        <f t="array" ref="CX36">X36/$G$5*10^(AM36/10)</f>
        <v/>
      </c>
      <c r="CY36" s="134">
        <f t="array" ref="CY36">AA36/$G$5*10^(AM36/10)</f>
        <v/>
      </c>
      <c r="CZ36" s="134">
        <f t="array" ref="CZ36">AD36/$G$5*10^(AM36/10)</f>
        <v/>
      </c>
      <c r="DA36" s="134">
        <f t="array" ref="DA36">AG36/$G$5*10^(AM36/10)</f>
        <v/>
      </c>
      <c r="DB36" s="220">
        <f t="array" ref="DB36">IF(K36&gt;80,O36,"")</f>
        <v/>
      </c>
      <c r="DC36" s="220">
        <f t="array" ref="DC36">IF(K36&gt;80,O36/$DB$10*10^(L36/10),"")</f>
        <v/>
      </c>
      <c r="DD36" s="220">
        <f t="array" ref="DD36">IF(K36&gt;80,O36/$DB$10*10^(K36/10),"")</f>
        <v/>
      </c>
      <c r="DE36" s="154" t="n"/>
      <c r="DF36" s="225" t="n"/>
      <c r="DG36" s="145" t="n"/>
      <c r="DH36" s="156" t="n"/>
    </row>
    <row r="37" ht="27" customHeight="1" s="621">
      <c r="A37" s="144" t="n"/>
      <c r="B37" s="146" t="n"/>
      <c r="C37" s="209">
        <f t="array" ref="C37">IF(AK37="0","T",IF((K37-AK37)&lt;65,"I",IF((K37-AK37)&lt;70,"K",IF((K37-AK37)&lt;75,"J",IF((K37-AK37)&lt;80,"K","L")))))</f>
        <v/>
      </c>
      <c r="D37" s="209">
        <f t="array" ref="D37">IF(J37&lt;135,"T",IF((J37-$J$69)&lt;135,"J","L"))</f>
        <v/>
      </c>
      <c r="E37" s="187" t="inlineStr">
        <is>
          <t>⌂</t>
        </is>
      </c>
      <c r="F37" s="226">
        <f t="array" ref="F37">VLOOKUP(E37,'Tab-Mis'!$B$5:$P$184,2,FALSE)</f>
        <v/>
      </c>
      <c r="G37" s="226">
        <f t="array" ref="G37">VLOOKUP(E37,'Tab-Mis'!$B$5:$P$184,3,FALSE)</f>
        <v/>
      </c>
      <c r="H37" s="226">
        <f t="array" ref="H37">VLOOKUP(E37,'Tab-Mis'!$B$5:$P$184,4,FALSE)</f>
        <v/>
      </c>
      <c r="I37" s="657">
        <f t="array" ref="I37">VLOOKUP(E37,'Tab-Mis'!$B$5:$P$184,12,FALSE)</f>
        <v/>
      </c>
      <c r="J37" s="657">
        <f t="array" ref="J37">VLOOKUP(E37,'Tab-Mis'!$B$5:$P$184,13,FALSE)</f>
        <v/>
      </c>
      <c r="K37" s="658">
        <f t="array" ref="K37">VLOOKUP(E37,'Tab-Mis'!$B$5:$P$184,14,FALSE)</f>
        <v/>
      </c>
      <c r="L37" s="638">
        <f t="array" ref="L37">VLOOKUP(E37,'Tab-Mis'!$B$5:$P$184,15,FALSE)</f>
        <v/>
      </c>
      <c r="M37" s="659">
        <f t="array" ref="M37">IF(AND($O$47&gt;87,K37&gt;80),AK37,0)</f>
        <v/>
      </c>
      <c r="N37" s="724">
        <f t="array" ref="N37">IF(M37=0,"",K37-M37)</f>
        <v/>
      </c>
      <c r="O37" s="137" t="n"/>
      <c r="P37" s="137" t="n"/>
      <c r="Q37" s="137" t="n"/>
      <c r="R37" s="137" t="n"/>
      <c r="S37" s="137" t="n"/>
      <c r="T37" s="137" t="n"/>
      <c r="U37" s="137" t="n"/>
      <c r="V37" s="137" t="n"/>
      <c r="W37" s="137" t="n"/>
      <c r="X37" s="137" t="n"/>
      <c r="Y37" s="137" t="n"/>
      <c r="Z37" s="137" t="n"/>
      <c r="AA37" s="137" t="n"/>
      <c r="AB37" s="137" t="n"/>
      <c r="AC37" s="137" t="n"/>
      <c r="AD37" s="137" t="n"/>
      <c r="AE37" s="137" t="n"/>
      <c r="AF37" s="137" t="n"/>
      <c r="AG37" s="137" t="n"/>
      <c r="AH37" s="137" t="n"/>
      <c r="AI37" s="137" t="n"/>
      <c r="AJ37" s="483" t="n"/>
      <c r="AK37" s="137">
        <f t="array" ref="AK37">IF(K37&lt;80,"0",IF((L37-K37)&lt;=2,($L$66-(($K$66-$L$66)/4)*(L37-K37-2)),($L$66-(($L$66-$M$66)/8)*(L37-K37-2))))</f>
        <v/>
      </c>
      <c r="AL37" s="137">
        <f t="array" ref="AL37">IF(J37&lt;135,"",J37-$J$69)</f>
        <v/>
      </c>
      <c r="AM37" s="644">
        <f t="array" ref="AM37">K37-AK37</f>
        <v/>
      </c>
      <c r="AN37" s="644">
        <f t="array" ref="AN37">O37/$G$5*10^(AM37/10)</f>
        <v/>
      </c>
      <c r="AO37" s="485" t="n"/>
      <c r="AP37" s="723">
        <f t="array" ref="AP37">IF((AS37^2*(I37^2+$G$3^2+$G$4^2)&gt;0),(AS37^2*(I37^2+$G$3^2+$G$4^2)),0)</f>
        <v/>
      </c>
      <c r="AQ37" s="645">
        <f t="array" ref="AQ37">IF(AP37=0,0,(AT37*AR37)^2)</f>
        <v/>
      </c>
      <c r="AR37" s="487">
        <f t="array" ref="AR37">0.5*((P37-Q37)/60)</f>
        <v/>
      </c>
      <c r="AS37" s="646">
        <f t="array" ref="AS37">O37/$G$5*10^((K37-$O$42)/10)</f>
        <v/>
      </c>
      <c r="AT37" s="134">
        <f t="array" ref="AT37">IF(AU37=0,0,4.34*(AS37/AU37))</f>
        <v/>
      </c>
      <c r="AU37" s="134">
        <f t="array" ref="AU37">O37/60</f>
        <v/>
      </c>
      <c r="AV37" s="471" t="n"/>
      <c r="AW37" s="723">
        <f t="array" ref="AW37">IF((AZ37^2*(I37^2+$G$3^2+$G$4^2)&gt;0),(AZ37^2*(I37^2+$G$3^2+$G$4^2)),0)</f>
        <v/>
      </c>
      <c r="AX37" s="645">
        <f t="array" ref="AX37">IF(AW37=0,0,(BA37*AY37)^2)</f>
        <v/>
      </c>
      <c r="AY37" s="487">
        <f t="array" ref="AY37">0.5*((S37-T37)/60)</f>
        <v/>
      </c>
      <c r="AZ37" s="663">
        <f t="array" ref="AZ37">R37/$G$5*10^((K37-$R$42)/10)</f>
        <v/>
      </c>
      <c r="BA37" s="219">
        <f t="array" ref="BA37">IF(BB37=0,0,4.34*(AZ37/BB37))</f>
        <v/>
      </c>
      <c r="BB37" s="219">
        <f t="array" ref="BB37">R37/60</f>
        <v/>
      </c>
      <c r="BC37" s="472" t="n"/>
      <c r="BD37" s="723">
        <f t="array" ref="BD37">IF((BG37^2*(I37^2+$G$3^2+$G$4^2)&gt;0),(BG37^2*(I37^2+$G$3^2+$G$4^2)),0)</f>
        <v/>
      </c>
      <c r="BE37" s="645">
        <f t="array" ref="BE37">IF(BD37=0,0,(BH37*BF37)^2)</f>
        <v/>
      </c>
      <c r="BF37" s="487">
        <f t="array" ref="BF37">0.5*((V37-W37)/60)</f>
        <v/>
      </c>
      <c r="BG37" s="663">
        <f t="array" ref="BG37">U37/$G$5*10^((K37-$U$42)/10)</f>
        <v/>
      </c>
      <c r="BH37" s="219">
        <f t="array" ref="BH37">IF(BI37=0,0,4.34*(BG37/BI37))</f>
        <v/>
      </c>
      <c r="BI37" s="219">
        <f t="array" ref="BI37">U37/60</f>
        <v/>
      </c>
      <c r="BJ37" s="472" t="n"/>
      <c r="BK37" s="723">
        <f t="array" ref="BK37">IF((BN37^2*(I37^2+$G$3^2+$G$4^2)&gt;0),(BN37^2*(I37^2+$G$3^2+$G$4^2)),0)</f>
        <v/>
      </c>
      <c r="BL37" s="645">
        <f t="array" ref="BL37">IF(BK37=0,0,(BO37*BM37)^2)</f>
        <v/>
      </c>
      <c r="BM37" s="487">
        <f t="array" ref="BM37">0.5*((Y37-Z37)/60)</f>
        <v/>
      </c>
      <c r="BN37" s="663">
        <f t="array" ref="BN37">(X37/$G$5)*(10^((K37-$X$42)*0.1))</f>
        <v/>
      </c>
      <c r="BO37" s="219">
        <f t="array" ref="BO37">IF(BP37=0,0,(4.34*(BN37/BP37)))</f>
        <v/>
      </c>
      <c r="BP37" s="219">
        <f t="array" ref="BP37">X37/60</f>
        <v/>
      </c>
      <c r="BQ37" s="472" t="n"/>
      <c r="BR37" s="723">
        <f t="array" ref="BR37">IF((BU37^2*(I37^2+$G$3^2+$G$4^2)&gt;0),(BU37^2*(I37^2+$G$3^2+$G$4^2)),0)</f>
        <v/>
      </c>
      <c r="BS37" s="645">
        <f t="array" ref="BS37">IF(BR37=0,0,(BV37*BT37)^2)</f>
        <v/>
      </c>
      <c r="BT37" s="487">
        <f t="array" ref="BT37">0.5*((AB37-AC37)/60)</f>
        <v/>
      </c>
      <c r="BU37" s="663">
        <f t="array" ref="BU37">AA37/$G$5*10^((K37-$AA$42)/10)</f>
        <v/>
      </c>
      <c r="BV37" s="219">
        <f t="array" ref="BV37">IF(BW37=0,0,4.34*(BU37/BW37))</f>
        <v/>
      </c>
      <c r="BW37" s="219">
        <f t="array" ref="BW37">AA37/60</f>
        <v/>
      </c>
      <c r="BX37" s="471" t="n"/>
      <c r="BY37" s="723">
        <f t="array" ref="BY37">IF((CB37^2*(I37^2+$G$3^2+$G$4^2)&gt;0),(CB37^2*(I37^2+$G$3^2+$G$4^2)),0)</f>
        <v/>
      </c>
      <c r="BZ37" s="645">
        <f t="array" ref="BZ37">IF(BY37=0,0,(CC37*CA37)^2)</f>
        <v/>
      </c>
      <c r="CA37" s="487">
        <f t="array" ref="CA37">0.5*((AE37-AF37)/60)</f>
        <v/>
      </c>
      <c r="CB37" s="663">
        <f t="array" ref="CB37">AD37/$G$5*10^((K37-$AD$42)/10)</f>
        <v/>
      </c>
      <c r="CC37" s="219">
        <f t="array" ref="CC37">IF(CD37=0,0,4.34*(CB37/CD37))</f>
        <v/>
      </c>
      <c r="CD37" s="219">
        <f t="array" ref="CD37">AD37/60</f>
        <v/>
      </c>
      <c r="CE37" s="471" t="n"/>
      <c r="CF37" s="723">
        <f t="array" ref="CF37">IF((CI37^2*(I37^2+$G$3^2+$G$4^2)&gt;0),(CI37^2*(I37^2+$G$3^2+$G$4^2)),0)</f>
        <v/>
      </c>
      <c r="CG37" s="645">
        <f t="array" ref="CG37">IF(CF37=0,0,(CJ37*CH37)^2)</f>
        <v/>
      </c>
      <c r="CH37" s="487">
        <f t="array" ref="CH37">0.5*((AH37-AI37)/60)</f>
        <v/>
      </c>
      <c r="CI37" s="663">
        <f t="array" ref="CI37">AG37/$G$5*10^((K37-$AG$42)/10)</f>
        <v/>
      </c>
      <c r="CJ37" s="219">
        <f t="array" ref="CJ37">IF(CK37=0,0,4.34*(CI37/CK37))</f>
        <v/>
      </c>
      <c r="CK37" s="219">
        <f t="array" ref="CK37">AG37/60</f>
        <v/>
      </c>
      <c r="CL37" s="154" t="n"/>
      <c r="CM37" s="146" t="n"/>
      <c r="CN37" s="134">
        <f t="array" ref="CN37">O37/$G$5*10^(K37/10)</f>
        <v/>
      </c>
      <c r="CO37" s="134">
        <f t="array" ref="CO37">R37/$G$5*10^(K37/10)</f>
        <v/>
      </c>
      <c r="CP37" s="134">
        <f t="array" ref="CP37">U37/$G$5*10^(K37/10)</f>
        <v/>
      </c>
      <c r="CQ37" s="134">
        <f t="array" ref="CQ37">X37/$G$5*10^(K37/10)</f>
        <v/>
      </c>
      <c r="CR37" s="134">
        <f t="array" ref="CR37">AA37/$G$5*10^(K37/10)</f>
        <v/>
      </c>
      <c r="CS37" s="134">
        <f t="array" ref="CS37">AD37/$G$5*10^(K37/10)</f>
        <v/>
      </c>
      <c r="CT37" s="134">
        <f t="array" ref="CT37">AG37/$G$5*10^(K37/10)</f>
        <v/>
      </c>
      <c r="CU37" s="134">
        <f t="array" ref="CU37">O37/$G$5*10^(AM37/10)</f>
        <v/>
      </c>
      <c r="CV37" s="134">
        <f t="array" ref="CV37">R37/$G$5*10^(AM37/10)</f>
        <v/>
      </c>
      <c r="CW37" s="134">
        <f t="array" ref="CW37">U37/$G$5*10^(AM37/10)</f>
        <v/>
      </c>
      <c r="CX37" s="134">
        <f t="array" ref="CX37">X37/$G$5*10^(AM37/10)</f>
        <v/>
      </c>
      <c r="CY37" s="134">
        <f t="array" ref="CY37">AA37/$G$5*10^(AM37/10)</f>
        <v/>
      </c>
      <c r="CZ37" s="134">
        <f t="array" ref="CZ37">AD37/$G$5*10^(AM37/10)</f>
        <v/>
      </c>
      <c r="DA37" s="134">
        <f t="array" ref="DA37">AG37/$G$5*10^(AM37/10)</f>
        <v/>
      </c>
      <c r="DB37" s="220">
        <f t="array" ref="DB37">IF(K37&gt;80,O37,"")</f>
        <v/>
      </c>
      <c r="DC37" s="220">
        <f t="array" ref="DC37">IF(K37&gt;80,O37/$DB$10*10^(L37/10),"")</f>
        <v/>
      </c>
      <c r="DD37" s="220">
        <f t="array" ref="DD37">IF(K37&gt;80,O37/$DB$10*10^(K37/10),"")</f>
        <v/>
      </c>
      <c r="DE37" s="154" t="n"/>
      <c r="DF37" s="225" t="n"/>
      <c r="DG37" s="145" t="n"/>
      <c r="DH37" s="156" t="n"/>
    </row>
    <row r="38" ht="27" customHeight="1" s="621">
      <c r="A38" s="144" t="n"/>
      <c r="B38" s="146" t="n"/>
      <c r="C38" s="209">
        <f t="array" ref="C38">IF(AK38="0","T",IF((K38-AK38)&lt;65,"I",IF((K38-AK38)&lt;70,"K",IF((K38-AK38)&lt;75,"J",IF((K38-AK38)&lt;80,"K","L")))))</f>
        <v/>
      </c>
      <c r="D38" s="209">
        <f t="array" ref="D38">IF(J38&lt;135,"T",IF((J38-$J$69)&lt;135,"J","L"))</f>
        <v/>
      </c>
      <c r="E38" s="187" t="inlineStr">
        <is>
          <t>⌂</t>
        </is>
      </c>
      <c r="F38" s="226">
        <f t="array" ref="F38">VLOOKUP(E38,'Tab-Mis'!$B$5:$P$184,2,FALSE)</f>
        <v/>
      </c>
      <c r="G38" s="226">
        <f t="array" ref="G38">VLOOKUP(E38,'Tab-Mis'!$B$5:$P$184,3,FALSE)</f>
        <v/>
      </c>
      <c r="H38" s="226">
        <f t="array" ref="H38">VLOOKUP(E38,'Tab-Mis'!$B$5:$P$184,4,FALSE)</f>
        <v/>
      </c>
      <c r="I38" s="657">
        <f t="array" ref="I38">VLOOKUP(E38,'Tab-Mis'!$B$5:$P$184,12,FALSE)</f>
        <v/>
      </c>
      <c r="J38" s="657">
        <f t="array" ref="J38">VLOOKUP(E38,'Tab-Mis'!$B$5:$P$184,13,FALSE)</f>
        <v/>
      </c>
      <c r="K38" s="658">
        <f t="array" ref="K38">VLOOKUP(E38,'Tab-Mis'!$B$5:$P$184,14,FALSE)</f>
        <v/>
      </c>
      <c r="L38" s="638">
        <f t="array" ref="L38">VLOOKUP(E38,'Tab-Mis'!$B$5:$P$184,15,FALSE)</f>
        <v/>
      </c>
      <c r="M38" s="659">
        <f t="array" ref="M38">IF(AND($O$47&gt;87,K38&gt;80),AK38,0)</f>
        <v/>
      </c>
      <c r="N38" s="724">
        <f t="array" ref="N38">IF(M38=0,"",K38-M38)</f>
        <v/>
      </c>
      <c r="O38" s="137" t="n"/>
      <c r="P38" s="137" t="n"/>
      <c r="Q38" s="137" t="n"/>
      <c r="R38" s="137" t="n"/>
      <c r="S38" s="137" t="n"/>
      <c r="T38" s="137" t="n"/>
      <c r="U38" s="137" t="n"/>
      <c r="V38" s="137" t="n"/>
      <c r="W38" s="137" t="n"/>
      <c r="X38" s="137" t="n"/>
      <c r="Y38" s="137" t="n"/>
      <c r="Z38" s="137" t="n"/>
      <c r="AA38" s="137" t="n"/>
      <c r="AB38" s="137" t="n"/>
      <c r="AC38" s="137" t="n"/>
      <c r="AD38" s="137" t="n"/>
      <c r="AE38" s="137" t="n"/>
      <c r="AF38" s="137" t="n"/>
      <c r="AG38" s="137" t="n"/>
      <c r="AH38" s="137" t="n"/>
      <c r="AI38" s="137" t="n"/>
      <c r="AJ38" s="483" t="n"/>
      <c r="AK38" s="137">
        <f t="array" ref="AK38">IF(K38&lt;80,"0",IF((L38-K38)&lt;=2,($L$66-(($K$66-$L$66)/4)*(L38-K38-2)),($L$66-(($L$66-$M$66)/8)*(L38-K38-2))))</f>
        <v/>
      </c>
      <c r="AL38" s="137">
        <f t="array" ref="AL38">IF(J38&lt;135,"",J38-$J$69)</f>
        <v/>
      </c>
      <c r="AM38" s="644">
        <f t="array" ref="AM38">K38-AK38</f>
        <v/>
      </c>
      <c r="AN38" s="644">
        <f t="array" ref="AN38">O38/$G$5*10^(AM38/10)</f>
        <v/>
      </c>
      <c r="AO38" s="485" t="n"/>
      <c r="AP38" s="723">
        <f t="array" ref="AP38">IF((AS38^2*(I38^2+$G$3^2+$G$4^2)&gt;0),(AS38^2*(I38^2+$G$3^2+$G$4^2)),0)</f>
        <v/>
      </c>
      <c r="AQ38" s="645">
        <f t="array" ref="AQ38">IF(AP38=0,0,(AT38*AR38)^2)</f>
        <v/>
      </c>
      <c r="AR38" s="487">
        <f t="array" ref="AR38">0.5*((P38-Q38)/60)</f>
        <v/>
      </c>
      <c r="AS38" s="646">
        <f t="array" ref="AS38">O38/$G$5*10^((K38-$O$42)/10)</f>
        <v/>
      </c>
      <c r="AT38" s="134">
        <f t="array" ref="AT38">IF(AU38=0,0,4.34*(AS38/AU38))</f>
        <v/>
      </c>
      <c r="AU38" s="134">
        <f t="array" ref="AU38">O38/60</f>
        <v/>
      </c>
      <c r="AV38" s="471" t="n"/>
      <c r="AW38" s="723">
        <f t="array" ref="AW38">IF((AZ38^2*(I38^2+$G$3^2+$G$4^2)&gt;0),(AZ38^2*(I38^2+$G$3^2+$G$4^2)),0)</f>
        <v/>
      </c>
      <c r="AX38" s="645">
        <f t="array" ref="AX38">IF(AW38=0,0,(BA38*AY38)^2)</f>
        <v/>
      </c>
      <c r="AY38" s="487">
        <f t="array" ref="AY38">0.5*((S38-T38)/60)</f>
        <v/>
      </c>
      <c r="AZ38" s="663">
        <f t="array" ref="AZ38">R38/$G$5*10^((K38-$R$42)/10)</f>
        <v/>
      </c>
      <c r="BA38" s="219">
        <f t="array" ref="BA38">IF(BB38=0,0,4.34*(AZ38/BB38))</f>
        <v/>
      </c>
      <c r="BB38" s="219">
        <f t="array" ref="BB38">R38/60</f>
        <v/>
      </c>
      <c r="BC38" s="472" t="n"/>
      <c r="BD38" s="723">
        <f t="array" ref="BD38">IF((BG38^2*(I38^2+$G$3^2+$G$4^2)&gt;0),(BG38^2*(I38^2+$G$3^2+$G$4^2)),0)</f>
        <v/>
      </c>
      <c r="BE38" s="645">
        <f t="array" ref="BE38">IF(BD38=0,0,(BH38*BF38)^2)</f>
        <v/>
      </c>
      <c r="BF38" s="487">
        <f t="array" ref="BF38">0.5*((V38-W38)/60)</f>
        <v/>
      </c>
      <c r="BG38" s="663">
        <f t="array" ref="BG38">U38/$G$5*10^((K38-$U$42)/10)</f>
        <v/>
      </c>
      <c r="BH38" s="219">
        <f t="array" ref="BH38">IF(BI38=0,0,4.34*(BG38/BI38))</f>
        <v/>
      </c>
      <c r="BI38" s="219">
        <f t="array" ref="BI38">U38/60</f>
        <v/>
      </c>
      <c r="BJ38" s="472" t="n"/>
      <c r="BK38" s="723">
        <f t="array" ref="BK38">IF((BN38^2*(I38^2+$G$3^2+$G$4^2)&gt;0),(BN38^2*(I38^2+$G$3^2+$G$4^2)),0)</f>
        <v/>
      </c>
      <c r="BL38" s="645">
        <f t="array" ref="BL38">IF(BK38=0,0,(BO38*BM38)^2)</f>
        <v/>
      </c>
      <c r="BM38" s="487">
        <f t="array" ref="BM38">0.5*((Y38-Z38)/60)</f>
        <v/>
      </c>
      <c r="BN38" s="663">
        <f t="array" ref="BN38">(X38/$G$5)*(10^((K38-$X$42)*0.1))</f>
        <v/>
      </c>
      <c r="BO38" s="219">
        <f t="array" ref="BO38">IF(BP38=0,0,(4.34*(BN38/BP38)))</f>
        <v/>
      </c>
      <c r="BP38" s="219">
        <f t="array" ref="BP38">X38/60</f>
        <v/>
      </c>
      <c r="BQ38" s="472" t="n"/>
      <c r="BR38" s="723">
        <f t="array" ref="BR38">IF((BU38^2*(I38^2+$G$3^2+$G$4^2)&gt;0),(BU38^2*(I38^2+$G$3^2+$G$4^2)),0)</f>
        <v/>
      </c>
      <c r="BS38" s="645">
        <f t="array" ref="BS38">IF(BR38=0,0,(BV38*BT38)^2)</f>
        <v/>
      </c>
      <c r="BT38" s="487">
        <f t="array" ref="BT38">0.5*((AB38-AC38)/60)</f>
        <v/>
      </c>
      <c r="BU38" s="663">
        <f t="array" ref="BU38">AA38/$G$5*10^((K38-$AA$42)/10)</f>
        <v/>
      </c>
      <c r="BV38" s="219">
        <f t="array" ref="BV38">IF(BW38=0,0,4.34*(BU38/BW38))</f>
        <v/>
      </c>
      <c r="BW38" s="219">
        <f t="array" ref="BW38">AA38/60</f>
        <v/>
      </c>
      <c r="BX38" s="471" t="n"/>
      <c r="BY38" s="723">
        <f t="array" ref="BY38">IF((CB38^2*(I38^2+$G$3^2+$G$4^2)&gt;0),(CB38^2*(I38^2+$G$3^2+$G$4^2)),0)</f>
        <v/>
      </c>
      <c r="BZ38" s="645">
        <f t="array" ref="BZ38">IF(BY38=0,0,(CC38*CA38)^2)</f>
        <v/>
      </c>
      <c r="CA38" s="487">
        <f t="array" ref="CA38">0.5*((AE38-AF38)/60)</f>
        <v/>
      </c>
      <c r="CB38" s="663">
        <f t="array" ref="CB38">AD38/$G$5*10^((K38-$AD$42)/10)</f>
        <v/>
      </c>
      <c r="CC38" s="219">
        <f t="array" ref="CC38">IF(CD38=0,0,4.34*(CB38/CD38))</f>
        <v/>
      </c>
      <c r="CD38" s="219">
        <f t="array" ref="CD38">AD38/60</f>
        <v/>
      </c>
      <c r="CE38" s="471" t="n"/>
      <c r="CF38" s="723">
        <f t="array" ref="CF38">IF((CI38^2*(I38^2+$G$3^2+$G$4^2)&gt;0),(CI38^2*(I38^2+$G$3^2+$G$4^2)),0)</f>
        <v/>
      </c>
      <c r="CG38" s="645">
        <f t="array" ref="CG38">IF(CF38=0,0,(CJ38*CH38)^2)</f>
        <v/>
      </c>
      <c r="CH38" s="487">
        <f t="array" ref="CH38">0.5*((AH38-AI38)/60)</f>
        <v/>
      </c>
      <c r="CI38" s="663">
        <f t="array" ref="CI38">AG38/$G$5*10^((K38-$AG$42)/10)</f>
        <v/>
      </c>
      <c r="CJ38" s="219">
        <f t="array" ref="CJ38">IF(CK38=0,0,4.34*(CI38/CK38))</f>
        <v/>
      </c>
      <c r="CK38" s="219">
        <f t="array" ref="CK38">AG38/60</f>
        <v/>
      </c>
      <c r="CL38" s="154" t="n"/>
      <c r="CM38" s="146" t="n"/>
      <c r="CN38" s="134">
        <f t="array" ref="CN38">O38/$G$5*10^(K38/10)</f>
        <v/>
      </c>
      <c r="CO38" s="134">
        <f t="array" ref="CO38">R38/$G$5*10^(K38/10)</f>
        <v/>
      </c>
      <c r="CP38" s="134">
        <f t="array" ref="CP38">U38/$G$5*10^(K38/10)</f>
        <v/>
      </c>
      <c r="CQ38" s="134">
        <f t="array" ref="CQ38">X38/$G$5*10^(K38/10)</f>
        <v/>
      </c>
      <c r="CR38" s="134">
        <f t="array" ref="CR38">AA38/$G$5*10^(K38/10)</f>
        <v/>
      </c>
      <c r="CS38" s="134">
        <f t="array" ref="CS38">AD38/$G$5*10^(K38/10)</f>
        <v/>
      </c>
      <c r="CT38" s="134">
        <f t="array" ref="CT38">AG38/$G$5*10^(K38/10)</f>
        <v/>
      </c>
      <c r="CU38" s="134">
        <f t="array" ref="CU38">O38/$G$5*10^(AM38/10)</f>
        <v/>
      </c>
      <c r="CV38" s="134">
        <f t="array" ref="CV38">R38/$G$5*10^(AM38/10)</f>
        <v/>
      </c>
      <c r="CW38" s="134">
        <f t="array" ref="CW38">U38/$G$5*10^(AM38/10)</f>
        <v/>
      </c>
      <c r="CX38" s="134">
        <f t="array" ref="CX38">X38/$G$5*10^(AM38/10)</f>
        <v/>
      </c>
      <c r="CY38" s="134">
        <f t="array" ref="CY38">AA38/$G$5*10^(AM38/10)</f>
        <v/>
      </c>
      <c r="CZ38" s="134">
        <f t="array" ref="CZ38">AD38/$G$5*10^(AM38/10)</f>
        <v/>
      </c>
      <c r="DA38" s="134">
        <f t="array" ref="DA38">AG38/$G$5*10^(AM38/10)</f>
        <v/>
      </c>
      <c r="DB38" s="220">
        <f t="array" ref="DB38">IF(K38&gt;80,O38,"")</f>
        <v/>
      </c>
      <c r="DC38" s="220">
        <f t="array" ref="DC38">IF(K38&gt;80,O38/$DB$10*10^(L38/10),"")</f>
        <v/>
      </c>
      <c r="DD38" s="220">
        <f t="array" ref="DD38">IF(K38&gt;80,O38/$DB$10*10^(K38/10),"")</f>
        <v/>
      </c>
      <c r="DE38" s="154" t="n"/>
      <c r="DF38" s="225" t="n"/>
      <c r="DG38" s="145" t="n"/>
      <c r="DH38" s="156" t="n"/>
    </row>
    <row r="39" ht="27" customHeight="1" s="621">
      <c r="A39" s="144" t="n"/>
      <c r="B39" s="146" t="n"/>
      <c r="C39" s="209">
        <f t="array" ref="C39">IF(AK39="0","T",IF((K39-AK39)&lt;65,"I",IF((K39-AK39)&lt;70,"K",IF((K39-AK39)&lt;75,"J",IF((K39-AK39)&lt;80,"K","L")))))</f>
        <v/>
      </c>
      <c r="D39" s="209">
        <f t="array" ref="D39">IF(J39&lt;135,"T",IF((J39-$J$69)&lt;135,"J","L"))</f>
        <v/>
      </c>
      <c r="E39" s="187" t="inlineStr">
        <is>
          <t>⌂</t>
        </is>
      </c>
      <c r="F39" s="226">
        <f t="array" ref="F39">VLOOKUP(E39,'Tab-Mis'!$B$5:$P$184,2,FALSE)</f>
        <v/>
      </c>
      <c r="G39" s="226">
        <f t="array" ref="G39">VLOOKUP(E39,'Tab-Mis'!$B$5:$P$184,3,FALSE)</f>
        <v/>
      </c>
      <c r="H39" s="226">
        <f t="array" ref="H39">VLOOKUP(E39,'Tab-Mis'!$B$5:$P$184,4,FALSE)</f>
        <v/>
      </c>
      <c r="I39" s="657">
        <f t="array" ref="I39">VLOOKUP(E39,'Tab-Mis'!$B$5:$P$184,12,FALSE)</f>
        <v/>
      </c>
      <c r="J39" s="657">
        <f t="array" ref="J39">VLOOKUP(E39,'Tab-Mis'!$B$5:$P$184,13,FALSE)</f>
        <v/>
      </c>
      <c r="K39" s="658">
        <f t="array" ref="K39">VLOOKUP(E39,'Tab-Mis'!$B$5:$P$184,14,FALSE)</f>
        <v/>
      </c>
      <c r="L39" s="638">
        <f t="array" ref="L39">VLOOKUP(E39,'Tab-Mis'!$B$5:$P$184,15,FALSE)</f>
        <v/>
      </c>
      <c r="M39" s="659">
        <f t="array" ref="M39">IF(AND($O$47&gt;87,K39&gt;80),AK39,0)</f>
        <v/>
      </c>
      <c r="N39" s="724">
        <f t="array" ref="N39">IF(M39=0,"",K39-M39)</f>
        <v/>
      </c>
      <c r="O39" s="137" t="n"/>
      <c r="P39" s="137" t="n"/>
      <c r="Q39" s="137" t="n"/>
      <c r="R39" s="137" t="n"/>
      <c r="S39" s="137" t="n"/>
      <c r="T39" s="137" t="n"/>
      <c r="U39" s="137" t="n"/>
      <c r="V39" s="137" t="n"/>
      <c r="W39" s="137" t="n"/>
      <c r="X39" s="137" t="n"/>
      <c r="Y39" s="137" t="n"/>
      <c r="Z39" s="137" t="n"/>
      <c r="AA39" s="137" t="n"/>
      <c r="AB39" s="137" t="n"/>
      <c r="AC39" s="137" t="n"/>
      <c r="AD39" s="137" t="n"/>
      <c r="AE39" s="137" t="n"/>
      <c r="AF39" s="137" t="n"/>
      <c r="AG39" s="137" t="n"/>
      <c r="AH39" s="137" t="n"/>
      <c r="AI39" s="137" t="n"/>
      <c r="AJ39" s="483" t="n"/>
      <c r="AK39" s="137">
        <f t="array" ref="AK39">IF(K39&lt;80,"0",IF((L39-K39)&lt;=2,($L$66-(($K$66-$L$66)/4)*(L39-K39-2)),($L$66-(($L$66-$M$66)/8)*(L39-K39-2))))</f>
        <v/>
      </c>
      <c r="AL39" s="137">
        <f t="array" ref="AL39">IF(J39&lt;135,"",J39-$J$69)</f>
        <v/>
      </c>
      <c r="AM39" s="644">
        <f t="array" ref="AM39">K39-AK39</f>
        <v/>
      </c>
      <c r="AN39" s="644">
        <f t="array" ref="AN39">O39/$G$5*10^(AM39/10)</f>
        <v/>
      </c>
      <c r="AO39" s="485" t="n"/>
      <c r="AP39" s="723">
        <f t="array" ref="AP39">IF((AS39^2*(I39^2+$G$3^2+$G$4^2)&gt;0),(AS39^2*(I39^2+$G$3^2+$G$4^2)),0)</f>
        <v/>
      </c>
      <c r="AQ39" s="645">
        <f t="array" ref="AQ39">IF(AP39=0,0,(AT39*AR39)^2)</f>
        <v/>
      </c>
      <c r="AR39" s="487">
        <f t="array" ref="AR39">0.5*((P39-Q39)/60)</f>
        <v/>
      </c>
      <c r="AS39" s="646">
        <f t="array" ref="AS39">O39/$G$5*10^((K39-$O$42)/10)</f>
        <v/>
      </c>
      <c r="AT39" s="134">
        <f t="array" ref="AT39">IF(AU39=0,0,4.34*(AS39/AU39))</f>
        <v/>
      </c>
      <c r="AU39" s="134">
        <f t="array" ref="AU39">O39/60</f>
        <v/>
      </c>
      <c r="AV39" s="471" t="n"/>
      <c r="AW39" s="723">
        <f t="array" ref="AW39">IF((AZ39^2*(I39^2+$G$3^2+$G$4^2)&gt;0),(AZ39^2*(I39^2+$G$3^2+$G$4^2)),0)</f>
        <v/>
      </c>
      <c r="AX39" s="645">
        <f t="array" ref="AX39">IF(AW39=0,0,(BA39*AY39)^2)</f>
        <v/>
      </c>
      <c r="AY39" s="487">
        <f t="array" ref="AY39">0.5*((S39-T39)/60)</f>
        <v/>
      </c>
      <c r="AZ39" s="663">
        <f t="array" ref="AZ39">R39/$G$5*10^((K39-$R$42)/10)</f>
        <v/>
      </c>
      <c r="BA39" s="219">
        <f t="array" ref="BA39">IF(BB39=0,0,4.34*(AZ39/BB39))</f>
        <v/>
      </c>
      <c r="BB39" s="219">
        <f t="array" ref="BB39">R39/60</f>
        <v/>
      </c>
      <c r="BC39" s="472" t="n"/>
      <c r="BD39" s="723">
        <f t="array" ref="BD39">IF((BG39^2*(I39^2+$G$3^2+$G$4^2)&gt;0),(BG39^2*(I39^2+$G$3^2+$G$4^2)),0)</f>
        <v/>
      </c>
      <c r="BE39" s="645">
        <f t="array" ref="BE39">IF(BD39=0,0,(BH39*BF39)^2)</f>
        <v/>
      </c>
      <c r="BF39" s="487">
        <f t="array" ref="BF39">0.5*((V39-W39)/60)</f>
        <v/>
      </c>
      <c r="BG39" s="663">
        <f t="array" ref="BG39">U39/$G$5*10^((K39-$U$42)/10)</f>
        <v/>
      </c>
      <c r="BH39" s="219">
        <f t="array" ref="BH39">IF(BI39=0,0,4.34*(BG39/BI39))</f>
        <v/>
      </c>
      <c r="BI39" s="219">
        <f t="array" ref="BI39">U39/60</f>
        <v/>
      </c>
      <c r="BJ39" s="472" t="n"/>
      <c r="BK39" s="723">
        <f t="array" ref="BK39">IF((BN39^2*(I39^2+$G$3^2+$G$4^2)&gt;0),(BN39^2*(I39^2+$G$3^2+$G$4^2)),0)</f>
        <v/>
      </c>
      <c r="BL39" s="645">
        <f t="array" ref="BL39">IF(BK39=0,0,(BO39*BM39)^2)</f>
        <v/>
      </c>
      <c r="BM39" s="487">
        <f t="array" ref="BM39">0.5*((Y39-Z39)/60)</f>
        <v/>
      </c>
      <c r="BN39" s="663">
        <f t="array" ref="BN39">(X39/$G$5)*(10^((K39-$X$42)*0.1))</f>
        <v/>
      </c>
      <c r="BO39" s="219">
        <f t="array" ref="BO39">IF(BP39=0,0,(4.34*(BN39/BP39)))</f>
        <v/>
      </c>
      <c r="BP39" s="219">
        <f t="array" ref="BP39">X39/60</f>
        <v/>
      </c>
      <c r="BQ39" s="472" t="n"/>
      <c r="BR39" s="723">
        <f t="array" ref="BR39">IF((BU39^2*(I39^2+$G$3^2+$G$4^2)&gt;0),(BU39^2*(I39^2+$G$3^2+$G$4^2)),0)</f>
        <v/>
      </c>
      <c r="BS39" s="645">
        <f t="array" ref="BS39">IF(BR39=0,0,(BV39*BT39)^2)</f>
        <v/>
      </c>
      <c r="BT39" s="487">
        <f t="array" ref="BT39">0.5*((AB39-AC39)/60)</f>
        <v/>
      </c>
      <c r="BU39" s="663">
        <f t="array" ref="BU39">AA39/$G$5*10^((K39-$AA$42)/10)</f>
        <v/>
      </c>
      <c r="BV39" s="219">
        <f t="array" ref="BV39">IF(BW39=0,0,4.34*(BU39/BW39))</f>
        <v/>
      </c>
      <c r="BW39" s="219">
        <f t="array" ref="BW39">AA39/60</f>
        <v/>
      </c>
      <c r="BX39" s="471" t="n"/>
      <c r="BY39" s="723">
        <f t="array" ref="BY39">IF((CB39^2*(I39^2+$G$3^2+$G$4^2)&gt;0),(CB39^2*(I39^2+$G$3^2+$G$4^2)),0)</f>
        <v/>
      </c>
      <c r="BZ39" s="645">
        <f t="array" ref="BZ39">IF(BY39=0,0,(CC39*CA39)^2)</f>
        <v/>
      </c>
      <c r="CA39" s="487">
        <f t="array" ref="CA39">0.5*((AE39-AF39)/60)</f>
        <v/>
      </c>
      <c r="CB39" s="663">
        <f t="array" ref="CB39">AD39/$G$5*10^((K39-$AD$42)/10)</f>
        <v/>
      </c>
      <c r="CC39" s="219">
        <f t="array" ref="CC39">IF(CD39=0,0,4.34*(CB39/CD39))</f>
        <v/>
      </c>
      <c r="CD39" s="219">
        <f t="array" ref="CD39">AD39/60</f>
        <v/>
      </c>
      <c r="CE39" s="471" t="n"/>
      <c r="CF39" s="723">
        <f t="array" ref="CF39">IF((CI39^2*(I39^2+$G$3^2+$G$4^2)&gt;0),(CI39^2*(I39^2+$G$3^2+$G$4^2)),0)</f>
        <v/>
      </c>
      <c r="CG39" s="645">
        <f t="array" ref="CG39">IF(CF39=0,0,(CJ39*CH39)^2)</f>
        <v/>
      </c>
      <c r="CH39" s="487">
        <f t="array" ref="CH39">0.5*((AH39-AI39)/60)</f>
        <v/>
      </c>
      <c r="CI39" s="663">
        <f t="array" ref="CI39">AG39/$G$5*10^((K39-$AG$42)/10)</f>
        <v/>
      </c>
      <c r="CJ39" s="219">
        <f t="array" ref="CJ39">IF(CK39=0,0,4.34*(CI39/CK39))</f>
        <v/>
      </c>
      <c r="CK39" s="219">
        <f t="array" ref="CK39">AG39/60</f>
        <v/>
      </c>
      <c r="CL39" s="154" t="n"/>
      <c r="CM39" s="146" t="n"/>
      <c r="CN39" s="134">
        <f t="array" ref="CN39">O39/$G$5*10^(K39/10)</f>
        <v/>
      </c>
      <c r="CO39" s="134">
        <f t="array" ref="CO39">R39/$G$5*10^(K39/10)</f>
        <v/>
      </c>
      <c r="CP39" s="134">
        <f t="array" ref="CP39">U39/$G$5*10^(K39/10)</f>
        <v/>
      </c>
      <c r="CQ39" s="134">
        <f t="array" ref="CQ39">X39/$G$5*10^(K39/10)</f>
        <v/>
      </c>
      <c r="CR39" s="134">
        <f t="array" ref="CR39">AA39/$G$5*10^(K39/10)</f>
        <v/>
      </c>
      <c r="CS39" s="134">
        <f t="array" ref="CS39">AD39/$G$5*10^(K39/10)</f>
        <v/>
      </c>
      <c r="CT39" s="134">
        <f t="array" ref="CT39">AG39/$G$5*10^(K39/10)</f>
        <v/>
      </c>
      <c r="CU39" s="134">
        <f t="array" ref="CU39">O39/$G$5*10^(AM39/10)</f>
        <v/>
      </c>
      <c r="CV39" s="134">
        <f t="array" ref="CV39">R39/$G$5*10^(AM39/10)</f>
        <v/>
      </c>
      <c r="CW39" s="134">
        <f t="array" ref="CW39">U39/$G$5*10^(AM39/10)</f>
        <v/>
      </c>
      <c r="CX39" s="134">
        <f t="array" ref="CX39">X39/$G$5*10^(AM39/10)</f>
        <v/>
      </c>
      <c r="CY39" s="134">
        <f t="array" ref="CY39">AA39/$G$5*10^(AM39/10)</f>
        <v/>
      </c>
      <c r="CZ39" s="134">
        <f t="array" ref="CZ39">AD39/$G$5*10^(AM39/10)</f>
        <v/>
      </c>
      <c r="DA39" s="134">
        <f t="array" ref="DA39">AG39/$G$5*10^(AM39/10)</f>
        <v/>
      </c>
      <c r="DB39" s="220">
        <f t="array" ref="DB39">IF(K39&gt;80,O39,"")</f>
        <v/>
      </c>
      <c r="DC39" s="220">
        <f t="array" ref="DC39">IF(K39&gt;80,O39/$DB$10*10^(L39/10),"")</f>
        <v/>
      </c>
      <c r="DD39" s="220">
        <f t="array" ref="DD39">IF(K39&gt;80,O39/$DB$10*10^(K39/10),"")</f>
        <v/>
      </c>
      <c r="DE39" s="154" t="n"/>
      <c r="DF39" s="225" t="n"/>
      <c r="DG39" s="145" t="n"/>
      <c r="DH39" s="156" t="n"/>
    </row>
    <row r="40" ht="27" customHeight="1" s="621">
      <c r="A40" s="144" t="n"/>
      <c r="B40" s="146" t="n"/>
      <c r="C40" s="209">
        <f t="array" ref="C40">IF(AK40="0","T",IF((K40-AK40)&lt;65,"I",IF((K40-AK40)&lt;70,"K",IF((K40-AK40)&lt;75,"J",IF((K40-AK40)&lt;80,"K","L")))))</f>
        <v/>
      </c>
      <c r="D40" s="209">
        <f t="array" ref="D40">IF(J40&lt;135,"T",IF((J40-$J$69)&lt;135,"J","L"))</f>
        <v/>
      </c>
      <c r="E40" s="187" t="inlineStr">
        <is>
          <t>(*)</t>
        </is>
      </c>
      <c r="F40" s="226" t="n"/>
      <c r="G40" s="226" t="n"/>
      <c r="H40" s="226" t="n"/>
      <c r="I40" s="657" t="n"/>
      <c r="J40" s="657" t="n"/>
      <c r="K40" s="658" t="n"/>
      <c r="L40" s="638" t="n"/>
      <c r="M40" s="659">
        <f t="array" ref="M40">IF(AND($O$47&gt;87,K40&gt;80),AK40,0)</f>
        <v/>
      </c>
      <c r="N40" s="724">
        <f t="array" ref="N40">IF(M40=0,"",K40-M40)</f>
        <v/>
      </c>
      <c r="O40" s="137" t="n"/>
      <c r="P40" s="137" t="n"/>
      <c r="Q40" s="137" t="n"/>
      <c r="R40" s="137" t="n"/>
      <c r="S40" s="137" t="n"/>
      <c r="T40" s="137" t="n"/>
      <c r="U40" s="137" t="n"/>
      <c r="V40" s="137" t="n"/>
      <c r="W40" s="137" t="n"/>
      <c r="X40" s="137" t="n"/>
      <c r="Y40" s="137" t="n"/>
      <c r="Z40" s="137" t="n"/>
      <c r="AA40" s="137" t="n"/>
      <c r="AB40" s="137" t="n"/>
      <c r="AC40" s="137" t="n"/>
      <c r="AD40" s="137" t="n"/>
      <c r="AE40" s="137" t="n"/>
      <c r="AF40" s="137" t="n"/>
      <c r="AG40" s="137" t="n"/>
      <c r="AH40" s="137" t="n"/>
      <c r="AI40" s="137" t="n"/>
      <c r="AJ40" s="483" t="n"/>
      <c r="AK40" s="137">
        <f t="array" ref="AK40">IF(K40&lt;80,"0",IF((L40-K40)&lt;=2,($L$66-(($K$66-$L$66)/4)*(L40-K40-2)),($L$66-(($L$66-$M$66)/8)*(L40-K40-2))))</f>
        <v/>
      </c>
      <c r="AL40" s="137">
        <f t="array" ref="AL40">IF(J40&lt;135,"",J40-$J$69)</f>
        <v/>
      </c>
      <c r="AM40" s="644">
        <f t="array" ref="AM40">K40-AK40</f>
        <v/>
      </c>
      <c r="AN40" s="644">
        <f t="array" ref="AN40">O40/$G$5*10^(AM40/10)</f>
        <v/>
      </c>
      <c r="AO40" s="485" t="n"/>
      <c r="AP40" s="723">
        <f t="array" ref="AP40">IF((AS40^2*(I40^2+$G$3^2+$G$4^2)&gt;0),(AS40^2*(I40^2+$G$3^2+$G$4^2)),0)</f>
        <v/>
      </c>
      <c r="AQ40" s="645">
        <f t="array" ref="AQ40">IF(AP40=0,0,(AT40*AR40)^2)</f>
        <v/>
      </c>
      <c r="AR40" s="487">
        <f t="array" ref="AR40">0.5*((P40-Q40)/60)</f>
        <v/>
      </c>
      <c r="AS40" s="646">
        <f t="array" ref="AS40">O40/$G$5*10^((K40-$O$42)/10)</f>
        <v/>
      </c>
      <c r="AT40" s="134">
        <f t="array" ref="AT40">IF(AU40=0,0,4.34*(AS40/AU40))</f>
        <v/>
      </c>
      <c r="AU40" s="134">
        <f t="array" ref="AU40">O40/60</f>
        <v/>
      </c>
      <c r="AV40" s="471" t="n"/>
      <c r="AW40" s="723">
        <f t="array" ref="AW40">IF((AZ40^2*(I40^2+$G$3^2+$G$4^2)&gt;0),(AZ40^2*(I40^2+$G$3^2+$G$4^2)),0)</f>
        <v/>
      </c>
      <c r="AX40" s="645">
        <f t="array" ref="AX40">IF(AW40=0,0,(BA40*AY40)^2)</f>
        <v/>
      </c>
      <c r="AY40" s="487">
        <f t="array" ref="AY40">0.5*((S40-T40)/60)</f>
        <v/>
      </c>
      <c r="AZ40" s="663">
        <f t="array" ref="AZ40">R40/$G$5*10^((K40-$R$42)/10)</f>
        <v/>
      </c>
      <c r="BA40" s="219">
        <f t="array" ref="BA40">IF(BB40=0,0,4.34*(AZ40/BB40))</f>
        <v/>
      </c>
      <c r="BB40" s="219">
        <f t="array" ref="BB40">R40/60</f>
        <v/>
      </c>
      <c r="BC40" s="472" t="n"/>
      <c r="BD40" s="723">
        <f t="array" ref="BD40">IF((BG40^2*(I40^2+$G$3^2+$G$4^2)&gt;0),(BG40^2*(I40^2+$G$3^2+$G$4^2)),0)</f>
        <v/>
      </c>
      <c r="BE40" s="645">
        <f t="array" ref="BE40">IF(BD40=0,0,(BH40*BF40)^2)</f>
        <v/>
      </c>
      <c r="BF40" s="487">
        <f t="array" ref="BF40">0.5*((V40-W40)/60)</f>
        <v/>
      </c>
      <c r="BG40" s="663">
        <f t="array" ref="BG40">U40/$G$5*10^((K40-$U$42)/10)</f>
        <v/>
      </c>
      <c r="BH40" s="219">
        <f t="array" ref="BH40">IF(BI40=0,0,4.34*(BG40/BI40))</f>
        <v/>
      </c>
      <c r="BI40" s="219">
        <f t="array" ref="BI40">U40/60</f>
        <v/>
      </c>
      <c r="BJ40" s="472" t="n"/>
      <c r="BK40" s="723">
        <f t="array" ref="BK40">IF((BN40^2*(I40^2+$G$3^2+$G$4^2)&gt;0),(BN40^2*(I40^2+$G$3^2+$G$4^2)),0)</f>
        <v/>
      </c>
      <c r="BL40" s="645">
        <f t="array" ref="BL40">IF(BK40=0,0,(BO40*BM40)^2)</f>
        <v/>
      </c>
      <c r="BM40" s="487">
        <f t="array" ref="BM40">0.5*((Y40-Z40)/60)</f>
        <v/>
      </c>
      <c r="BN40" s="663">
        <f t="array" ref="BN40">(X40/$G$5)*(10^((K40-$X$42)*0.1))</f>
        <v/>
      </c>
      <c r="BO40" s="219">
        <f t="array" ref="BO40">IF(BP40=0,0,(4.34*(BN40/BP40)))</f>
        <v/>
      </c>
      <c r="BP40" s="219">
        <f t="array" ref="BP40">X40/60</f>
        <v/>
      </c>
      <c r="BQ40" s="472" t="n"/>
      <c r="BR40" s="723">
        <f t="array" ref="BR40">IF((BU40^2*(I40^2+$G$3^2+$G$4^2)&gt;0),(BU40^2*(I40^2+$G$3^2+$G$4^2)),0)</f>
        <v/>
      </c>
      <c r="BS40" s="645">
        <f t="array" ref="BS40">IF(BR40=0,0,(BV40*BT40)^2)</f>
        <v/>
      </c>
      <c r="BT40" s="487">
        <f t="array" ref="BT40">0.5*((AB40-AC40)/60)</f>
        <v/>
      </c>
      <c r="BU40" s="663">
        <f t="array" ref="BU40">AA40/$G$5*10^((K40-$AA$42)/10)</f>
        <v/>
      </c>
      <c r="BV40" s="219">
        <f t="array" ref="BV40">IF(BW40=0,0,4.34*(BU40/BW40))</f>
        <v/>
      </c>
      <c r="BW40" s="219">
        <f t="array" ref="BW40">AA40/60</f>
        <v/>
      </c>
      <c r="BX40" s="471" t="n"/>
      <c r="BY40" s="723">
        <f t="array" ref="BY40">IF((CB40^2*(I40^2+$G$3^2+$G$4^2)&gt;0),(CB40^2*(I40^2+$G$3^2+$G$4^2)),0)</f>
        <v/>
      </c>
      <c r="BZ40" s="645">
        <f t="array" ref="BZ40">IF(BY40=0,0,(CC40*CA40)^2)</f>
        <v/>
      </c>
      <c r="CA40" s="487">
        <f t="array" ref="CA40">0.5*((AE40-AF40)/60)</f>
        <v/>
      </c>
      <c r="CB40" s="663">
        <f t="array" ref="CB40">AD40/$G$5*10^((K40-$AD$42)/10)</f>
        <v/>
      </c>
      <c r="CC40" s="219">
        <f t="array" ref="CC40">IF(CD40=0,0,4.34*(CB40/CD40))</f>
        <v/>
      </c>
      <c r="CD40" s="219">
        <f t="array" ref="CD40">AD40/60</f>
        <v/>
      </c>
      <c r="CE40" s="471" t="n"/>
      <c r="CF40" s="723">
        <f t="array" ref="CF40">IF((CI40^2*(I40^2+$G$3^2+$G$4^2)&gt;0),(CI40^2*(I40^2+$G$3^2+$G$4^2)),0)</f>
        <v/>
      </c>
      <c r="CG40" s="645">
        <f t="array" ref="CG40">IF(CF40=0,0,(CJ40*CH40)^2)</f>
        <v/>
      </c>
      <c r="CH40" s="487">
        <f t="array" ref="CH40">0.5*((AH40-AI40)/60)</f>
        <v/>
      </c>
      <c r="CI40" s="663">
        <f t="array" ref="CI40">AG40/$G$5*10^((K40-$AG$42)/10)</f>
        <v/>
      </c>
      <c r="CJ40" s="219">
        <f t="array" ref="CJ40">IF(CK40=0,0,4.34*(CI40/CK40))</f>
        <v/>
      </c>
      <c r="CK40" s="219">
        <f t="array" ref="CK40">AG40/60</f>
        <v/>
      </c>
      <c r="CL40" s="154" t="n"/>
      <c r="CM40" s="146" t="n"/>
      <c r="CN40" s="134">
        <f t="array" ref="CN40">O40/$G$5*10^(K40/10)</f>
        <v/>
      </c>
      <c r="CO40" s="134">
        <f t="array" ref="CO40">R40/$G$5*10^(K40/10)</f>
        <v/>
      </c>
      <c r="CP40" s="134">
        <f t="array" ref="CP40">U40/$G$5*10^(K40/10)</f>
        <v/>
      </c>
      <c r="CQ40" s="134">
        <f t="array" ref="CQ40">X40/$G$5*10^(K40/10)</f>
        <v/>
      </c>
      <c r="CR40" s="134">
        <f t="array" ref="CR40">AA40/$G$5*10^(K40/10)</f>
        <v/>
      </c>
      <c r="CS40" s="134">
        <f t="array" ref="CS40">AD40/$G$5*10^(K40/10)</f>
        <v/>
      </c>
      <c r="CT40" s="134">
        <f t="array" ref="CT40">AG40/$G$5*10^(K40/10)</f>
        <v/>
      </c>
      <c r="CU40" s="134">
        <f t="array" ref="CU40">O40/$G$5*10^(AM40/10)</f>
        <v/>
      </c>
      <c r="CV40" s="134">
        <f t="array" ref="CV40">R40/$G$5*10^(AM40/10)</f>
        <v/>
      </c>
      <c r="CW40" s="134">
        <f t="array" ref="CW40">U40/$G$5*10^(AM40/10)</f>
        <v/>
      </c>
      <c r="CX40" s="134">
        <f t="array" ref="CX40">X40/$G$5*10^(AM40/10)</f>
        <v/>
      </c>
      <c r="CY40" s="134">
        <f t="array" ref="CY40">AA40/$G$5*10^(AM40/10)</f>
        <v/>
      </c>
      <c r="CZ40" s="134">
        <f t="array" ref="CZ40">AD40/$G$5*10^(AM40/10)</f>
        <v/>
      </c>
      <c r="DA40" s="134">
        <f t="array" ref="DA40">AG40/$G$5*10^(AM40/10)</f>
        <v/>
      </c>
      <c r="DB40" s="220">
        <f t="array" ref="DB40">IF(K40&gt;80,O40,"")</f>
        <v/>
      </c>
      <c r="DC40" s="220">
        <f t="array" ref="DC40">IF(K40&gt;80,O40/$DB$10*10^(L40/10),"")</f>
        <v/>
      </c>
      <c r="DD40" s="220">
        <f t="array" ref="DD40">IF(K40&gt;80,O40/$DB$10*10^(K40/10),"")</f>
        <v/>
      </c>
      <c r="DE40" s="154" t="n"/>
      <c r="DF40" s="140" t="n"/>
      <c r="DG40" s="145" t="n"/>
      <c r="DH40" s="156" t="n"/>
    </row>
    <row r="41" ht="20.25" customHeight="1" s="621">
      <c r="A41" s="144" t="n"/>
      <c r="B41" s="145" t="n"/>
      <c r="C41" s="173" t="n"/>
      <c r="D41" s="173" t="n"/>
      <c r="E41" s="227" t="inlineStr">
        <is>
          <t>(*) Valore stimato</t>
        </is>
      </c>
      <c r="F41" s="228" t="n"/>
      <c r="G41" s="229" t="n"/>
      <c r="H41" s="229" t="n"/>
      <c r="I41" s="229" t="n"/>
      <c r="J41" s="165" t="n"/>
      <c r="K41" s="230" t="n"/>
      <c r="L41" s="231" t="n"/>
      <c r="M41" s="232" t="n"/>
      <c r="N41" s="233" t="inlineStr">
        <is>
          <t xml:space="preserve">Tempo totale di esposizione (min) </t>
        </is>
      </c>
      <c r="O41" s="666">
        <f t="array" ref="O41">SUM(O11:O40)</f>
        <v/>
      </c>
      <c r="P41" s="161" t="n"/>
      <c r="Q41" s="493" t="n"/>
      <c r="R41" s="666">
        <f t="array" ref="R41">SUM(R11:R40)</f>
        <v/>
      </c>
      <c r="S41" s="161" t="n"/>
      <c r="T41" s="493" t="n"/>
      <c r="U41" s="666">
        <f t="array" ref="U41">SUM(U11:U40)</f>
        <v/>
      </c>
      <c r="V41" s="161" t="n"/>
      <c r="W41" s="493" t="n"/>
      <c r="X41" s="666">
        <f t="array" ref="X41">SUM(X11:X40)</f>
        <v/>
      </c>
      <c r="Y41" s="161" t="n"/>
      <c r="Z41" s="493" t="n"/>
      <c r="AA41" s="666">
        <f t="array" ref="AA41">SUM(AA11:AA40)</f>
        <v/>
      </c>
      <c r="AB41" s="161" t="n"/>
      <c r="AC41" s="493" t="n"/>
      <c r="AD41" s="666">
        <f t="array" ref="AD41">SUM(AD11:AD40)</f>
        <v/>
      </c>
      <c r="AE41" s="161" t="n"/>
      <c r="AF41" s="493" t="n"/>
      <c r="AG41" s="666">
        <f t="array" ref="AG41">SUM(AG11:AG40)</f>
        <v/>
      </c>
      <c r="AH41" s="161" t="n"/>
      <c r="AI41" s="235" t="n"/>
      <c r="AJ41" s="494" t="n"/>
      <c r="AK41" s="667">
        <f t="array" ref="AK41">SUM(AK11:AK40)</f>
        <v/>
      </c>
      <c r="AL41" s="668">
        <f t="array" ref="AL41">MAXA(AL11:AL40)</f>
        <v/>
      </c>
      <c r="AM41" s="239" t="inlineStr">
        <is>
          <t>LAeq - PNR</t>
        </is>
      </c>
      <c r="AN41" s="669">
        <f t="array" ref="AN41">10*LOG10(SUM(AN11:AN40))</f>
        <v/>
      </c>
      <c r="AO41" s="495" t="n"/>
      <c r="AP41" s="235" t="n"/>
      <c r="AQ41" s="235" t="n"/>
      <c r="AR41" s="235" t="n"/>
      <c r="AS41" s="235" t="n"/>
      <c r="AT41" s="235" t="n"/>
      <c r="AU41" s="235" t="n"/>
      <c r="AV41" s="425" t="n"/>
      <c r="AW41" s="173" t="n"/>
      <c r="AX41" s="173" t="n"/>
      <c r="AY41" s="173" t="n"/>
      <c r="AZ41" s="242" t="n"/>
      <c r="BA41" s="242" t="n"/>
      <c r="BB41" s="242" t="n"/>
      <c r="BC41" s="426" t="n"/>
      <c r="BD41" s="173" t="n"/>
      <c r="BE41" s="173" t="n"/>
      <c r="BF41" s="173" t="n"/>
      <c r="BG41" s="242" t="n"/>
      <c r="BH41" s="242" t="n"/>
      <c r="BI41" s="242" t="n"/>
      <c r="BJ41" s="426" t="n"/>
      <c r="BK41" s="173" t="n"/>
      <c r="BL41" s="173" t="n"/>
      <c r="BM41" s="173" t="n"/>
      <c r="BN41" s="242" t="n"/>
      <c r="BO41" s="242" t="n"/>
      <c r="BP41" s="242" t="n"/>
      <c r="BQ41" s="426" t="n"/>
      <c r="BR41" s="173" t="n"/>
      <c r="BS41" s="173" t="n"/>
      <c r="BT41" s="173" t="n"/>
      <c r="BU41" s="242" t="n"/>
      <c r="BV41" s="242" t="n"/>
      <c r="BW41" s="242" t="n"/>
      <c r="BX41" s="425" t="n"/>
      <c r="BY41" s="173" t="n"/>
      <c r="BZ41" s="173" t="n"/>
      <c r="CA41" s="173" t="n"/>
      <c r="CB41" s="242" t="n"/>
      <c r="CC41" s="242" t="n"/>
      <c r="CD41" s="242" t="n"/>
      <c r="CE41" s="425" t="n"/>
      <c r="CF41" s="173" t="n"/>
      <c r="CG41" s="173" t="n"/>
      <c r="CH41" s="173" t="n"/>
      <c r="CI41" s="242" t="n"/>
      <c r="CJ41" s="242" t="n"/>
      <c r="CK41" s="242" t="n"/>
      <c r="CL41" s="145" t="n"/>
      <c r="CM41" s="145" t="n"/>
      <c r="CN41" s="725">
        <f t="array" ref="CN41">IF(SUM(CN11:CN40)=0,0,10*LOG(SUM(CN11:CN40)))</f>
        <v/>
      </c>
      <c r="CO41" s="725">
        <f t="array" ref="CO41">IF(SUM(CO11:CO40)=0,0,10*LOG(SUM(CO11:CO40)))</f>
        <v/>
      </c>
      <c r="CP41" s="725">
        <f t="array" ref="CP41">IF(SUM(CP11:CP40)=0,0,10*LOG(SUM(CP11:CP40)))</f>
        <v/>
      </c>
      <c r="CQ41" s="725">
        <f t="array" ref="CQ41">IF(SUM(CQ11:CQ40)=0,0,10*LOG(SUM(CQ11:CQ40)))</f>
        <v/>
      </c>
      <c r="CR41" s="725">
        <f t="array" ref="CR41">IF(SUM(CR11:CR40)=0,0,10*LOG(SUM(CR11:CR40)))</f>
        <v/>
      </c>
      <c r="CS41" s="725">
        <f t="array" ref="CS41">IF(SUM(CS11:CS40)=0,0,10*LOG(SUM(CS11:CS40)))</f>
        <v/>
      </c>
      <c r="CT41" s="725">
        <f t="array" ref="CT41">IF(SUM(CT11:CT40)=0,0,10*LOG(SUM(CT11:CT40)))</f>
        <v/>
      </c>
      <c r="CU41" s="725">
        <f t="array" ref="CU41">IF(SUM(CU11:CU40)=0,0,10*LOG(SUM(CU11:CU40)))</f>
        <v/>
      </c>
      <c r="CV41" s="725">
        <f t="array" ref="CV41">IF(SUM(CV11:CV40)=0,0,10*LOG(SUM(CV11:CV40)))</f>
        <v/>
      </c>
      <c r="CW41" s="725">
        <f t="array" ref="CW41">IF(SUM(CW11:CW40)=0,0,10*LOG(SUM(CW11:CW40)))</f>
        <v/>
      </c>
      <c r="CX41" s="725">
        <f t="array" ref="CX41">IF(SUM(CX11:CX40)=0,0,10*LOG(SUM(CX11:CX40)))</f>
        <v/>
      </c>
      <c r="CY41" s="725">
        <f t="array" ref="CY41">IF(SUM(CY11:CY40)=0,0,10*LOG(SUM(CY11:CY40)))</f>
        <v/>
      </c>
      <c r="CZ41" s="725">
        <f t="array" ref="CZ41">IF(SUM(CZ11:CZ40)=0,0,10*LOG(SUM(CZ11:CZ40)))</f>
        <v/>
      </c>
      <c r="DA41" s="725">
        <f t="array" ref="DA41">IF(SUM(DA11:DA40)=0,0,10*LOG(SUM(DA11:DA40)))</f>
        <v/>
      </c>
      <c r="DB41" s="173" t="n"/>
      <c r="DC41" s="173" t="n"/>
      <c r="DD41" s="243" t="n"/>
      <c r="DE41" s="145" t="n"/>
      <c r="DF41" s="145" t="n"/>
      <c r="DG41" s="244" t="n"/>
      <c r="DH41" s="156" t="n"/>
    </row>
    <row r="42" ht="20.25" customHeight="1" s="621">
      <c r="A42" s="144" t="n"/>
      <c r="B42" s="145" t="n"/>
      <c r="C42" s="145" t="n"/>
      <c r="D42" s="145" t="n"/>
      <c r="E42" s="497" t="n"/>
      <c r="F42" s="498" t="n"/>
      <c r="G42" s="499" t="n"/>
      <c r="H42" s="499" t="n"/>
      <c r="I42" s="499" t="n"/>
      <c r="J42" s="145" t="n"/>
      <c r="K42" s="500" t="n"/>
      <c r="L42" s="500" t="n"/>
      <c r="M42" s="173" t="n"/>
      <c r="N42" s="501" t="inlineStr">
        <is>
          <t>LEX,8h =</t>
        </is>
      </c>
      <c r="O42" s="726">
        <f t="array" ref="O42">CN41</f>
        <v/>
      </c>
      <c r="P42" s="145" t="n"/>
      <c r="Q42" s="145" t="n"/>
      <c r="R42" s="726">
        <f t="array" ref="R42">CO41</f>
        <v/>
      </c>
      <c r="S42" s="503" t="n"/>
      <c r="T42" s="145" t="n"/>
      <c r="U42" s="726">
        <f t="array" ref="U42">CP41</f>
        <v/>
      </c>
      <c r="V42" s="503" t="n"/>
      <c r="W42" s="145" t="n"/>
      <c r="X42" s="726">
        <f t="array" ref="X42">CQ41</f>
        <v/>
      </c>
      <c r="Y42" s="503" t="n"/>
      <c r="Z42" s="145" t="n"/>
      <c r="AA42" s="726">
        <f t="array" ref="AA42">CR41</f>
        <v/>
      </c>
      <c r="AB42" s="503" t="n"/>
      <c r="AC42" s="145" t="n"/>
      <c r="AD42" s="726">
        <f t="array" ref="AD42">CS41</f>
        <v/>
      </c>
      <c r="AE42" s="503" t="n"/>
      <c r="AF42" s="145" t="n"/>
      <c r="AG42" s="726">
        <f t="array" ref="AG42">CT41</f>
        <v/>
      </c>
      <c r="AH42" s="503" t="n"/>
      <c r="AI42" s="145" t="n"/>
      <c r="AJ42" s="494" t="n"/>
      <c r="AK42" s="249" t="n"/>
      <c r="AL42" s="249" t="n"/>
      <c r="AM42" s="235" t="n"/>
      <c r="AN42" s="235" t="n"/>
      <c r="AO42" s="249" t="n"/>
      <c r="AP42" s="249" t="n"/>
      <c r="AQ42" s="249" t="n"/>
      <c r="AR42" s="249" t="n"/>
      <c r="AS42" s="249" t="n"/>
      <c r="AT42" s="249" t="n"/>
      <c r="AU42" s="249" t="n"/>
      <c r="AV42" s="727" t="n"/>
      <c r="AW42" s="728" t="n"/>
      <c r="AX42" s="728" t="n"/>
      <c r="AY42" s="728" t="n"/>
      <c r="AZ42" s="155" t="n"/>
      <c r="BA42" s="155" t="n"/>
      <c r="BB42" s="155" t="n"/>
      <c r="BC42" s="426" t="n"/>
      <c r="BD42" s="728" t="n"/>
      <c r="BE42" s="728" t="n"/>
      <c r="BF42" s="728" t="n"/>
      <c r="BG42" s="155" t="n"/>
      <c r="BH42" s="155" t="n"/>
      <c r="BI42" s="155" t="n"/>
      <c r="BJ42" s="426" t="n"/>
      <c r="BK42" s="728" t="n"/>
      <c r="BL42" s="728" t="n"/>
      <c r="BM42" s="728" t="n"/>
      <c r="BN42" s="155" t="n"/>
      <c r="BO42" s="155" t="n"/>
      <c r="BP42" s="155" t="n"/>
      <c r="BQ42" s="426" t="n"/>
      <c r="BR42" s="728" t="n"/>
      <c r="BS42" s="728" t="n"/>
      <c r="BT42" s="728" t="n"/>
      <c r="BU42" s="155" t="n"/>
      <c r="BV42" s="155" t="n"/>
      <c r="BW42" s="155" t="n"/>
      <c r="BX42" s="425" t="n"/>
      <c r="BY42" s="728" t="n"/>
      <c r="BZ42" s="728" t="n"/>
      <c r="CA42" s="728" t="n"/>
      <c r="CB42" s="155" t="n"/>
      <c r="CC42" s="155" t="n"/>
      <c r="CD42" s="155" t="n"/>
      <c r="CE42" s="425" t="n"/>
      <c r="CF42" s="728" t="n"/>
      <c r="CG42" s="728" t="n"/>
      <c r="CH42" s="728" t="n"/>
      <c r="CI42" s="155" t="n"/>
      <c r="CJ42" s="155" t="n"/>
      <c r="CK42" s="155" t="n"/>
      <c r="CL42" s="145" t="n"/>
      <c r="CM42" s="506" t="inlineStr">
        <is>
          <t>DOWN</t>
        </is>
      </c>
      <c r="CN42" s="145">
        <f t="array" ref="CN42">IF(SUM(CN11:CN40)=0,0,10^(CN41*0.1))</f>
        <v/>
      </c>
      <c r="CO42" s="145">
        <f t="array" ref="CO42">IF(SUM(CO11:CO40)=0,0,10^(CO41*0.1))</f>
        <v/>
      </c>
      <c r="CP42" s="145">
        <f t="array" ref="CP42">IF(SUM(CP11:CP40)=0,0,10^(CP41*0.1))</f>
        <v/>
      </c>
      <c r="CQ42" s="145">
        <f t="array" ref="CQ42">IF(SUM(CQ11:CQ40)=0,0,10^(CQ41*0.1))</f>
        <v/>
      </c>
      <c r="CR42" s="145">
        <f t="array" ref="CR42">IF(SUM(CR11:CR40)=0,0,10^(CR41*0.1))</f>
        <v/>
      </c>
      <c r="CS42" s="145">
        <f t="array" ref="CS42">IF(SUM(CS11:CS40)=0,0,10^(CS41*0.1))</f>
        <v/>
      </c>
      <c r="CT42" s="145">
        <f t="array" ref="CT42">IF(SUM(CT11:CT40)=0,0,10^(CT41*0.1))</f>
        <v/>
      </c>
      <c r="CU42" s="145">
        <f t="array" ref="CU42">IF(SUM(CU11:CU40)=0,0,10^(CU41*0.1))</f>
        <v/>
      </c>
      <c r="CV42" s="145">
        <f t="array" ref="CV42">IF(SUM(CV11:CV40)=0,0,10^(CV41*0.1))</f>
        <v/>
      </c>
      <c r="CW42" s="145">
        <f t="array" ref="CW42">IF(SUM(CW11:CW40)=0,0,10^(CW41*0.1))</f>
        <v/>
      </c>
      <c r="CX42" s="145">
        <f t="array" ref="CX42">IF(SUM(CX11:CX40)=0,0,10^(CX41*0.1))</f>
        <v/>
      </c>
      <c r="CY42" s="145">
        <f t="array" ref="CY42">IF(SUM(CY11:CY40)=0,0,10^(CY41*0.1))</f>
        <v/>
      </c>
      <c r="CZ42" s="145">
        <f t="array" ref="CZ42">IF(SUM(CZ11:CZ40)=0,0,10^(CZ41*0.1))</f>
        <v/>
      </c>
      <c r="DA42" s="145">
        <f t="array" ref="DA42">IF(SUM(DA11:DA40)=0,0,10^(DA41*0.1))</f>
        <v/>
      </c>
      <c r="DB42" s="145" t="n"/>
      <c r="DC42" s="145" t="n"/>
      <c r="DD42" s="250" t="n"/>
      <c r="DE42" s="145" t="n"/>
      <c r="DF42" s="145" t="n"/>
      <c r="DG42" s="244" t="n"/>
      <c r="DH42" s="156" t="n"/>
    </row>
    <row r="43" ht="21.75" customHeight="1" s="621">
      <c r="A43" s="144" t="n"/>
      <c r="B43" s="145" t="n"/>
      <c r="C43" s="145" t="n"/>
      <c r="D43" s="145" t="n"/>
      <c r="E43" s="245" t="n"/>
      <c r="F43" s="245" t="n"/>
      <c r="G43" s="145" t="n"/>
      <c r="H43" s="145" t="n"/>
      <c r="I43" s="145" t="n"/>
      <c r="J43" s="145" t="n"/>
      <c r="K43" s="507" t="n"/>
      <c r="L43" s="145" t="n"/>
      <c r="M43" s="145" t="n"/>
      <c r="N43" s="268" t="inlineStr">
        <is>
          <t>Incert. comb. standard ua2(LEX,8h)=</t>
        </is>
      </c>
      <c r="O43" s="508">
        <f t="array" ref="O43">IF(O41=0,0,SUM(AP11:AQ40))</f>
        <v/>
      </c>
      <c r="P43" s="145" t="n"/>
      <c r="Q43" s="145" t="n"/>
      <c r="R43" s="508">
        <f t="array" ref="R43">IF(R41=0,0,SUM(AW11:AX40))</f>
        <v/>
      </c>
      <c r="S43" s="503" t="n"/>
      <c r="T43" s="145" t="n"/>
      <c r="U43" s="508">
        <f t="array" ref="U43">IF(U41=0,0,SUM(BD11:BE40))</f>
        <v/>
      </c>
      <c r="V43" s="503" t="n"/>
      <c r="W43" s="145" t="n"/>
      <c r="X43" s="508">
        <f t="array" ref="X43">IF(X41=0,0,SUM(BK11:BL40))</f>
        <v/>
      </c>
      <c r="Y43" s="503" t="n"/>
      <c r="Z43" s="145" t="n"/>
      <c r="AA43" s="508">
        <f t="array" ref="AA43">IF(AA41=0,0,SUM(BY11:BZ40))</f>
        <v/>
      </c>
      <c r="AB43" s="503" t="n"/>
      <c r="AC43" s="145" t="n"/>
      <c r="AD43" s="508">
        <f t="array" ref="AD43">IF(AD41=0,0,SUM(BY11:BZ40))</f>
        <v/>
      </c>
      <c r="AE43" s="503" t="n"/>
      <c r="AF43" s="145" t="n"/>
      <c r="AG43" s="508">
        <f t="array" ref="AG43">IF(AG41=0,0,SUM(CF11:CG40))</f>
        <v/>
      </c>
      <c r="AH43" s="503" t="n"/>
      <c r="AI43" s="145" t="n"/>
      <c r="AJ43" s="428" t="n"/>
      <c r="AK43" s="145" t="n"/>
      <c r="AL43" s="145" t="n"/>
      <c r="AM43" s="145" t="n"/>
      <c r="AN43" s="145" t="n"/>
      <c r="AO43" s="145" t="n"/>
      <c r="AP43" s="145" t="n"/>
      <c r="AQ43" s="145" t="n"/>
      <c r="AR43" s="145" t="n"/>
      <c r="AS43" s="145" t="n"/>
      <c r="AT43" s="145" t="n"/>
      <c r="AU43" s="145" t="n"/>
      <c r="AV43" s="425" t="n"/>
      <c r="AW43" s="249" t="n"/>
      <c r="AX43" s="249" t="n"/>
      <c r="AY43" s="145" t="n"/>
      <c r="AZ43" s="155" t="n"/>
      <c r="BA43" s="155" t="n"/>
      <c r="BB43" s="155" t="n"/>
      <c r="BC43" s="426" t="n"/>
      <c r="BD43" s="249" t="n"/>
      <c r="BE43" s="249" t="n"/>
      <c r="BF43" s="145" t="n"/>
      <c r="BG43" s="155" t="n"/>
      <c r="BH43" s="155" t="n"/>
      <c r="BI43" s="155" t="n"/>
      <c r="BJ43" s="426" t="n"/>
      <c r="BK43" s="249" t="n"/>
      <c r="BL43" s="249" t="n"/>
      <c r="BM43" s="145" t="n"/>
      <c r="BN43" s="155" t="n"/>
      <c r="BO43" s="155" t="n"/>
      <c r="BP43" s="155" t="n"/>
      <c r="BQ43" s="426" t="n"/>
      <c r="BR43" s="249" t="n"/>
      <c r="BS43" s="249" t="n"/>
      <c r="BT43" s="145" t="n"/>
      <c r="BU43" s="155" t="n"/>
      <c r="BV43" s="155" t="n"/>
      <c r="BW43" s="155" t="n"/>
      <c r="BX43" s="425" t="n"/>
      <c r="BY43" s="249" t="n"/>
      <c r="BZ43" s="249" t="n"/>
      <c r="CA43" s="145" t="n"/>
      <c r="CB43" s="155" t="n"/>
      <c r="CC43" s="155" t="n"/>
      <c r="CD43" s="155" t="n"/>
      <c r="CE43" s="425" t="n"/>
      <c r="CF43" s="249" t="n"/>
      <c r="CG43" s="249" t="n"/>
      <c r="CH43" s="145" t="n"/>
      <c r="CI43" s="155" t="n"/>
      <c r="CJ43" s="155" t="n"/>
      <c r="CK43" s="155" t="n"/>
      <c r="CL43" s="145" t="n"/>
      <c r="CM43" s="506" t="inlineStr">
        <is>
          <t>UP'</t>
        </is>
      </c>
      <c r="CN43" s="145">
        <f t="array" ref="CN43">IF(SUM(CN11:CN40)=0,0,10^(CN41*0.2))</f>
        <v/>
      </c>
      <c r="CO43" s="145">
        <f t="array" ref="CO43">IF(SUM(CO11:CO40)=0,0,10^(CO41*0.2))</f>
        <v/>
      </c>
      <c r="CP43" s="145">
        <f t="array" ref="CP43">IF(SUM(CP11:CP40)=0,0,10^(CP41*0.2))</f>
        <v/>
      </c>
      <c r="CQ43" s="145">
        <f t="array" ref="CQ43">IF(SUM(CQ11:CQ40)=0,0,10^(CQ41*0.2))</f>
        <v/>
      </c>
      <c r="CR43" s="145">
        <f t="array" ref="CR43">IF(SUM(CR11:CR40)=0,0,10^(CR41*0.2))</f>
        <v/>
      </c>
      <c r="CS43" s="145">
        <f t="array" ref="CS43">IF(SUM(CS11:CS40)=0,0,10^(CS41*0.2))</f>
        <v/>
      </c>
      <c r="CT43" s="145">
        <f t="array" ref="CT43">IF(SUM(CT11:CT40)=0,0,10^(CT41*0.2))</f>
        <v/>
      </c>
      <c r="CU43" s="145" t="n"/>
      <c r="CV43" s="145" t="n"/>
      <c r="CW43" s="506" t="inlineStr">
        <is>
          <t>LEX,W -PNR</t>
        </is>
      </c>
      <c r="CX43" s="145">
        <f t="array" ref="CX43">10*LOG10(SUM(CU42:DA42)/G45)</f>
        <v/>
      </c>
      <c r="CY43" s="145" t="n"/>
      <c r="CZ43" s="145" t="n"/>
      <c r="DA43" s="145" t="n"/>
      <c r="DB43" s="145" t="n"/>
      <c r="DC43" s="145" t="n"/>
      <c r="DD43" s="250" t="n"/>
      <c r="DE43" s="145" t="n"/>
      <c r="DF43" s="145" t="n"/>
      <c r="DG43" s="244" t="n"/>
      <c r="DH43" s="156" t="n"/>
    </row>
    <row r="44" ht="20.1" customHeight="1" s="621">
      <c r="A44" s="144" t="n"/>
      <c r="B44" s="145" t="n"/>
      <c r="C44" s="145" t="n"/>
      <c r="D44" s="145" t="n"/>
      <c r="E44" s="245" t="n"/>
      <c r="F44" s="245" t="n"/>
      <c r="G44" s="145" t="n"/>
      <c r="H44" s="145" t="n"/>
      <c r="I44" s="145" t="n"/>
      <c r="J44" s="145" t="n"/>
      <c r="K44" s="507" t="n"/>
      <c r="L44" s="145" t="n"/>
      <c r="M44" s="145" t="n"/>
      <c r="N44" s="145" t="n"/>
      <c r="O44" s="145" t="n"/>
      <c r="P44" s="509" t="n"/>
      <c r="Q44" s="508" t="n"/>
      <c r="R44" s="508" t="n"/>
      <c r="S44" s="508" t="n"/>
      <c r="T44" s="508" t="n"/>
      <c r="U44" s="508" t="n"/>
      <c r="V44" s="508" t="n"/>
      <c r="W44" s="508" t="n"/>
      <c r="X44" s="508" t="n"/>
      <c r="Y44" s="508" t="n"/>
      <c r="Z44" s="508" t="n"/>
      <c r="AA44" s="508" t="n"/>
      <c r="AB44" s="508" t="n"/>
      <c r="AC44" s="508" t="n"/>
      <c r="AD44" s="508" t="n"/>
      <c r="AE44" s="508" t="n"/>
      <c r="AF44" s="508" t="n"/>
      <c r="AG44" s="508" t="n"/>
      <c r="AH44" s="508" t="n"/>
      <c r="AI44" s="508" t="n"/>
      <c r="AJ44" s="428" t="n"/>
      <c r="AK44" s="145" t="n"/>
      <c r="AL44" s="145" t="n"/>
      <c r="AM44" s="145" t="n"/>
      <c r="AN44" s="145" t="n"/>
      <c r="AO44" s="145" t="n"/>
      <c r="AP44" s="145" t="n"/>
      <c r="AQ44" s="145" t="n"/>
      <c r="AR44" s="145" t="n"/>
      <c r="AS44" s="145" t="n"/>
      <c r="AT44" s="145" t="n"/>
      <c r="AU44" s="145" t="n"/>
      <c r="AV44" s="425" t="n"/>
      <c r="AW44" s="249" t="n"/>
      <c r="AX44" s="249" t="n"/>
      <c r="AY44" s="145" t="n"/>
      <c r="AZ44" s="155" t="n"/>
      <c r="BA44" s="155" t="n"/>
      <c r="BB44" s="155" t="n"/>
      <c r="BC44" s="426" t="n"/>
      <c r="BD44" s="249" t="n"/>
      <c r="BE44" s="249" t="n"/>
      <c r="BF44" s="145" t="n"/>
      <c r="BG44" s="155" t="n"/>
      <c r="BH44" s="155" t="n"/>
      <c r="BI44" s="155" t="n"/>
      <c r="BJ44" s="426" t="n"/>
      <c r="BK44" s="249" t="n"/>
      <c r="BL44" s="249" t="n"/>
      <c r="BM44" s="145" t="n"/>
      <c r="BN44" s="155" t="n"/>
      <c r="BO44" s="155" t="n"/>
      <c r="BP44" s="155" t="n"/>
      <c r="BQ44" s="426" t="n"/>
      <c r="BR44" s="249" t="n"/>
      <c r="BS44" s="249" t="n"/>
      <c r="BT44" s="145" t="n"/>
      <c r="BU44" s="155" t="n"/>
      <c r="BV44" s="155" t="n"/>
      <c r="BW44" s="155" t="n"/>
      <c r="BX44" s="425" t="n"/>
      <c r="BY44" s="249" t="n"/>
      <c r="BZ44" s="249" t="n"/>
      <c r="CA44" s="145" t="n"/>
      <c r="CB44" s="155" t="n"/>
      <c r="CC44" s="155" t="n"/>
      <c r="CD44" s="155" t="n"/>
      <c r="CE44" s="425" t="n"/>
      <c r="CF44" s="249" t="n"/>
      <c r="CG44" s="249" t="n"/>
      <c r="CH44" s="145" t="n"/>
      <c r="CI44" s="155" t="n"/>
      <c r="CJ44" s="155" t="n"/>
      <c r="CK44" s="155" t="n"/>
      <c r="CL44" s="145" t="n"/>
      <c r="CM44" s="506" t="inlineStr">
        <is>
          <t>Ua lex</t>
        </is>
      </c>
      <c r="CN44" s="510">
        <f t="array" ref="CN44">O43</f>
        <v/>
      </c>
      <c r="CO44" s="510">
        <f t="array" ref="CO44">U43</f>
        <v/>
      </c>
      <c r="CP44" s="510">
        <f t="array" ref="CP44">X43</f>
        <v/>
      </c>
      <c r="CQ44" s="510">
        <f t="array" ref="CQ44">X43</f>
        <v/>
      </c>
      <c r="CR44" s="510">
        <f t="array" ref="CR44">AA43</f>
        <v/>
      </c>
      <c r="CS44" s="510">
        <f t="array" ref="CS44">AD43</f>
        <v/>
      </c>
      <c r="CT44" s="510">
        <f t="array" ref="CT44">AG43</f>
        <v/>
      </c>
      <c r="CU44" s="145" t="n"/>
      <c r="CV44" s="145" t="n"/>
      <c r="CW44" s="145" t="n"/>
      <c r="CX44" s="145" t="n"/>
      <c r="CY44" s="145" t="n"/>
      <c r="CZ44" s="145" t="n"/>
      <c r="DA44" s="145" t="n"/>
      <c r="DB44" s="145" t="n"/>
      <c r="DC44" s="145" t="n"/>
      <c r="DD44" s="250" t="n"/>
      <c r="DE44" s="145" t="n"/>
      <c r="DF44" s="145" t="n"/>
      <c r="DG44" s="244" t="n"/>
      <c r="DH44" s="156" t="n"/>
    </row>
    <row r="45" ht="20.1" customHeight="1" s="621">
      <c r="A45" s="144" t="n"/>
      <c r="B45" s="145" t="n"/>
      <c r="C45" s="145" t="n"/>
      <c r="D45" s="145" t="n"/>
      <c r="E45" s="245" t="n"/>
      <c r="F45" s="251" t="inlineStr">
        <is>
          <t>Giornate di riferimento:</t>
        </is>
      </c>
      <c r="G45" s="511" t="n">
        <v>5</v>
      </c>
      <c r="H45" s="246" t="n"/>
      <c r="I45" s="246" t="n"/>
      <c r="J45" s="246" t="n"/>
      <c r="K45" s="512" t="n"/>
      <c r="L45" s="246" t="n"/>
      <c r="M45" s="246" t="n"/>
      <c r="N45" s="246" t="n"/>
      <c r="O45" s="513" t="n"/>
      <c r="P45" s="145" t="n"/>
      <c r="Q45" s="145" t="n"/>
      <c r="R45" s="145" t="n"/>
      <c r="S45" s="145" t="n"/>
      <c r="T45" s="145" t="n"/>
      <c r="U45" s="145" t="n"/>
      <c r="V45" s="145" t="n"/>
      <c r="W45" s="145" t="n"/>
      <c r="X45" s="145" t="n"/>
      <c r="Y45" s="145" t="n"/>
      <c r="Z45" s="145" t="n"/>
      <c r="AA45" s="145" t="n"/>
      <c r="AB45" s="145" t="n"/>
      <c r="AC45" s="145" t="n"/>
      <c r="AD45" s="145" t="n"/>
      <c r="AE45" s="145" t="n"/>
      <c r="AF45" s="145" t="n"/>
      <c r="AG45" s="145" t="n"/>
      <c r="AH45" s="145" t="n"/>
      <c r="AI45" s="145" t="n"/>
      <c r="AJ45" s="428" t="n"/>
      <c r="AK45" s="145" t="n"/>
      <c r="AL45" s="145" t="n"/>
      <c r="AM45" s="145" t="n"/>
      <c r="AN45" s="145" t="n"/>
      <c r="AO45" s="145" t="n"/>
      <c r="AP45" s="145" t="n"/>
      <c r="AQ45" s="145" t="n"/>
      <c r="AR45" s="145" t="n"/>
      <c r="AS45" s="145" t="n"/>
      <c r="AT45" s="145" t="n"/>
      <c r="AU45" s="145" t="n"/>
      <c r="AV45" s="425" t="n"/>
      <c r="AW45" s="249" t="n"/>
      <c r="AX45" s="249" t="n"/>
      <c r="AY45" s="145" t="n"/>
      <c r="AZ45" s="155" t="n"/>
      <c r="BA45" s="155" t="n"/>
      <c r="BB45" s="155" t="n"/>
      <c r="BC45" s="426" t="n"/>
      <c r="BD45" s="249" t="n"/>
      <c r="BE45" s="249" t="n"/>
      <c r="BF45" s="145" t="n"/>
      <c r="BG45" s="155" t="n"/>
      <c r="BH45" s="155" t="n"/>
      <c r="BI45" s="155" t="n"/>
      <c r="BJ45" s="426" t="n"/>
      <c r="BK45" s="249" t="n"/>
      <c r="BL45" s="249" t="n"/>
      <c r="BM45" s="145" t="n"/>
      <c r="BN45" s="155" t="n"/>
      <c r="BO45" s="155" t="n"/>
      <c r="BP45" s="155" t="n"/>
      <c r="BQ45" s="426" t="n"/>
      <c r="BR45" s="249" t="n"/>
      <c r="BS45" s="249" t="n"/>
      <c r="BT45" s="145" t="n"/>
      <c r="BU45" s="155" t="n"/>
      <c r="BV45" s="155" t="n"/>
      <c r="BW45" s="155" t="n"/>
      <c r="BX45" s="425" t="n"/>
      <c r="BY45" s="249" t="n"/>
      <c r="BZ45" s="249" t="n"/>
      <c r="CA45" s="145" t="n"/>
      <c r="CB45" s="155" t="n"/>
      <c r="CC45" s="155" t="n"/>
      <c r="CD45" s="155" t="n"/>
      <c r="CE45" s="425" t="n"/>
      <c r="CF45" s="249" t="n"/>
      <c r="CG45" s="249" t="n"/>
      <c r="CH45" s="145" t="n"/>
      <c r="CI45" s="155" t="n"/>
      <c r="CJ45" s="155" t="n"/>
      <c r="CK45" s="155" t="n"/>
      <c r="CL45" s="145" t="n"/>
      <c r="CM45" s="506" t="inlineStr">
        <is>
          <t>UP' x Ualex</t>
        </is>
      </c>
      <c r="CN45" s="145">
        <f t="array" ref="CN45">CN43*CN44^2</f>
        <v/>
      </c>
      <c r="CO45" s="145">
        <f t="array" ref="CO45">CO43*CO44^2</f>
        <v/>
      </c>
      <c r="CP45" s="145">
        <f t="array" ref="CP45">CP43*CP44^2</f>
        <v/>
      </c>
      <c r="CQ45" s="145">
        <f t="array" ref="CQ45">CQ43*CQ44^2</f>
        <v/>
      </c>
      <c r="CR45" s="145">
        <f t="array" ref="CR45">CR43*CR44^2</f>
        <v/>
      </c>
      <c r="CS45" s="145">
        <f t="array" ref="CS45">CS43*CS44^2</f>
        <v/>
      </c>
      <c r="CT45" s="145">
        <f t="array" ref="CT45">CT43*CT44^2</f>
        <v/>
      </c>
      <c r="CU45" s="145" t="n"/>
      <c r="CV45" s="145" t="n"/>
      <c r="CW45" s="145" t="n"/>
      <c r="CX45" s="145" t="n"/>
      <c r="CY45" s="145" t="n"/>
      <c r="CZ45" s="145" t="n"/>
      <c r="DA45" s="145" t="n"/>
      <c r="DB45" s="145" t="n"/>
      <c r="DC45" s="145" t="n"/>
      <c r="DD45" s="250" t="n"/>
      <c r="DE45" s="145" t="n"/>
      <c r="DF45" s="145" t="n"/>
      <c r="DG45" s="244" t="n"/>
      <c r="DH45" s="156" t="n"/>
    </row>
    <row r="46" ht="20.25" customHeight="1" s="621">
      <c r="A46" s="144" t="n"/>
      <c r="B46" s="145" t="n"/>
      <c r="C46" s="145" t="n"/>
      <c r="D46" s="145" t="n"/>
      <c r="E46" s="145" t="n"/>
      <c r="F46" s="251" t="inlineStr">
        <is>
          <t>Giornate lavorative:</t>
        </is>
      </c>
      <c r="G46" s="252">
        <f t="array" ref="G46">SUM(CN48:CT48)</f>
        <v/>
      </c>
      <c r="H46" s="253">
        <f t="array" ref="H46">IF(G45=480,"VALUTAZIONE SU BASE GIORNALIERA","VALUTAZIONE SU BASE SETTIMANALE")</f>
        <v/>
      </c>
      <c r="I46" s="670" t="n"/>
      <c r="J46" s="670" t="n"/>
      <c r="K46" s="670" t="n"/>
      <c r="L46" s="670" t="n"/>
      <c r="M46" s="670" t="n"/>
      <c r="N46" s="670" t="n"/>
      <c r="O46" s="671" t="n"/>
      <c r="P46" s="257" t="n"/>
      <c r="Q46" s="145" t="n"/>
      <c r="R46" s="145" t="n"/>
      <c r="S46" s="145" t="n"/>
      <c r="T46" s="145" t="n"/>
      <c r="U46" s="145" t="n"/>
      <c r="V46" s="145" t="n"/>
      <c r="W46" s="145" t="n"/>
      <c r="X46" s="145" t="n"/>
      <c r="Y46" s="145" t="n"/>
      <c r="Z46" s="145" t="n"/>
      <c r="AA46" s="145" t="n"/>
      <c r="AB46" s="145" t="n"/>
      <c r="AC46" s="145" t="n"/>
      <c r="AD46" s="145" t="n"/>
      <c r="AE46" s="145" t="n"/>
      <c r="AF46" s="145" t="n"/>
      <c r="AG46" s="145" t="n"/>
      <c r="AH46" s="145" t="n"/>
      <c r="AI46" s="145" t="n"/>
      <c r="AJ46" s="428" t="n"/>
      <c r="AK46" s="145" t="n"/>
      <c r="AL46" s="145" t="n"/>
      <c r="AM46" s="145" t="n"/>
      <c r="AN46" s="145" t="n"/>
      <c r="AO46" s="145" t="n"/>
      <c r="AP46" s="145" t="n"/>
      <c r="AQ46" s="145" t="n"/>
      <c r="AR46" s="145" t="n"/>
      <c r="AS46" s="145" t="n"/>
      <c r="AT46" s="145" t="n"/>
      <c r="AU46" s="145" t="n"/>
      <c r="AV46" s="425" t="n"/>
      <c r="AW46" s="145" t="n"/>
      <c r="AX46" s="145" t="n"/>
      <c r="AY46" s="145" t="n"/>
      <c r="AZ46" s="155" t="n"/>
      <c r="BA46" s="155" t="n"/>
      <c r="BB46" s="155" t="n"/>
      <c r="BC46" s="426" t="n"/>
      <c r="BD46" s="145" t="n"/>
      <c r="BE46" s="145" t="n"/>
      <c r="BF46" s="145" t="n"/>
      <c r="BG46" s="155" t="n"/>
      <c r="BH46" s="155" t="n"/>
      <c r="BI46" s="155" t="n"/>
      <c r="BJ46" s="426" t="n"/>
      <c r="BK46" s="145" t="n"/>
      <c r="BL46" s="145" t="n"/>
      <c r="BM46" s="145" t="n"/>
      <c r="BN46" s="155" t="n"/>
      <c r="BO46" s="155" t="n"/>
      <c r="BP46" s="155" t="n"/>
      <c r="BQ46" s="426" t="n"/>
      <c r="BR46" s="145" t="n"/>
      <c r="BS46" s="145" t="n"/>
      <c r="BT46" s="145" t="n"/>
      <c r="BU46" s="155" t="n"/>
      <c r="BV46" s="155" t="n"/>
      <c r="BW46" s="155" t="n"/>
      <c r="BX46" s="425" t="n"/>
      <c r="BY46" s="145" t="n"/>
      <c r="BZ46" s="145" t="n"/>
      <c r="CA46" s="145" t="n"/>
      <c r="CB46" s="155" t="n"/>
      <c r="CC46" s="155" t="n"/>
      <c r="CD46" s="155" t="n"/>
      <c r="CE46" s="425" t="n"/>
      <c r="CF46" s="145" t="n"/>
      <c r="CG46" s="145" t="n"/>
      <c r="CH46" s="145" t="n"/>
      <c r="CI46" s="155" t="n"/>
      <c r="CJ46" s="155" t="n"/>
      <c r="CK46" s="514" t="inlineStr">
        <is>
          <t>calcoli incertezza settimanale</t>
        </is>
      </c>
      <c r="CL46" s="145" t="n"/>
      <c r="CM46" s="145" t="n"/>
      <c r="CN46" s="145" t="n"/>
      <c r="CO46" s="145" t="n"/>
      <c r="CP46" s="145" t="n"/>
      <c r="CQ46" s="145" t="n"/>
      <c r="CR46" s="145" t="n"/>
      <c r="CS46" s="145" t="n"/>
      <c r="CT46" s="145" t="n"/>
      <c r="CU46" s="145" t="n"/>
      <c r="CV46" s="145" t="n"/>
      <c r="CW46" s="145" t="n"/>
      <c r="CX46" s="145" t="n"/>
      <c r="CY46" s="145" t="n"/>
      <c r="CZ46" s="145" t="n"/>
      <c r="DA46" s="145" t="n"/>
      <c r="DB46" s="145" t="n"/>
      <c r="DC46" s="145" t="n"/>
      <c r="DD46" s="250" t="n"/>
      <c r="DE46" s="145" t="n"/>
      <c r="DF46" s="145" t="n"/>
      <c r="DG46" s="244" t="n"/>
      <c r="DH46" s="156" t="n"/>
    </row>
    <row r="47" ht="23.25" customHeight="1" s="621">
      <c r="A47" s="144" t="n"/>
      <c r="B47" s="145" t="n"/>
      <c r="C47" s="145" t="n"/>
      <c r="D47" s="145" t="n"/>
      <c r="E47" s="145" t="n"/>
      <c r="F47" s="258" t="inlineStr">
        <is>
          <t>LEX, w =</t>
        </is>
      </c>
      <c r="G47" s="672">
        <f t="array" ref="G47">10*LOG10(SUM(CN42:CT42)/G45)</f>
        <v/>
      </c>
      <c r="H47" s="260" t="inlineStr">
        <is>
          <t>LEX,8h</t>
        </is>
      </c>
      <c r="I47" s="729">
        <f t="array" ref="I47">G47</f>
        <v/>
      </c>
      <c r="J47" s="262" t="inlineStr">
        <is>
          <t>±</t>
        </is>
      </c>
      <c r="K47" s="263">
        <f t="array" ref="K47">G49</f>
        <v/>
      </c>
      <c r="L47" s="264" t="inlineStr">
        <is>
          <t>→</t>
        </is>
      </c>
      <c r="M47" s="294" t="n"/>
      <c r="N47" s="266" t="inlineStr">
        <is>
          <t>LEX MAX =</t>
        </is>
      </c>
      <c r="O47" s="674">
        <f t="array" ref="O47">I47+K47</f>
        <v/>
      </c>
      <c r="P47" s="516" t="n"/>
      <c r="Q47" s="145" t="n"/>
      <c r="R47" s="145" t="n"/>
      <c r="S47" s="145" t="n"/>
      <c r="T47" s="145" t="n"/>
      <c r="U47" s="145" t="n"/>
      <c r="V47" s="145" t="n"/>
      <c r="W47" s="145" t="n"/>
      <c r="X47" s="145" t="n"/>
      <c r="Y47" s="145" t="n"/>
      <c r="Z47" s="145" t="n"/>
      <c r="AA47" s="145" t="n"/>
      <c r="AB47" s="145" t="n"/>
      <c r="AC47" s="145" t="n"/>
      <c r="AD47" s="145" t="n"/>
      <c r="AE47" s="145" t="n"/>
      <c r="AF47" s="145" t="n"/>
      <c r="AG47" s="145" t="n"/>
      <c r="AH47" s="145" t="n"/>
      <c r="AI47" s="145" t="n"/>
      <c r="AJ47" s="428" t="n"/>
      <c r="AK47" s="145" t="n"/>
      <c r="AL47" s="145" t="n"/>
      <c r="AM47" s="145" t="n"/>
      <c r="AN47" s="145" t="n"/>
      <c r="AO47" s="145" t="n"/>
      <c r="AP47" s="145" t="n"/>
      <c r="AQ47" s="145" t="n"/>
      <c r="AR47" s="145" t="n"/>
      <c r="AS47" s="145" t="n"/>
      <c r="AT47" s="145" t="n"/>
      <c r="AU47" s="145" t="n"/>
      <c r="AV47" s="425" t="n"/>
      <c r="AW47" s="145" t="n"/>
      <c r="AX47" s="145" t="n"/>
      <c r="AY47" s="145" t="n"/>
      <c r="AZ47" s="155" t="n"/>
      <c r="BA47" s="155" t="n"/>
      <c r="BB47" s="155" t="n"/>
      <c r="BC47" s="426" t="n"/>
      <c r="BD47" s="145" t="n"/>
      <c r="BE47" s="145" t="n"/>
      <c r="BF47" s="145" t="n"/>
      <c r="BG47" s="155" t="n"/>
      <c r="BH47" s="155" t="n"/>
      <c r="BI47" s="155" t="n"/>
      <c r="BJ47" s="426" t="n"/>
      <c r="BK47" s="145" t="n"/>
      <c r="BL47" s="145" t="n"/>
      <c r="BM47" s="145" t="n"/>
      <c r="BN47" s="155" t="n"/>
      <c r="BO47" s="155" t="n"/>
      <c r="BP47" s="155" t="n"/>
      <c r="BQ47" s="426" t="n"/>
      <c r="BR47" s="145" t="n"/>
      <c r="BS47" s="145" t="n"/>
      <c r="BT47" s="145" t="n"/>
      <c r="BU47" s="155" t="n"/>
      <c r="BV47" s="155" t="n"/>
      <c r="BW47" s="155" t="n"/>
      <c r="BX47" s="425" t="n"/>
      <c r="BY47" s="145" t="n"/>
      <c r="BZ47" s="145" t="n"/>
      <c r="CA47" s="145" t="n"/>
      <c r="CB47" s="155" t="n"/>
      <c r="CC47" s="155" t="n"/>
      <c r="CD47" s="155" t="n"/>
      <c r="CE47" s="425" t="n"/>
      <c r="CF47" s="145" t="n"/>
      <c r="CG47" s="145" t="n"/>
      <c r="CH47" s="145" t="n"/>
      <c r="CI47" s="155" t="n"/>
      <c r="CJ47" s="155" t="n"/>
      <c r="CK47" s="155" t="n"/>
      <c r="CL47" s="145" t="n"/>
      <c r="CM47" s="145" t="n"/>
      <c r="CN47" s="181" t="n"/>
      <c r="CO47" s="181" t="n"/>
      <c r="CP47" s="181" t="n"/>
      <c r="CQ47" s="181" t="n"/>
      <c r="CR47" s="181" t="n"/>
      <c r="CS47" s="181" t="n"/>
      <c r="CT47" s="181" t="n"/>
      <c r="CU47" s="145" t="n"/>
      <c r="CV47" s="145" t="n"/>
      <c r="CW47" s="145" t="n"/>
      <c r="CX47" s="145" t="n"/>
      <c r="CY47" s="145" t="n"/>
      <c r="CZ47" s="145" t="n"/>
      <c r="DA47" s="145" t="n"/>
      <c r="DB47" s="145" t="n"/>
      <c r="DC47" s="145" t="n"/>
      <c r="DD47" s="250" t="n"/>
      <c r="DE47" s="145" t="n"/>
      <c r="DF47" s="145" t="n"/>
      <c r="DG47" s="244" t="n"/>
      <c r="DH47" s="156" t="n"/>
    </row>
    <row r="48" ht="24" customHeight="1" s="621">
      <c r="A48" s="144" t="n"/>
      <c r="B48" s="145" t="n"/>
      <c r="C48" s="145" t="n"/>
      <c r="D48" s="145" t="n"/>
      <c r="E48" s="145" t="n"/>
      <c r="F48" s="268" t="inlineStr">
        <is>
          <t>Incert. comb. standard u2(LEX,W)=</t>
        </is>
      </c>
      <c r="G48" s="269">
        <f t="array" ref="G48">(SQRT(SUM(CN45:CT45)))/(SUM(CN42:CT42))</f>
        <v/>
      </c>
      <c r="H48" s="270" t="n"/>
      <c r="I48" s="271" t="n"/>
      <c r="J48" s="271" t="n"/>
      <c r="K48" s="271" t="n"/>
      <c r="L48" s="271" t="n"/>
      <c r="M48" s="271" t="n"/>
      <c r="N48" s="272" t="inlineStr">
        <is>
          <t>Massimo dei Lpicco,C misurati =</t>
        </is>
      </c>
      <c r="O48" s="675">
        <f t="array" ref="O48">MAX(J11:J40)</f>
        <v/>
      </c>
      <c r="P48" s="257" t="n"/>
      <c r="Q48" s="145" t="n"/>
      <c r="R48" s="145" t="n"/>
      <c r="S48" s="145" t="n"/>
      <c r="T48" s="145" t="n"/>
      <c r="U48" s="145" t="n"/>
      <c r="V48" s="145" t="n"/>
      <c r="W48" s="145" t="n"/>
      <c r="X48" s="145" t="n"/>
      <c r="Y48" s="145" t="n"/>
      <c r="Z48" s="145" t="n"/>
      <c r="AA48" s="145" t="n"/>
      <c r="AB48" s="145" t="n"/>
      <c r="AC48" s="145" t="n"/>
      <c r="AD48" s="145" t="n"/>
      <c r="AE48" s="145" t="n"/>
      <c r="AF48" s="145" t="n"/>
      <c r="AG48" s="145" t="n"/>
      <c r="AH48" s="145" t="n"/>
      <c r="AI48" s="145" t="n"/>
      <c r="AJ48" s="428" t="n"/>
      <c r="AK48" s="145" t="n"/>
      <c r="AL48" s="145" t="n"/>
      <c r="AM48" s="145" t="n"/>
      <c r="AN48" s="145" t="n"/>
      <c r="AO48" s="145" t="n"/>
      <c r="AP48" s="145" t="n"/>
      <c r="AQ48" s="145" t="n"/>
      <c r="AR48" s="145" t="n"/>
      <c r="AS48" s="145" t="n"/>
      <c r="AT48" s="145" t="n"/>
      <c r="AU48" s="145" t="n"/>
      <c r="AV48" s="425" t="n"/>
      <c r="AW48" s="145" t="n"/>
      <c r="AX48" s="145" t="n"/>
      <c r="AY48" s="145" t="n"/>
      <c r="AZ48" s="155" t="n"/>
      <c r="BA48" s="155" t="n"/>
      <c r="BB48" s="155" t="n"/>
      <c r="BC48" s="426" t="n"/>
      <c r="BD48" s="145" t="n"/>
      <c r="BE48" s="145" t="n"/>
      <c r="BF48" s="145" t="n"/>
      <c r="BG48" s="155" t="n"/>
      <c r="BH48" s="155" t="n"/>
      <c r="BI48" s="155" t="n"/>
      <c r="BJ48" s="426" t="n"/>
      <c r="BK48" s="145" t="n"/>
      <c r="BL48" s="145" t="n"/>
      <c r="BM48" s="145" t="n"/>
      <c r="BN48" s="155" t="n"/>
      <c r="BO48" s="155" t="n"/>
      <c r="BP48" s="155" t="n"/>
      <c r="BQ48" s="426" t="n"/>
      <c r="BR48" s="145" t="n"/>
      <c r="BS48" s="145" t="n"/>
      <c r="BT48" s="145" t="n"/>
      <c r="BU48" s="155" t="n"/>
      <c r="BV48" s="155" t="n"/>
      <c r="BW48" s="155" t="n"/>
      <c r="BX48" s="425" t="n"/>
      <c r="BY48" s="145" t="n"/>
      <c r="BZ48" s="145" t="n"/>
      <c r="CA48" s="145" t="n"/>
      <c r="CB48" s="155" t="n"/>
      <c r="CC48" s="155" t="n"/>
      <c r="CD48" s="155" t="n"/>
      <c r="CE48" s="425" t="n"/>
      <c r="CF48" s="145" t="n"/>
      <c r="CG48" s="145" t="n"/>
      <c r="CH48" s="145" t="n"/>
      <c r="CI48" s="155" t="n"/>
      <c r="CJ48" s="155" t="n"/>
      <c r="CK48" s="517" t="inlineStr">
        <is>
          <t>Convalida delle giornate lavorative</t>
        </is>
      </c>
      <c r="CL48" s="145" t="n"/>
      <c r="CM48" s="730" t="n"/>
      <c r="CN48" s="519">
        <f t="array" ref="CN48">IF(O41&gt;0,1,"")</f>
        <v/>
      </c>
      <c r="CO48" s="519">
        <f t="array" ref="CO48">IF(R41&gt;0,1,"")</f>
        <v/>
      </c>
      <c r="CP48" s="519">
        <f t="array" ref="CP48">IF(U41&gt;0,1,"")</f>
        <v/>
      </c>
      <c r="CQ48" s="519">
        <f t="array" ref="CQ48">IF(X41&gt;0,1,"")</f>
        <v/>
      </c>
      <c r="CR48" s="519">
        <f t="array" ref="CR48">IF(AA41&gt;0,1,"")</f>
        <v/>
      </c>
      <c r="CS48" s="135">
        <f t="array" ref="CS48">IF(AD41&gt;0,1,"")</f>
        <v/>
      </c>
      <c r="CT48" s="135">
        <f t="array" ref="CT48">IF(AG41&gt;0,1,"")</f>
        <v/>
      </c>
      <c r="CU48" s="154" t="n"/>
      <c r="CV48" s="145" t="n"/>
      <c r="CW48" s="145" t="n"/>
      <c r="CX48" s="145" t="n"/>
      <c r="CY48" s="145" t="n"/>
      <c r="CZ48" s="145" t="n"/>
      <c r="DA48" s="145" t="n"/>
      <c r="DB48" s="145" t="n"/>
      <c r="DC48" s="145" t="n"/>
      <c r="DD48" s="250" t="n"/>
      <c r="DE48" s="145" t="n"/>
      <c r="DF48" s="145" t="n"/>
      <c r="DG48" s="145" t="n"/>
      <c r="DH48" s="156" t="n"/>
    </row>
    <row r="49" ht="23.25" customHeight="1" s="621">
      <c r="A49" s="144" t="n"/>
      <c r="B49" s="145" t="n"/>
      <c r="C49" s="145" t="n"/>
      <c r="D49" s="145" t="n"/>
      <c r="E49" s="145" t="n"/>
      <c r="F49" s="268" t="inlineStr">
        <is>
          <t>Incertezza estesa  U(LEX,w)=</t>
        </is>
      </c>
      <c r="G49" s="269">
        <f t="array" ref="G49">SQRT(G3^2+G48^2)</f>
        <v/>
      </c>
      <c r="H49" s="275">
        <f t="array" ref="H49">IF(AND((O42+K47)&lt;80,O48&lt;135),"NON ESPOSTO",IF(AND((O42+K47)&lt;85,O48&lt;137),"SUPERAMENTO LIVELLO INFERIORE DI AZIONE",IF(AND((O42+K47)&lt;87,O48&lt;140),"SUPERAMENTO LIVELLO SUPERIORE DI AZIONE","SUPERAMENTO LIMITE DI ESPOSIZIONE")))</f>
        <v/>
      </c>
      <c r="I49" s="677" t="n"/>
      <c r="J49" s="677" t="n"/>
      <c r="K49" s="677" t="n"/>
      <c r="L49" s="677" t="n"/>
      <c r="M49" s="677" t="n"/>
      <c r="N49" s="677" t="n"/>
      <c r="O49" s="678" t="n"/>
      <c r="P49" s="257" t="n"/>
      <c r="Q49" s="145" t="n"/>
      <c r="R49" s="145" t="n"/>
      <c r="S49" s="145" t="n"/>
      <c r="T49" s="145" t="n"/>
      <c r="U49" s="145" t="n"/>
      <c r="V49" s="145" t="n"/>
      <c r="W49" s="145" t="n"/>
      <c r="X49" s="145" t="n"/>
      <c r="Y49" s="145" t="n"/>
      <c r="Z49" s="145" t="n"/>
      <c r="AA49" s="145" t="n"/>
      <c r="AB49" s="145" t="n"/>
      <c r="AC49" s="145" t="n"/>
      <c r="AD49" s="145" t="n"/>
      <c r="AE49" s="145" t="n"/>
      <c r="AF49" s="145" t="n"/>
      <c r="AG49" s="145" t="n"/>
      <c r="AH49" s="145" t="n"/>
      <c r="AI49" s="145" t="n"/>
      <c r="AJ49" s="428" t="n"/>
      <c r="AK49" s="145" t="n"/>
      <c r="AL49" s="145" t="n"/>
      <c r="AM49" s="145" t="n"/>
      <c r="AN49" s="145" t="n"/>
      <c r="AO49" s="145" t="n"/>
      <c r="AP49" s="145" t="n"/>
      <c r="AQ49" s="145" t="n"/>
      <c r="AR49" s="145" t="n"/>
      <c r="AS49" s="145" t="n"/>
      <c r="AT49" s="145" t="n"/>
      <c r="AU49" s="145" t="n"/>
      <c r="AV49" s="425" t="n"/>
      <c r="AW49" s="145" t="n"/>
      <c r="AX49" s="145" t="n"/>
      <c r="AY49" s="145" t="n"/>
      <c r="AZ49" s="155" t="n"/>
      <c r="BA49" s="155" t="n"/>
      <c r="BB49" s="155" t="n"/>
      <c r="BC49" s="426" t="n"/>
      <c r="BD49" s="145" t="n"/>
      <c r="BE49" s="145" t="n"/>
      <c r="BF49" s="145" t="n"/>
      <c r="BG49" s="155" t="n"/>
      <c r="BH49" s="155" t="n"/>
      <c r="BI49" s="155" t="n"/>
      <c r="BJ49" s="426" t="n"/>
      <c r="BK49" s="145" t="n"/>
      <c r="BL49" s="145" t="n"/>
      <c r="BM49" s="145" t="n"/>
      <c r="BN49" s="155" t="n"/>
      <c r="BO49" s="155" t="n"/>
      <c r="BP49" s="155" t="n"/>
      <c r="BQ49" s="426" t="n"/>
      <c r="BR49" s="145" t="n"/>
      <c r="BS49" s="145" t="n"/>
      <c r="BT49" s="145" t="n"/>
      <c r="BU49" s="155" t="n"/>
      <c r="BV49" s="155" t="n"/>
      <c r="BW49" s="155" t="n"/>
      <c r="BX49" s="425" t="n"/>
      <c r="BY49" s="145" t="n"/>
      <c r="BZ49" s="145" t="n"/>
      <c r="CA49" s="145" t="n"/>
      <c r="CB49" s="155" t="n"/>
      <c r="CC49" s="155" t="n"/>
      <c r="CD49" s="155" t="n"/>
      <c r="CE49" s="425" t="n"/>
      <c r="CF49" s="145" t="n"/>
      <c r="CG49" s="145" t="n"/>
      <c r="CH49" s="145" t="n"/>
      <c r="CI49" s="155" t="n"/>
      <c r="CJ49" s="155" t="n"/>
      <c r="CK49" s="155" t="n"/>
      <c r="CL49" s="145" t="n"/>
      <c r="CM49" s="145" t="n"/>
      <c r="CN49" s="173" t="n"/>
      <c r="CO49" s="173" t="n"/>
      <c r="CP49" s="173" t="n"/>
      <c r="CQ49" s="173" t="n"/>
      <c r="CR49" s="173" t="n"/>
      <c r="CS49" s="173" t="n"/>
      <c r="CT49" s="173" t="n"/>
      <c r="CU49" s="145" t="n"/>
      <c r="CV49" s="145" t="n"/>
      <c r="CW49" s="145" t="n"/>
      <c r="CX49" s="145" t="n"/>
      <c r="CY49" s="145" t="n"/>
      <c r="CZ49" s="145" t="n"/>
      <c r="DA49" s="145" t="n"/>
      <c r="DB49" s="145" t="n"/>
      <c r="DC49" s="145" t="n"/>
      <c r="DD49" s="250" t="n"/>
      <c r="DE49" s="145" t="n"/>
      <c r="DF49" s="679" t="n"/>
      <c r="DG49" s="679" t="n"/>
      <c r="DH49" s="680" t="n"/>
    </row>
    <row r="50" ht="16.5" customHeight="1" s="621">
      <c r="A50" s="144" t="n"/>
      <c r="B50" s="145" t="n"/>
      <c r="C50" s="145" t="n"/>
      <c r="D50" s="145" t="n"/>
      <c r="E50" s="145" t="n"/>
      <c r="F50" s="145" t="n"/>
      <c r="G50" s="281" t="n"/>
      <c r="H50" s="681" t="n"/>
      <c r="I50" s="682" t="n"/>
      <c r="J50" s="682" t="n"/>
      <c r="K50" s="682" t="n"/>
      <c r="L50" s="682" t="n"/>
      <c r="M50" s="682" t="n"/>
      <c r="N50" s="682" t="n"/>
      <c r="O50" s="683" t="n"/>
      <c r="P50" s="257" t="n"/>
      <c r="Q50" s="145" t="n"/>
      <c r="R50" s="145" t="n"/>
      <c r="S50" s="145" t="n"/>
      <c r="T50" s="145" t="n"/>
      <c r="U50" s="145" t="n"/>
      <c r="V50" s="145" t="n"/>
      <c r="W50" s="145" t="n"/>
      <c r="X50" s="145" t="n"/>
      <c r="Y50" s="145" t="n"/>
      <c r="Z50" s="145" t="n"/>
      <c r="AA50" s="145" t="n"/>
      <c r="AB50" s="145" t="n"/>
      <c r="AC50" s="145" t="n"/>
      <c r="AD50" s="145" t="n"/>
      <c r="AE50" s="145" t="n"/>
      <c r="AF50" s="145" t="n"/>
      <c r="AG50" s="145" t="n"/>
      <c r="AH50" s="145" t="n"/>
      <c r="AI50" s="145" t="n"/>
      <c r="AJ50" s="428" t="n"/>
      <c r="AK50" s="145" t="n"/>
      <c r="AL50" s="145" t="n"/>
      <c r="AM50" s="145" t="n"/>
      <c r="AN50" s="145" t="n"/>
      <c r="AO50" s="145" t="n"/>
      <c r="AP50" s="145" t="n"/>
      <c r="AQ50" s="145" t="n"/>
      <c r="AR50" s="145" t="n"/>
      <c r="AS50" s="145" t="n"/>
      <c r="AT50" s="145" t="n"/>
      <c r="AU50" s="145" t="n"/>
      <c r="AV50" s="425" t="n"/>
      <c r="AW50" s="145" t="n"/>
      <c r="AX50" s="145" t="n"/>
      <c r="AY50" s="145" t="n"/>
      <c r="AZ50" s="155" t="n"/>
      <c r="BA50" s="155" t="n"/>
      <c r="BB50" s="155" t="n"/>
      <c r="BC50" s="426" t="n"/>
      <c r="BD50" s="145" t="n"/>
      <c r="BE50" s="145" t="n"/>
      <c r="BF50" s="145" t="n"/>
      <c r="BG50" s="155" t="n"/>
      <c r="BH50" s="155" t="n"/>
      <c r="BI50" s="155" t="n"/>
      <c r="BJ50" s="426" t="n"/>
      <c r="BK50" s="145" t="n"/>
      <c r="BL50" s="145" t="n"/>
      <c r="BM50" s="145" t="n"/>
      <c r="BN50" s="155" t="n"/>
      <c r="BO50" s="155" t="n"/>
      <c r="BP50" s="155" t="n"/>
      <c r="BQ50" s="426" t="n"/>
      <c r="BR50" s="145" t="n"/>
      <c r="BS50" s="145" t="n"/>
      <c r="BT50" s="145" t="n"/>
      <c r="BU50" s="155" t="n"/>
      <c r="BV50" s="155" t="n"/>
      <c r="BW50" s="155" t="n"/>
      <c r="BX50" s="425" t="n"/>
      <c r="BY50" s="145" t="n"/>
      <c r="BZ50" s="145" t="n"/>
      <c r="CA50" s="145" t="n"/>
      <c r="CB50" s="155" t="n"/>
      <c r="CC50" s="155" t="n"/>
      <c r="CD50" s="155" t="n"/>
      <c r="CE50" s="425" t="n"/>
      <c r="CF50" s="145" t="n"/>
      <c r="CG50" s="145" t="n"/>
      <c r="CH50" s="145" t="n"/>
      <c r="CI50" s="155" t="n"/>
      <c r="CJ50" s="155" t="n"/>
      <c r="CK50" s="155" t="n"/>
      <c r="CL50" s="145" t="n"/>
      <c r="CM50" s="145" t="n"/>
      <c r="CN50" s="145" t="n"/>
      <c r="CO50" s="145" t="n"/>
      <c r="CP50" s="145" t="n"/>
      <c r="CQ50" s="145" t="n"/>
      <c r="CR50" s="145" t="n"/>
      <c r="CS50" s="145" t="n"/>
      <c r="CT50" s="145" t="n"/>
      <c r="CU50" s="145" t="n"/>
      <c r="CV50" s="145" t="n"/>
      <c r="CW50" s="145" t="n"/>
      <c r="CX50" s="145" t="n"/>
      <c r="CY50" s="145" t="n"/>
      <c r="CZ50" s="145" t="n"/>
      <c r="DA50" s="145" t="n"/>
      <c r="DB50" s="145" t="n"/>
      <c r="DC50" s="145" t="n"/>
      <c r="DD50" s="250" t="n"/>
      <c r="DE50" s="145" t="n"/>
      <c r="DF50" s="145" t="n"/>
      <c r="DG50" s="145" t="n"/>
      <c r="DH50" s="284" t="n"/>
    </row>
    <row r="51" ht="20.1" customHeight="1" s="621">
      <c r="A51" s="144" t="n"/>
      <c r="B51" s="145" t="n"/>
      <c r="C51" s="145" t="n"/>
      <c r="D51" s="145" t="n"/>
      <c r="E51" s="246" t="n"/>
      <c r="F51" s="246" t="n"/>
      <c r="G51" s="246" t="n"/>
      <c r="H51" s="285" t="n"/>
      <c r="I51" s="285" t="n"/>
      <c r="J51" s="285" t="n"/>
      <c r="K51" s="285" t="n"/>
      <c r="L51" s="285" t="n"/>
      <c r="M51" s="285" t="n"/>
      <c r="N51" s="285" t="n"/>
      <c r="O51" s="285" t="n"/>
      <c r="P51" s="246" t="n"/>
      <c r="Q51" s="145" t="n"/>
      <c r="R51" s="145" t="n"/>
      <c r="S51" s="145" t="n"/>
      <c r="T51" s="145" t="n"/>
      <c r="U51" s="145" t="n"/>
      <c r="V51" s="145" t="n"/>
      <c r="W51" s="145" t="n"/>
      <c r="X51" s="145" t="n"/>
      <c r="Y51" s="145" t="n"/>
      <c r="Z51" s="145" t="n"/>
      <c r="AA51" s="145" t="n"/>
      <c r="AB51" s="145" t="n"/>
      <c r="AC51" s="145" t="n"/>
      <c r="AD51" s="145" t="n"/>
      <c r="AE51" s="145" t="n"/>
      <c r="AF51" s="145" t="n"/>
      <c r="AG51" s="145" t="n"/>
      <c r="AH51" s="145" t="n"/>
      <c r="AI51" s="145" t="n"/>
      <c r="AJ51" s="428" t="n"/>
      <c r="AK51" s="145" t="n"/>
      <c r="AL51" s="145" t="n"/>
      <c r="AM51" s="145" t="n"/>
      <c r="AN51" s="145" t="n"/>
      <c r="AO51" s="145" t="n"/>
      <c r="AP51" s="145" t="n"/>
      <c r="AQ51" s="145" t="n"/>
      <c r="AR51" s="145" t="n"/>
      <c r="AS51" s="145" t="n"/>
      <c r="AT51" s="145" t="n"/>
      <c r="AU51" s="145" t="n"/>
      <c r="AV51" s="425" t="n"/>
      <c r="AW51" s="145" t="n"/>
      <c r="AX51" s="145" t="n"/>
      <c r="AY51" s="145" t="n"/>
      <c r="AZ51" s="155" t="n"/>
      <c r="BA51" s="155" t="n"/>
      <c r="BB51" s="155" t="n"/>
      <c r="BC51" s="426" t="n"/>
      <c r="BD51" s="145" t="n"/>
      <c r="BE51" s="145" t="n"/>
      <c r="BF51" s="145" t="n"/>
      <c r="BG51" s="155" t="n"/>
      <c r="BH51" s="155" t="n"/>
      <c r="BI51" s="155" t="n"/>
      <c r="BJ51" s="426" t="n"/>
      <c r="BK51" s="145" t="n"/>
      <c r="BL51" s="145" t="n"/>
      <c r="BM51" s="145" t="n"/>
      <c r="BN51" s="155" t="n"/>
      <c r="BO51" s="155" t="n"/>
      <c r="BP51" s="155" t="n"/>
      <c r="BQ51" s="426" t="n"/>
      <c r="BR51" s="145" t="n"/>
      <c r="BS51" s="145" t="n"/>
      <c r="BT51" s="145" t="n"/>
      <c r="BU51" s="155" t="n"/>
      <c r="BV51" s="155" t="n"/>
      <c r="BW51" s="155" t="n"/>
      <c r="BX51" s="425" t="n"/>
      <c r="BY51" s="145" t="n"/>
      <c r="BZ51" s="145" t="n"/>
      <c r="CA51" s="145" t="n"/>
      <c r="CB51" s="155" t="n"/>
      <c r="CC51" s="155" t="n"/>
      <c r="CD51" s="155" t="n"/>
      <c r="CE51" s="425" t="n"/>
      <c r="CF51" s="145" t="n"/>
      <c r="CG51" s="145" t="n"/>
      <c r="CH51" s="145" t="n"/>
      <c r="CI51" s="155" t="n"/>
      <c r="CJ51" s="155" t="n"/>
      <c r="CK51" s="155" t="n"/>
      <c r="CL51" s="145" t="n"/>
      <c r="CM51" s="286" t="n"/>
      <c r="CN51" s="145" t="n"/>
      <c r="CO51" s="145" t="n"/>
      <c r="CP51" s="145" t="n"/>
      <c r="CQ51" s="145" t="n"/>
      <c r="CR51" s="145" t="n"/>
      <c r="CS51" s="145" t="n"/>
      <c r="CT51" s="145" t="n"/>
      <c r="CU51" s="145" t="n"/>
      <c r="CV51" s="145" t="n"/>
      <c r="CW51" s="145" t="n"/>
      <c r="CX51" s="145" t="n"/>
      <c r="CY51" s="145" t="n"/>
      <c r="CZ51" s="145" t="n"/>
      <c r="DA51" s="145" t="n"/>
      <c r="DB51" s="684" t="n"/>
      <c r="DC51" s="145" t="n"/>
      <c r="DD51" s="684" t="n"/>
      <c r="DE51" s="684" t="n"/>
      <c r="DF51" s="145" t="n"/>
      <c r="DG51" s="145" t="n"/>
      <c r="DH51" s="156" t="n"/>
    </row>
    <row r="52" ht="39" customHeight="1" s="621">
      <c r="A52" s="144" t="n"/>
      <c r="B52" s="145" t="n"/>
      <c r="C52" s="145" t="n"/>
      <c r="D52" s="281" t="n"/>
      <c r="E52" s="685">
        <f t="array" ref="E52">IF(AND((I47+K47)&lt;80,O48&lt;135),"",IF(AND((I47+K47)&lt;85,O48&lt;137),"Il datore di lavoro mette a disposizione dei lavoratori i D.P.I.-art. 193 comma 1-a-",IF(AND((I47+K47)&lt;87,O48&lt;140),"Dal calcolo del LEX8h è emerso il superamento del livello superiore d'azione, ai sensi dell'art. 193 comma 1b -il datore di lavoro esige che i lavoratori utilizzino gli otoprotettori-","Dal calcolo del LEX8h è emerso il superamento del limite di esposizione.")))</f>
        <v/>
      </c>
      <c r="F52" s="686" t="n"/>
      <c r="G52" s="686" t="n"/>
      <c r="H52" s="686" t="n"/>
      <c r="I52" s="686" t="n"/>
      <c r="J52" s="686" t="n"/>
      <c r="K52" s="686" t="n"/>
      <c r="L52" s="686" t="n"/>
      <c r="M52" s="686" t="n"/>
      <c r="N52" s="686" t="n"/>
      <c r="O52" s="686" t="n"/>
      <c r="P52" s="687" t="n"/>
      <c r="Q52" s="257" t="n"/>
      <c r="R52" s="145" t="n"/>
      <c r="S52" s="145" t="n"/>
      <c r="T52" s="145" t="n"/>
      <c r="U52" s="145" t="n"/>
      <c r="V52" s="145" t="n"/>
      <c r="W52" s="145" t="n"/>
      <c r="X52" s="145" t="n"/>
      <c r="Y52" s="145" t="n"/>
      <c r="Z52" s="145" t="n"/>
      <c r="AA52" s="145" t="n"/>
      <c r="AB52" s="145" t="n"/>
      <c r="AC52" s="145" t="n"/>
      <c r="AD52" s="145" t="n"/>
      <c r="AE52" s="145" t="n"/>
      <c r="AF52" s="145" t="n"/>
      <c r="AG52" s="145" t="n"/>
      <c r="AH52" s="145" t="n"/>
      <c r="AI52" s="145" t="n"/>
      <c r="AJ52" s="428" t="n"/>
      <c r="AK52" s="145" t="n"/>
      <c r="AL52" s="145" t="n"/>
      <c r="AM52" s="145" t="n"/>
      <c r="AN52" s="145" t="n"/>
      <c r="AO52" s="145" t="n"/>
      <c r="AP52" s="145" t="n"/>
      <c r="AQ52" s="145" t="n"/>
      <c r="AR52" s="145" t="n"/>
      <c r="AS52" s="145" t="n"/>
      <c r="AT52" s="145" t="n"/>
      <c r="AU52" s="145" t="n"/>
      <c r="AV52" s="425" t="n"/>
      <c r="AW52" s="145" t="n"/>
      <c r="AX52" s="145" t="n"/>
      <c r="AY52" s="145" t="n"/>
      <c r="AZ52" s="155" t="n"/>
      <c r="BA52" s="155" t="n"/>
      <c r="BB52" s="155" t="n"/>
      <c r="BC52" s="426" t="n"/>
      <c r="BD52" s="145" t="n"/>
      <c r="BE52" s="145" t="n"/>
      <c r="BF52" s="145" t="n"/>
      <c r="BG52" s="155" t="n"/>
      <c r="BH52" s="155" t="n"/>
      <c r="BI52" s="155" t="n"/>
      <c r="BJ52" s="426" t="n"/>
      <c r="BK52" s="145" t="n"/>
      <c r="BL52" s="145" t="n"/>
      <c r="BM52" s="145" t="n"/>
      <c r="BN52" s="155" t="n"/>
      <c r="BO52" s="155" t="n"/>
      <c r="BP52" s="155" t="n"/>
      <c r="BQ52" s="426" t="n"/>
      <c r="BR52" s="145" t="n"/>
      <c r="BS52" s="145" t="n"/>
      <c r="BT52" s="145" t="n"/>
      <c r="BU52" s="155" t="n"/>
      <c r="BV52" s="155" t="n"/>
      <c r="BW52" s="155" t="n"/>
      <c r="BX52" s="425" t="n"/>
      <c r="BY52" s="145" t="n"/>
      <c r="BZ52" s="145" t="n"/>
      <c r="CA52" s="145" t="n"/>
      <c r="CB52" s="155" t="n"/>
      <c r="CC52" s="155" t="n"/>
      <c r="CD52" s="155" t="n"/>
      <c r="CE52" s="425" t="n"/>
      <c r="CF52" s="145" t="n"/>
      <c r="CG52" s="145" t="n"/>
      <c r="CH52" s="145" t="n"/>
      <c r="CI52" s="155" t="n"/>
      <c r="CJ52" s="155" t="n"/>
      <c r="CK52" s="155" t="n"/>
      <c r="CL52" s="145" t="n"/>
      <c r="CM52" s="145" t="n"/>
      <c r="CN52" s="145" t="n"/>
      <c r="CO52" s="145" t="n"/>
      <c r="CP52" s="145" t="n"/>
      <c r="CQ52" s="145" t="n"/>
      <c r="CR52" s="145" t="n"/>
      <c r="CS52" s="145" t="n"/>
      <c r="CT52" s="145" t="n"/>
      <c r="CU52" s="145" t="n"/>
      <c r="CV52" s="145" t="n"/>
      <c r="CW52" s="145" t="n"/>
      <c r="CX52" s="145" t="n"/>
      <c r="CY52" s="145" t="n"/>
      <c r="CZ52" s="145" t="n"/>
      <c r="DA52" s="145" t="n"/>
      <c r="DB52" s="145" t="n"/>
      <c r="DC52" s="145" t="n"/>
      <c r="DD52" s="145" t="n"/>
      <c r="DE52" s="145" t="n"/>
      <c r="DF52" s="145" t="n"/>
      <c r="DG52" s="145" t="n"/>
      <c r="DH52" s="156" t="n"/>
    </row>
    <row r="53" ht="39" customHeight="1" s="621">
      <c r="A53" s="144" t="n"/>
      <c r="B53" s="145" t="n"/>
      <c r="C53" s="145" t="n"/>
      <c r="D53" s="281" t="n"/>
      <c r="E53" s="291">
        <f t="array" ref="E53">IF(AND((I47+K47)&lt;80,O48&lt;135),"",IF(AND((I47+K47)&lt;87,O48&lt;140),"Si raccomanda dunque l'utilizzo dei D.P.I. ove gli stessi non costituiscano un rischio per la sicurezza del lavoratore e solo per le sorgenti sonore aventi emissione maggiore ad 80 dB(A) e/o 135 dB(C).","E' obbligatorio l'impiego dei D.P.I. per le sorgenti che superano gli 87 dB(A) e/o 135 dB(C), IL LIVELLO DI ESPOSIZIONE CONSEGUENTE E' QUELLO SOTTO RIPORTATO:"))</f>
        <v/>
      </c>
      <c r="F53" s="682" t="n"/>
      <c r="G53" s="682" t="n"/>
      <c r="H53" s="682" t="n"/>
      <c r="I53" s="682" t="n"/>
      <c r="J53" s="682" t="n"/>
      <c r="K53" s="682" t="n"/>
      <c r="L53" s="682" t="n"/>
      <c r="M53" s="682" t="n"/>
      <c r="N53" s="682" t="n"/>
      <c r="O53" s="682" t="n"/>
      <c r="P53" s="683" t="n"/>
      <c r="Q53" s="257" t="n"/>
      <c r="R53" s="145" t="n"/>
      <c r="S53" s="145" t="n"/>
      <c r="T53" s="145" t="n"/>
      <c r="U53" s="145" t="n"/>
      <c r="V53" s="145" t="n"/>
      <c r="W53" s="145" t="n"/>
      <c r="X53" s="145" t="n"/>
      <c r="Y53" s="145" t="n"/>
      <c r="Z53" s="145" t="n"/>
      <c r="AA53" s="145" t="n"/>
      <c r="AB53" s="145" t="n"/>
      <c r="AC53" s="145" t="n"/>
      <c r="AD53" s="145" t="n"/>
      <c r="AE53" s="145" t="n"/>
      <c r="AF53" s="145" t="n"/>
      <c r="AG53" s="145" t="n"/>
      <c r="AH53" s="145" t="n"/>
      <c r="AI53" s="145" t="n"/>
      <c r="AJ53" s="428" t="n"/>
      <c r="AK53" s="145" t="n"/>
      <c r="AL53" s="145" t="n"/>
      <c r="AM53" s="145" t="n"/>
      <c r="AN53" s="145" t="n"/>
      <c r="AO53" s="145" t="n"/>
      <c r="AP53" s="145" t="n"/>
      <c r="AQ53" s="145" t="n"/>
      <c r="AR53" s="145" t="n"/>
      <c r="AS53" s="145" t="n"/>
      <c r="AT53" s="145" t="n"/>
      <c r="AU53" s="145" t="n"/>
      <c r="AV53" s="425" t="n"/>
      <c r="AW53" s="145" t="n"/>
      <c r="AX53" s="145" t="n"/>
      <c r="AY53" s="145" t="n"/>
      <c r="AZ53" s="155" t="n"/>
      <c r="BA53" s="155" t="n"/>
      <c r="BB53" s="155" t="n"/>
      <c r="BC53" s="426" t="n"/>
      <c r="BD53" s="145" t="n"/>
      <c r="BE53" s="145" t="n"/>
      <c r="BF53" s="145" t="n"/>
      <c r="BG53" s="155" t="n"/>
      <c r="BH53" s="155" t="n"/>
      <c r="BI53" s="155" t="n"/>
      <c r="BJ53" s="426" t="n"/>
      <c r="BK53" s="145" t="n"/>
      <c r="BL53" s="145" t="n"/>
      <c r="BM53" s="145" t="n"/>
      <c r="BN53" s="155" t="n"/>
      <c r="BO53" s="155" t="n"/>
      <c r="BP53" s="155" t="n"/>
      <c r="BQ53" s="426" t="n"/>
      <c r="BR53" s="145" t="n"/>
      <c r="BS53" s="145" t="n"/>
      <c r="BT53" s="145" t="n"/>
      <c r="BU53" s="155" t="n"/>
      <c r="BV53" s="155" t="n"/>
      <c r="BW53" s="155" t="n"/>
      <c r="BX53" s="425" t="n"/>
      <c r="BY53" s="145" t="n"/>
      <c r="BZ53" s="145" t="n"/>
      <c r="CA53" s="145" t="n"/>
      <c r="CB53" s="155" t="n"/>
      <c r="CC53" s="155" t="n"/>
      <c r="CD53" s="155" t="n"/>
      <c r="CE53" s="425" t="n"/>
      <c r="CF53" s="145" t="n"/>
      <c r="CG53" s="145" t="n"/>
      <c r="CH53" s="145" t="n"/>
      <c r="CI53" s="155" t="n"/>
      <c r="CJ53" s="155" t="n"/>
      <c r="CK53" s="155" t="n"/>
      <c r="CL53" s="145" t="n"/>
      <c r="CM53" s="145" t="n"/>
      <c r="CN53" s="145" t="n"/>
      <c r="CO53" s="145" t="n"/>
      <c r="CP53" s="145" t="n"/>
      <c r="CQ53" s="145" t="n"/>
      <c r="CR53" s="145" t="n"/>
      <c r="CS53" s="145" t="n"/>
      <c r="CT53" s="145" t="n"/>
      <c r="CU53" s="145" t="n"/>
      <c r="CV53" s="145" t="n"/>
      <c r="CW53" s="145" t="n"/>
      <c r="CX53" s="145" t="n"/>
      <c r="CY53" s="145" t="n"/>
      <c r="CZ53" s="145" t="n"/>
      <c r="DA53" s="145" t="n"/>
      <c r="DB53" s="145" t="n"/>
      <c r="DC53" s="145" t="n"/>
      <c r="DD53" s="145" t="n"/>
      <c r="DE53" s="145" t="n"/>
      <c r="DF53" s="145" t="n"/>
      <c r="DG53" s="145" t="n"/>
      <c r="DH53" s="156" t="n"/>
    </row>
    <row r="54" ht="20.1" customHeight="1" s="621">
      <c r="A54" s="144" t="n"/>
      <c r="B54" s="145" t="n"/>
      <c r="C54" s="145" t="n"/>
      <c r="D54" s="145" t="n"/>
      <c r="E54" s="294" t="n"/>
      <c r="F54" s="294" t="n"/>
      <c r="G54" s="294" t="n"/>
      <c r="H54" s="294" t="n"/>
      <c r="I54" s="294" t="n"/>
      <c r="J54" s="294" t="n"/>
      <c r="K54" s="294" t="n"/>
      <c r="L54" s="294" t="n"/>
      <c r="M54" s="294" t="n"/>
      <c r="N54" s="294" t="n"/>
      <c r="O54" s="294" t="n"/>
      <c r="P54" s="294" t="n"/>
      <c r="Q54" s="145" t="n"/>
      <c r="R54" s="145" t="n"/>
      <c r="S54" s="145" t="n"/>
      <c r="T54" s="145" t="n"/>
      <c r="U54" s="145" t="n"/>
      <c r="V54" s="145" t="n"/>
      <c r="W54" s="145" t="n"/>
      <c r="X54" s="145" t="n"/>
      <c r="Y54" s="145" t="n"/>
      <c r="Z54" s="145" t="n"/>
      <c r="AA54" s="145" t="n"/>
      <c r="AB54" s="145" t="n"/>
      <c r="AC54" s="145" t="n"/>
      <c r="AD54" s="145" t="n"/>
      <c r="AE54" s="145" t="n"/>
      <c r="AF54" s="145" t="n"/>
      <c r="AG54" s="145" t="n"/>
      <c r="AH54" s="145" t="n"/>
      <c r="AI54" s="145" t="n"/>
      <c r="AJ54" s="428" t="n"/>
      <c r="AK54" s="145" t="n"/>
      <c r="AL54" s="145" t="n"/>
      <c r="AM54" s="145" t="n"/>
      <c r="AN54" s="145" t="n"/>
      <c r="AO54" s="145" t="n"/>
      <c r="AP54" s="145" t="n"/>
      <c r="AQ54" s="145" t="n"/>
      <c r="AR54" s="145" t="n"/>
      <c r="AS54" s="145" t="n"/>
      <c r="AT54" s="145" t="n"/>
      <c r="AU54" s="145" t="n"/>
      <c r="AV54" s="425" t="n"/>
      <c r="AW54" s="145" t="n"/>
      <c r="AX54" s="145" t="n"/>
      <c r="AY54" s="145" t="n"/>
      <c r="AZ54" s="155" t="n"/>
      <c r="BA54" s="155" t="n"/>
      <c r="BB54" s="155" t="n"/>
      <c r="BC54" s="426" t="n"/>
      <c r="BD54" s="145" t="n"/>
      <c r="BE54" s="145" t="n"/>
      <c r="BF54" s="145" t="n"/>
      <c r="BG54" s="155" t="n"/>
      <c r="BH54" s="155" t="n"/>
      <c r="BI54" s="155" t="n"/>
      <c r="BJ54" s="426" t="n"/>
      <c r="BK54" s="145" t="n"/>
      <c r="BL54" s="145" t="n"/>
      <c r="BM54" s="145" t="n"/>
      <c r="BN54" s="155" t="n"/>
      <c r="BO54" s="155" t="n"/>
      <c r="BP54" s="155" t="n"/>
      <c r="BQ54" s="426" t="n"/>
      <c r="BR54" s="145" t="n"/>
      <c r="BS54" s="145" t="n"/>
      <c r="BT54" s="145" t="n"/>
      <c r="BU54" s="155" t="n"/>
      <c r="BV54" s="155" t="n"/>
      <c r="BW54" s="155" t="n"/>
      <c r="BX54" s="425" t="n"/>
      <c r="BY54" s="145" t="n"/>
      <c r="BZ54" s="145" t="n"/>
      <c r="CA54" s="145" t="n"/>
      <c r="CB54" s="155" t="n"/>
      <c r="CC54" s="155" t="n"/>
      <c r="CD54" s="155" t="n"/>
      <c r="CE54" s="425" t="n"/>
      <c r="CF54" s="145" t="n"/>
      <c r="CG54" s="145" t="n"/>
      <c r="CH54" s="145" t="n"/>
      <c r="CI54" s="155" t="n"/>
      <c r="CJ54" s="155" t="n"/>
      <c r="CK54" s="155" t="n"/>
      <c r="CL54" s="145" t="n"/>
      <c r="CM54" s="145" t="n"/>
      <c r="CN54" s="145" t="n"/>
      <c r="CO54" s="145" t="n"/>
      <c r="CP54" s="145" t="n"/>
      <c r="CQ54" s="145" t="n"/>
      <c r="CR54" s="145" t="n"/>
      <c r="CS54" s="145" t="n"/>
      <c r="CT54" s="145" t="n"/>
      <c r="CU54" s="145" t="n"/>
      <c r="CV54" s="145" t="n"/>
      <c r="CW54" s="145" t="n"/>
      <c r="CX54" s="145" t="n"/>
      <c r="CY54" s="145" t="n"/>
      <c r="CZ54" s="145" t="n"/>
      <c r="DA54" s="145" t="n"/>
      <c r="DB54" s="145" t="n"/>
      <c r="DC54" s="145" t="n"/>
      <c r="DD54" s="145" t="n"/>
      <c r="DE54" s="145" t="n"/>
      <c r="DF54" s="145" t="n"/>
      <c r="DG54" s="145" t="n"/>
      <c r="DH54" s="156" t="n"/>
    </row>
    <row r="55" ht="25.5" customHeight="1" s="621">
      <c r="A55" s="144" t="n"/>
      <c r="B55" s="145" t="n"/>
      <c r="C55" s="145" t="n"/>
      <c r="D55" s="145" t="n"/>
      <c r="E55" s="145" t="n"/>
      <c r="F55" s="295" t="inlineStr">
        <is>
          <t xml:space="preserve">Con attenuazione D.P.I. 
(al verificarsi delle condizioni di cui all'art. 193 comma 2) </t>
        </is>
      </c>
      <c r="K55" s="296" t="inlineStr">
        <is>
          <t xml:space="preserve">LEX,8h = </t>
        </is>
      </c>
      <c r="M55" s="708">
        <f t="array" ref="M55">IF(O47&gt;87,CX43,"Non previsto")</f>
        <v/>
      </c>
      <c r="P55" s="145" t="n"/>
      <c r="Q55" s="145" t="n"/>
      <c r="R55" s="145" t="n"/>
      <c r="S55" s="145" t="n"/>
      <c r="T55" s="145" t="n"/>
      <c r="U55" s="145" t="n"/>
      <c r="V55" s="145" t="n"/>
      <c r="W55" s="145" t="n"/>
      <c r="X55" s="145" t="n"/>
      <c r="Y55" s="145" t="n"/>
      <c r="Z55" s="145" t="n"/>
      <c r="AA55" s="145" t="n"/>
      <c r="AB55" s="145" t="n"/>
      <c r="AC55" s="145" t="n"/>
      <c r="AD55" s="145" t="n"/>
      <c r="AE55" s="145" t="n"/>
      <c r="AF55" s="145" t="n"/>
      <c r="AG55" s="145" t="n"/>
      <c r="AH55" s="145" t="n"/>
      <c r="AI55" s="145" t="n"/>
      <c r="AJ55" s="428" t="n"/>
      <c r="AK55" s="145" t="n"/>
      <c r="AL55" s="145" t="n"/>
      <c r="AM55" s="145" t="n"/>
      <c r="AN55" s="145" t="n"/>
      <c r="AO55" s="145" t="n"/>
      <c r="AP55" s="145" t="n"/>
      <c r="AQ55" s="145" t="n"/>
      <c r="AR55" s="145" t="n"/>
      <c r="AS55" s="145" t="n"/>
      <c r="AT55" s="145" t="n"/>
      <c r="AU55" s="145" t="n"/>
      <c r="AV55" s="425" t="n"/>
      <c r="AW55" s="145" t="n"/>
      <c r="AX55" s="145" t="n"/>
      <c r="AY55" s="145" t="n"/>
      <c r="AZ55" s="155" t="n"/>
      <c r="BA55" s="155" t="n"/>
      <c r="BB55" s="155" t="n"/>
      <c r="BC55" s="426" t="n"/>
      <c r="BD55" s="145" t="n"/>
      <c r="BE55" s="145" t="n"/>
      <c r="BF55" s="145" t="n"/>
      <c r="BG55" s="155" t="n"/>
      <c r="BH55" s="155" t="n"/>
      <c r="BI55" s="155" t="n"/>
      <c r="BJ55" s="426" t="n"/>
      <c r="BK55" s="145" t="n"/>
      <c r="BL55" s="145" t="n"/>
      <c r="BM55" s="145" t="n"/>
      <c r="BN55" s="155" t="n"/>
      <c r="BO55" s="155" t="n"/>
      <c r="BP55" s="155" t="n"/>
      <c r="BQ55" s="426" t="n"/>
      <c r="BR55" s="145" t="n"/>
      <c r="BS55" s="145" t="n"/>
      <c r="BT55" s="145" t="n"/>
      <c r="BU55" s="155" t="n"/>
      <c r="BV55" s="155" t="n"/>
      <c r="BW55" s="155" t="n"/>
      <c r="BX55" s="425" t="n"/>
      <c r="BY55" s="145" t="n"/>
      <c r="BZ55" s="145" t="n"/>
      <c r="CA55" s="145" t="n"/>
      <c r="CB55" s="155" t="n"/>
      <c r="CC55" s="155" t="n"/>
      <c r="CD55" s="155" t="n"/>
      <c r="CE55" s="425" t="n"/>
      <c r="CF55" s="145" t="n"/>
      <c r="CG55" s="145" t="n"/>
      <c r="CH55" s="145" t="n"/>
      <c r="CI55" s="155" t="n"/>
      <c r="CJ55" s="155" t="n"/>
      <c r="CK55" s="155" t="n"/>
      <c r="CL55" s="145" t="n"/>
      <c r="CM55" s="145" t="n"/>
      <c r="CN55" s="145" t="n"/>
      <c r="CO55" s="145" t="n"/>
      <c r="CP55" s="145" t="n"/>
      <c r="CQ55" s="145" t="n"/>
      <c r="CR55" s="145" t="n"/>
      <c r="CS55" s="145" t="n"/>
      <c r="CT55" s="145" t="n"/>
      <c r="CU55" s="145" t="n"/>
      <c r="CV55" s="145" t="n"/>
      <c r="CW55" s="145" t="n"/>
      <c r="CX55" s="145" t="n"/>
      <c r="CY55" s="145" t="n"/>
      <c r="CZ55" s="145" t="n"/>
      <c r="DA55" s="145" t="n"/>
      <c r="DB55" s="145" t="n"/>
      <c r="DC55" s="145" t="n"/>
      <c r="DD55" s="145" t="n"/>
      <c r="DE55" s="145" t="n"/>
      <c r="DF55" s="145" t="n"/>
      <c r="DG55" s="145" t="n"/>
      <c r="DH55" s="156" t="n"/>
    </row>
    <row r="56" ht="25.5" customHeight="1" s="621">
      <c r="A56" s="144" t="n"/>
      <c r="B56" s="145" t="n"/>
      <c r="C56" s="145" t="n"/>
      <c r="D56" s="145" t="n"/>
      <c r="E56" s="145" t="n"/>
      <c r="K56" s="296" t="inlineStr">
        <is>
          <t>Ppeak =</t>
        </is>
      </c>
      <c r="M56" s="708">
        <f t="array" ref="M56">IF(O48&gt;140,AL41,"Non previsto")</f>
        <v/>
      </c>
      <c r="P56" s="145" t="n"/>
      <c r="Q56" s="145" t="n"/>
      <c r="R56" s="145" t="n"/>
      <c r="S56" s="145" t="n"/>
      <c r="T56" s="145" t="n"/>
      <c r="U56" s="145" t="n"/>
      <c r="V56" s="145" t="n"/>
      <c r="W56" s="145" t="n"/>
      <c r="X56" s="145" t="n"/>
      <c r="Y56" s="145" t="n"/>
      <c r="Z56" s="145" t="n"/>
      <c r="AA56" s="145" t="n"/>
      <c r="AB56" s="145" t="n"/>
      <c r="AC56" s="145" t="n"/>
      <c r="AD56" s="145" t="n"/>
      <c r="AE56" s="145" t="n"/>
      <c r="AF56" s="145" t="n"/>
      <c r="AG56" s="145" t="n"/>
      <c r="AH56" s="145" t="n"/>
      <c r="AI56" s="145" t="n"/>
      <c r="AJ56" s="428" t="n"/>
      <c r="AK56" s="145" t="n"/>
      <c r="AL56" s="145" t="n"/>
      <c r="AM56" s="145" t="n"/>
      <c r="AN56" s="145" t="n"/>
      <c r="AO56" s="145" t="n"/>
      <c r="AP56" s="145" t="n"/>
      <c r="AQ56" s="145" t="n"/>
      <c r="AR56" s="145" t="n"/>
      <c r="AS56" s="145" t="n"/>
      <c r="AT56" s="145" t="n"/>
      <c r="AU56" s="145" t="n"/>
      <c r="AV56" s="425" t="n"/>
      <c r="AW56" s="145" t="n"/>
      <c r="AX56" s="145" t="n"/>
      <c r="AY56" s="145" t="n"/>
      <c r="AZ56" s="145" t="n"/>
      <c r="BA56" s="155" t="n"/>
      <c r="BB56" s="155" t="n"/>
      <c r="BC56" s="426" t="n"/>
      <c r="BD56" s="145" t="n"/>
      <c r="BE56" s="145" t="n"/>
      <c r="BF56" s="145" t="n"/>
      <c r="BG56" s="145" t="n"/>
      <c r="BH56" s="155" t="n"/>
      <c r="BI56" s="155" t="n"/>
      <c r="BJ56" s="426" t="n"/>
      <c r="BK56" s="145" t="n"/>
      <c r="BL56" s="145" t="n"/>
      <c r="BM56" s="145" t="n"/>
      <c r="BN56" s="145" t="n"/>
      <c r="BO56" s="155" t="n"/>
      <c r="BP56" s="155" t="n"/>
      <c r="BQ56" s="426" t="n"/>
      <c r="BR56" s="145" t="n"/>
      <c r="BS56" s="145" t="n"/>
      <c r="BT56" s="145" t="n"/>
      <c r="BU56" s="145" t="n"/>
      <c r="BV56" s="155" t="n"/>
      <c r="BW56" s="155" t="n"/>
      <c r="BX56" s="425" t="n"/>
      <c r="BY56" s="145" t="n"/>
      <c r="BZ56" s="145" t="n"/>
      <c r="CA56" s="145" t="n"/>
      <c r="CB56" s="145" t="n"/>
      <c r="CC56" s="155" t="n"/>
      <c r="CD56" s="155" t="n"/>
      <c r="CE56" s="425" t="n"/>
      <c r="CF56" s="145" t="n"/>
      <c r="CG56" s="145" t="n"/>
      <c r="CH56" s="145" t="n"/>
      <c r="CI56" s="145" t="n"/>
      <c r="CJ56" s="155" t="n"/>
      <c r="CK56" s="155" t="n"/>
      <c r="CL56" s="145" t="n"/>
      <c r="CM56" s="145" t="n"/>
      <c r="CN56" s="145" t="n"/>
      <c r="CO56" s="145" t="n"/>
      <c r="CP56" s="145" t="n"/>
      <c r="CQ56" s="145" t="n"/>
      <c r="CR56" s="145" t="n"/>
      <c r="CS56" s="145" t="n"/>
      <c r="CT56" s="145" t="n"/>
      <c r="CU56" s="145" t="n"/>
      <c r="CV56" s="145" t="n"/>
      <c r="CW56" s="145" t="n"/>
      <c r="CX56" s="145" t="n"/>
      <c r="CY56" s="145" t="n"/>
      <c r="CZ56" s="145" t="n"/>
      <c r="DA56" s="145" t="n"/>
      <c r="DB56" s="145" t="n"/>
      <c r="DC56" s="145" t="n"/>
      <c r="DD56" s="145" t="n"/>
      <c r="DE56" s="145" t="n"/>
      <c r="DF56" s="145" t="n"/>
      <c r="DG56" s="145" t="n"/>
      <c r="DH56" s="156" t="n"/>
    </row>
    <row r="57" ht="30" customHeight="1" s="621">
      <c r="A57" s="144" t="n"/>
      <c r="B57" s="145" t="n"/>
      <c r="C57" s="145" t="n"/>
      <c r="D57" s="145" t="n"/>
      <c r="E57" s="145" t="n"/>
      <c r="F57" s="145" t="n"/>
      <c r="G57" s="145" t="n"/>
      <c r="H57" s="145" t="n"/>
      <c r="I57" s="145" t="n"/>
      <c r="J57" s="145" t="n"/>
      <c r="K57" s="145" t="n"/>
      <c r="L57" s="145" t="n"/>
      <c r="M57" s="145" t="n"/>
      <c r="N57" s="145" t="n"/>
      <c r="O57" s="145" t="n"/>
      <c r="P57" s="145" t="n"/>
      <c r="Q57" s="145" t="n"/>
      <c r="R57" s="145" t="n"/>
      <c r="S57" s="145" t="n"/>
      <c r="T57" s="145" t="n"/>
      <c r="U57" s="145" t="n"/>
      <c r="V57" s="145" t="n"/>
      <c r="W57" s="145" t="n"/>
      <c r="X57" s="145" t="n"/>
      <c r="Y57" s="145" t="n"/>
      <c r="Z57" s="145" t="n"/>
      <c r="AA57" s="145" t="n"/>
      <c r="AB57" s="145" t="n"/>
      <c r="AC57" s="145" t="n"/>
      <c r="AD57" s="145" t="n"/>
      <c r="AE57" s="145" t="n"/>
      <c r="AF57" s="145" t="n"/>
      <c r="AG57" s="145" t="n"/>
      <c r="AH57" s="145" t="n"/>
      <c r="AI57" s="145" t="n"/>
      <c r="AJ57" s="428" t="n"/>
      <c r="AK57" s="145" t="n"/>
      <c r="AL57" s="145" t="n"/>
      <c r="AM57" s="145" t="n"/>
      <c r="AN57" s="145" t="n"/>
      <c r="AO57" s="145" t="n"/>
      <c r="AP57" s="145" t="n"/>
      <c r="AQ57" s="145" t="n"/>
      <c r="AR57" s="145" t="n"/>
      <c r="AS57" s="145" t="n"/>
      <c r="AT57" s="145" t="n"/>
      <c r="AU57" s="145" t="n"/>
      <c r="AV57" s="425" t="n"/>
      <c r="AW57" s="145" t="n"/>
      <c r="AX57" s="145" t="n"/>
      <c r="AY57" s="145" t="n"/>
      <c r="AZ57" s="145" t="n"/>
      <c r="BA57" s="155" t="n"/>
      <c r="BB57" s="155" t="n"/>
      <c r="BC57" s="426" t="n"/>
      <c r="BD57" s="145" t="n"/>
      <c r="BE57" s="145" t="n"/>
      <c r="BF57" s="145" t="n"/>
      <c r="BG57" s="145" t="n"/>
      <c r="BH57" s="155" t="n"/>
      <c r="BI57" s="155" t="n"/>
      <c r="BJ57" s="426" t="n"/>
      <c r="BK57" s="145" t="n"/>
      <c r="BL57" s="145" t="n"/>
      <c r="BM57" s="145" t="n"/>
      <c r="BN57" s="145" t="n"/>
      <c r="BO57" s="155" t="n"/>
      <c r="BP57" s="155" t="n"/>
      <c r="BQ57" s="426" t="n"/>
      <c r="BR57" s="145" t="n"/>
      <c r="BS57" s="145" t="n"/>
      <c r="BT57" s="145" t="n"/>
      <c r="BU57" s="145" t="n"/>
      <c r="BV57" s="155" t="n"/>
      <c r="BW57" s="155" t="n"/>
      <c r="BX57" s="425" t="n"/>
      <c r="BY57" s="145" t="n"/>
      <c r="BZ57" s="145" t="n"/>
      <c r="CA57" s="145" t="n"/>
      <c r="CB57" s="145" t="n"/>
      <c r="CC57" s="155" t="n"/>
      <c r="CD57" s="155" t="n"/>
      <c r="CE57" s="425" t="n"/>
      <c r="CF57" s="145" t="n"/>
      <c r="CG57" s="145" t="n"/>
      <c r="CH57" s="145" t="n"/>
      <c r="CI57" s="145" t="n"/>
      <c r="CJ57" s="155" t="n"/>
      <c r="CK57" s="155" t="n"/>
      <c r="CL57" s="145" t="n"/>
      <c r="CM57" s="145" t="n"/>
      <c r="CN57" s="145" t="n"/>
      <c r="CO57" s="145" t="n"/>
      <c r="CP57" s="145" t="n"/>
      <c r="CQ57" s="145" t="n"/>
      <c r="CR57" s="145" t="n"/>
      <c r="CS57" s="145" t="n"/>
      <c r="CT57" s="145" t="n"/>
      <c r="CU57" s="145" t="n"/>
      <c r="CV57" s="145" t="n"/>
      <c r="CW57" s="145" t="n"/>
      <c r="CX57" s="145" t="n"/>
      <c r="CY57" s="145" t="n"/>
      <c r="CZ57" s="145" t="n"/>
      <c r="DA57" s="145" t="n"/>
      <c r="DB57" s="145" t="n"/>
      <c r="DC57" s="145" t="n"/>
      <c r="DD57" s="145" t="n"/>
      <c r="DE57" s="145" t="n"/>
      <c r="DF57" s="145" t="n"/>
      <c r="DG57" s="145" t="n"/>
      <c r="DH57" s="156" t="n"/>
    </row>
    <row r="58" ht="30" customHeight="1" s="621">
      <c r="A58" s="144" t="n"/>
      <c r="B58" s="145" t="n"/>
      <c r="C58" s="145" t="n"/>
      <c r="D58" s="145" t="n"/>
      <c r="E58" s="298" t="inlineStr">
        <is>
          <t>VERIFICA E GIUDIZIO IDONEITA' DISPOSITIVI DI PROTEZIONE INDIVIDUALE</t>
        </is>
      </c>
      <c r="Q58" s="145" t="n"/>
      <c r="R58" s="145" t="n"/>
      <c r="S58" s="145" t="n"/>
      <c r="T58" s="145" t="n"/>
      <c r="U58" s="145" t="n"/>
      <c r="V58" s="145" t="n"/>
      <c r="W58" s="145" t="n"/>
      <c r="X58" s="145" t="n"/>
      <c r="Y58" s="145" t="n"/>
      <c r="Z58" s="145" t="n"/>
      <c r="AA58" s="145" t="n"/>
      <c r="AB58" s="145" t="n"/>
      <c r="AC58" s="145" t="n"/>
      <c r="AD58" s="145" t="n"/>
      <c r="AE58" s="145" t="n"/>
      <c r="AF58" s="145" t="n"/>
      <c r="AG58" s="145" t="n"/>
      <c r="AH58" s="145" t="n"/>
      <c r="AI58" s="145" t="n"/>
      <c r="AJ58" s="428" t="n"/>
      <c r="AK58" s="145" t="n"/>
      <c r="AL58" s="145" t="n"/>
      <c r="AM58" s="145" t="n"/>
      <c r="AN58" s="145" t="n"/>
      <c r="AO58" s="145" t="n"/>
      <c r="AP58" s="145" t="n"/>
      <c r="AQ58" s="145" t="n"/>
      <c r="AR58" s="145" t="n"/>
      <c r="AS58" s="145" t="n"/>
      <c r="AT58" s="145" t="n"/>
      <c r="AU58" s="145" t="n"/>
      <c r="AV58" s="522" t="n"/>
      <c r="AW58" s="523" t="n"/>
      <c r="AX58" s="523" t="n"/>
      <c r="AY58" s="145" t="n"/>
      <c r="AZ58" s="145" t="n"/>
      <c r="BA58" s="155" t="n"/>
      <c r="BB58" s="155" t="n"/>
      <c r="BC58" s="426" t="n"/>
      <c r="BD58" s="523" t="n"/>
      <c r="BE58" s="523" t="n"/>
      <c r="BF58" s="145" t="n"/>
      <c r="BG58" s="145" t="n"/>
      <c r="BH58" s="155" t="n"/>
      <c r="BI58" s="155" t="n"/>
      <c r="BJ58" s="426" t="n"/>
      <c r="BK58" s="523" t="n"/>
      <c r="BL58" s="523" t="n"/>
      <c r="BM58" s="145" t="n"/>
      <c r="BN58" s="145" t="n"/>
      <c r="BO58" s="155" t="n"/>
      <c r="BP58" s="155" t="n"/>
      <c r="BQ58" s="426" t="n"/>
      <c r="BR58" s="523" t="n"/>
      <c r="BS58" s="523" t="n"/>
      <c r="BT58" s="145" t="n"/>
      <c r="BU58" s="145" t="n"/>
      <c r="BV58" s="155" t="n"/>
      <c r="BW58" s="155" t="n"/>
      <c r="BX58" s="425" t="n"/>
      <c r="BY58" s="523" t="n"/>
      <c r="BZ58" s="523" t="n"/>
      <c r="CA58" s="145" t="n"/>
      <c r="CB58" s="145" t="n"/>
      <c r="CC58" s="155" t="n"/>
      <c r="CD58" s="155" t="n"/>
      <c r="CE58" s="425" t="n"/>
      <c r="CF58" s="523" t="n"/>
      <c r="CG58" s="523" t="n"/>
      <c r="CH58" s="145" t="n"/>
      <c r="CI58" s="145" t="n"/>
      <c r="CJ58" s="155" t="n"/>
      <c r="CK58" s="155" t="n"/>
      <c r="CL58" s="145" t="n"/>
      <c r="CM58" s="145" t="n"/>
      <c r="CN58" s="145" t="n"/>
      <c r="CO58" s="145" t="n"/>
      <c r="CP58" s="145" t="n"/>
      <c r="CQ58" s="145" t="n"/>
      <c r="CR58" s="145" t="n"/>
      <c r="CS58" s="145" t="n"/>
      <c r="CT58" s="145" t="n"/>
      <c r="CU58" s="145" t="n"/>
      <c r="CV58" s="145" t="n"/>
      <c r="CW58" s="145" t="n"/>
      <c r="CX58" s="145" t="n"/>
      <c r="CY58" s="145" t="n"/>
      <c r="CZ58" s="145" t="n"/>
      <c r="DA58" s="145" t="n"/>
      <c r="DB58" s="145" t="n"/>
      <c r="DC58" s="145" t="n"/>
      <c r="DD58" s="145" t="n"/>
      <c r="DE58" s="145" t="n"/>
      <c r="DF58" s="145" t="n"/>
      <c r="DG58" s="145" t="n"/>
      <c r="DH58" s="156" t="n"/>
    </row>
    <row r="59" ht="30" customHeight="1" s="621">
      <c r="A59" s="144" t="n"/>
      <c r="B59" s="145" t="n"/>
      <c r="C59" s="145" t="n"/>
      <c r="D59" s="145" t="n"/>
      <c r="E59" s="524" t="inlineStr">
        <is>
          <t>Nota:</t>
        </is>
      </c>
      <c r="F59" s="525" t="n"/>
      <c r="G59" s="525" t="n"/>
      <c r="H59" s="525" t="n"/>
      <c r="I59" s="525" t="n"/>
      <c r="J59" s="525" t="n"/>
      <c r="K59" s="525" t="n"/>
      <c r="L59" s="525" t="n"/>
      <c r="M59" s="525" t="n"/>
      <c r="N59" s="525" t="n"/>
      <c r="O59" s="525" t="n"/>
      <c r="P59" s="525" t="n"/>
      <c r="Q59" s="145" t="n"/>
      <c r="R59" s="145" t="n"/>
      <c r="S59" s="145" t="n"/>
      <c r="T59" s="145" t="n"/>
      <c r="U59" s="145" t="n"/>
      <c r="V59" s="145" t="n"/>
      <c r="W59" s="145" t="n"/>
      <c r="X59" s="145" t="n"/>
      <c r="Y59" s="145" t="n"/>
      <c r="Z59" s="145" t="n"/>
      <c r="AA59" s="145" t="n"/>
      <c r="AB59" s="145" t="n"/>
      <c r="AC59" s="145" t="n"/>
      <c r="AD59" s="145" t="n"/>
      <c r="AE59" s="145" t="n"/>
      <c r="AF59" s="145" t="n"/>
      <c r="AG59" s="145" t="n"/>
      <c r="AH59" s="145" t="n"/>
      <c r="AI59" s="145" t="n"/>
      <c r="AJ59" s="428" t="n"/>
      <c r="AK59" s="145" t="n"/>
      <c r="AL59" s="145" t="n"/>
      <c r="AM59" s="145" t="n"/>
      <c r="AN59" s="145" t="n"/>
      <c r="AO59" s="145" t="n"/>
      <c r="AP59" s="145" t="n"/>
      <c r="AQ59" s="145" t="n"/>
      <c r="AR59" s="145" t="n"/>
      <c r="AS59" s="145" t="n"/>
      <c r="AT59" s="145" t="n"/>
      <c r="AU59" s="145" t="n"/>
      <c r="AV59" s="522" t="n"/>
      <c r="AW59" s="523" t="n"/>
      <c r="AX59" s="523" t="n"/>
      <c r="AY59" s="145" t="n"/>
      <c r="AZ59" s="145" t="n"/>
      <c r="BA59" s="302" t="n"/>
      <c r="BB59" s="302" t="n"/>
      <c r="BC59" s="526" t="n"/>
      <c r="BD59" s="523" t="n"/>
      <c r="BE59" s="523" t="n"/>
      <c r="BF59" s="145" t="n"/>
      <c r="BG59" s="145" t="n"/>
      <c r="BH59" s="302" t="n"/>
      <c r="BI59" s="302" t="n"/>
      <c r="BJ59" s="526" t="n"/>
      <c r="BK59" s="523" t="n"/>
      <c r="BL59" s="523" t="n"/>
      <c r="BM59" s="145" t="n"/>
      <c r="BN59" s="145" t="n"/>
      <c r="BO59" s="302" t="n"/>
      <c r="BP59" s="302" t="n"/>
      <c r="BQ59" s="426" t="n"/>
      <c r="BR59" s="523" t="n"/>
      <c r="BS59" s="523" t="n"/>
      <c r="BT59" s="145" t="n"/>
      <c r="BU59" s="145" t="n"/>
      <c r="BV59" s="302" t="n"/>
      <c r="BW59" s="302" t="n"/>
      <c r="BX59" s="425" t="n"/>
      <c r="BY59" s="523" t="n"/>
      <c r="BZ59" s="523" t="n"/>
      <c r="CA59" s="145" t="n"/>
      <c r="CB59" s="145" t="n"/>
      <c r="CC59" s="302" t="n"/>
      <c r="CD59" s="302" t="n"/>
      <c r="CE59" s="425" t="n"/>
      <c r="CF59" s="523" t="n"/>
      <c r="CG59" s="523" t="n"/>
      <c r="CH59" s="145" t="n"/>
      <c r="CI59" s="145" t="n"/>
      <c r="CJ59" s="302" t="n"/>
      <c r="CK59" s="302" t="n"/>
      <c r="CL59" s="145" t="n"/>
      <c r="CM59" s="145" t="n"/>
      <c r="CN59" s="145" t="n"/>
      <c r="CO59" s="145" t="n"/>
      <c r="CP59" s="145" t="n"/>
      <c r="CQ59" s="145" t="n"/>
      <c r="CR59" s="145" t="n"/>
      <c r="CS59" s="145" t="n"/>
      <c r="CT59" s="145" t="n"/>
      <c r="CU59" s="145" t="n"/>
      <c r="CV59" s="145" t="n"/>
      <c r="CW59" s="145" t="n"/>
      <c r="CX59" s="145" t="n"/>
      <c r="CY59" s="145" t="n"/>
      <c r="CZ59" s="145" t="n"/>
      <c r="DA59" s="145" t="n"/>
      <c r="DB59" s="145" t="n"/>
      <c r="DC59" s="145" t="n"/>
      <c r="DD59" s="145" t="n"/>
      <c r="DE59" s="145" t="n"/>
      <c r="DF59" s="145" t="n"/>
      <c r="DG59" s="145" t="n"/>
      <c r="DH59" s="156" t="n"/>
    </row>
    <row r="60" ht="63.75" customHeight="1" s="621">
      <c r="A60" s="144" t="n"/>
      <c r="B60" s="145" t="n"/>
      <c r="C60" s="145" t="n"/>
      <c r="D60" s="145" t="n"/>
      <c r="E60" s="305" t="inlineStr">
        <is>
          <t>Tutti i dispositivi che che riportano un giudizio di esposizione "INSUFFICIENTE" o " IPERPROTEZIONE" non sono idonei, il lavoratore dovrà utilizzare altri dispositivi.
Se non sono presenti altri dispositivi idonei tra quelli in dotazione, il Datore di Lavoro dovrà procedere alla sostituzione.</t>
        </is>
      </c>
      <c r="Q60" s="145" t="n"/>
      <c r="R60" s="145" t="n"/>
      <c r="S60" s="145" t="n"/>
      <c r="T60" s="145" t="n"/>
      <c r="U60" s="145" t="n"/>
      <c r="V60" s="145" t="n"/>
      <c r="W60" s="145" t="n"/>
      <c r="X60" s="145" t="n"/>
      <c r="Y60" s="145" t="n"/>
      <c r="Z60" s="145" t="n"/>
      <c r="AA60" s="145" t="n"/>
      <c r="AB60" s="145" t="n"/>
      <c r="AC60" s="145" t="n"/>
      <c r="AD60" s="145" t="n"/>
      <c r="AE60" s="145" t="n"/>
      <c r="AF60" s="145" t="n"/>
      <c r="AG60" s="145" t="n"/>
      <c r="AH60" s="145" t="n"/>
      <c r="AI60" s="145" t="n"/>
      <c r="AJ60" s="428" t="n"/>
      <c r="AK60" s="145" t="n"/>
      <c r="AL60" s="145" t="n"/>
      <c r="AM60" s="145" t="n"/>
      <c r="AN60" s="145" t="n"/>
      <c r="AO60" s="145" t="n"/>
      <c r="AP60" s="145" t="n"/>
      <c r="AQ60" s="145" t="n"/>
      <c r="AR60" s="145" t="n"/>
      <c r="AS60" s="145" t="n"/>
      <c r="AT60" s="145" t="n"/>
      <c r="AU60" s="145" t="n"/>
      <c r="AV60" s="527" t="n"/>
      <c r="AW60" s="523" t="n"/>
      <c r="AX60" s="523" t="n"/>
      <c r="AY60" s="145" t="n"/>
      <c r="AZ60" s="145" t="n"/>
      <c r="BA60" s="302" t="n"/>
      <c r="BB60" s="302" t="n"/>
      <c r="BC60" s="526" t="n"/>
      <c r="BD60" s="523" t="n"/>
      <c r="BE60" s="523" t="n"/>
      <c r="BF60" s="145" t="n"/>
      <c r="BG60" s="145" t="n"/>
      <c r="BH60" s="302" t="n"/>
      <c r="BI60" s="302" t="n"/>
      <c r="BJ60" s="526" t="n"/>
      <c r="BK60" s="523" t="n"/>
      <c r="BL60" s="523" t="n"/>
      <c r="BM60" s="145" t="n"/>
      <c r="BN60" s="145" t="n"/>
      <c r="BO60" s="302" t="n"/>
      <c r="BP60" s="302" t="n"/>
      <c r="BQ60" s="426" t="n"/>
      <c r="BR60" s="523" t="n"/>
      <c r="BS60" s="523" t="n"/>
      <c r="BT60" s="145" t="n"/>
      <c r="BU60" s="145" t="n"/>
      <c r="BV60" s="302" t="n"/>
      <c r="BW60" s="302" t="n"/>
      <c r="BX60" s="425" t="n"/>
      <c r="BY60" s="523" t="n"/>
      <c r="BZ60" s="523" t="n"/>
      <c r="CA60" s="145" t="n"/>
      <c r="CB60" s="145" t="n"/>
      <c r="CC60" s="302" t="n"/>
      <c r="CD60" s="302" t="n"/>
      <c r="CE60" s="425" t="n"/>
      <c r="CF60" s="523" t="n"/>
      <c r="CG60" s="523" t="n"/>
      <c r="CH60" s="145" t="n"/>
      <c r="CI60" s="145" t="n"/>
      <c r="CJ60" s="302" t="n"/>
      <c r="CK60" s="302" t="n"/>
      <c r="CL60" s="145" t="n"/>
      <c r="CM60" s="145" t="n"/>
      <c r="CN60" s="145" t="n"/>
      <c r="CO60" s="145" t="n"/>
      <c r="CP60" s="145" t="n"/>
      <c r="CQ60" s="145" t="n"/>
      <c r="CR60" s="145" t="n"/>
      <c r="CS60" s="145" t="n"/>
      <c r="CT60" s="145" t="n"/>
      <c r="CU60" s="145" t="n"/>
      <c r="CV60" s="145" t="n"/>
      <c r="CW60" s="145" t="n"/>
      <c r="CX60" s="145" t="n"/>
      <c r="CY60" s="145" t="n"/>
      <c r="CZ60" s="145" t="n"/>
      <c r="DA60" s="145" t="n"/>
      <c r="DB60" s="145" t="n"/>
      <c r="DC60" s="145" t="n"/>
      <c r="DD60" s="145" t="n"/>
      <c r="DE60" s="145" t="n"/>
      <c r="DF60" s="145" t="n"/>
      <c r="DG60" s="145" t="n"/>
      <c r="DH60" s="156" t="n"/>
    </row>
    <row r="61" ht="20.1" customHeight="1" s="621">
      <c r="A61" s="144" t="n"/>
      <c r="B61" s="145" t="n"/>
      <c r="C61" s="145" t="n"/>
      <c r="D61" s="145" t="n"/>
      <c r="E61" s="308" t="n"/>
      <c r="Q61" s="145" t="n"/>
      <c r="R61" s="145" t="n"/>
      <c r="S61" s="145" t="n"/>
      <c r="T61" s="145" t="n"/>
      <c r="U61" s="145" t="n"/>
      <c r="V61" s="145" t="n"/>
      <c r="W61" s="145" t="n"/>
      <c r="X61" s="145" t="n"/>
      <c r="Y61" s="145" t="n"/>
      <c r="Z61" s="145" t="n"/>
      <c r="AA61" s="145" t="n"/>
      <c r="AB61" s="145" t="n"/>
      <c r="AC61" s="145" t="n"/>
      <c r="AD61" s="145" t="n"/>
      <c r="AE61" s="145" t="n"/>
      <c r="AF61" s="145" t="n"/>
      <c r="AG61" s="145" t="n"/>
      <c r="AH61" s="145" t="n"/>
      <c r="AI61" s="145" t="n"/>
      <c r="AJ61" s="428" t="n"/>
      <c r="AK61" s="145" t="n"/>
      <c r="AL61" s="145" t="n"/>
      <c r="AM61" s="145" t="n"/>
      <c r="AN61" s="145" t="n"/>
      <c r="AO61" s="145" t="n"/>
      <c r="AP61" s="145" t="n"/>
      <c r="AQ61" s="145" t="n"/>
      <c r="AR61" s="145" t="n"/>
      <c r="AS61" s="145" t="n"/>
      <c r="AT61" s="145" t="n"/>
      <c r="AU61" s="145" t="n"/>
      <c r="AV61" s="527" t="n"/>
      <c r="AW61" s="523" t="n"/>
      <c r="AX61" s="523" t="n"/>
      <c r="AY61" s="528" t="n"/>
      <c r="AZ61" s="310" t="n"/>
      <c r="BA61" s="302" t="n"/>
      <c r="BB61" s="302" t="n"/>
      <c r="BC61" s="526" t="n"/>
      <c r="BD61" s="523" t="n"/>
      <c r="BE61" s="523" t="n"/>
      <c r="BF61" s="528" t="n"/>
      <c r="BG61" s="310" t="n"/>
      <c r="BH61" s="302" t="n"/>
      <c r="BI61" s="302" t="n"/>
      <c r="BJ61" s="526" t="n"/>
      <c r="BK61" s="523" t="n"/>
      <c r="BL61" s="523" t="n"/>
      <c r="BM61" s="528" t="n"/>
      <c r="BN61" s="310" t="n"/>
      <c r="BO61" s="302" t="n"/>
      <c r="BP61" s="302" t="n"/>
      <c r="BQ61" s="426" t="n"/>
      <c r="BR61" s="523" t="n"/>
      <c r="BS61" s="523" t="n"/>
      <c r="BT61" s="528" t="n"/>
      <c r="BU61" s="310" t="n"/>
      <c r="BV61" s="302" t="n"/>
      <c r="BW61" s="302" t="n"/>
      <c r="BX61" s="425" t="n"/>
      <c r="BY61" s="523" t="n"/>
      <c r="BZ61" s="523" t="n"/>
      <c r="CA61" s="528" t="n"/>
      <c r="CB61" s="310" t="n"/>
      <c r="CC61" s="302" t="n"/>
      <c r="CD61" s="302" t="n"/>
      <c r="CE61" s="425" t="n"/>
      <c r="CF61" s="523" t="n"/>
      <c r="CG61" s="523" t="n"/>
      <c r="CH61" s="528" t="n"/>
      <c r="CI61" s="310" t="n"/>
      <c r="CJ61" s="302" t="n"/>
      <c r="CK61" s="302" t="n"/>
      <c r="CL61" s="145" t="n"/>
      <c r="CM61" s="145" t="n"/>
      <c r="CN61" s="145" t="n"/>
      <c r="CO61" s="145" t="n"/>
      <c r="CP61" s="145" t="n"/>
      <c r="CQ61" s="145" t="n"/>
      <c r="CR61" s="145" t="n"/>
      <c r="CS61" s="145" t="n"/>
      <c r="CT61" s="145" t="n"/>
      <c r="CU61" s="145" t="n"/>
      <c r="CV61" s="145" t="n"/>
      <c r="CW61" s="145" t="n"/>
      <c r="CX61" s="145" t="n"/>
      <c r="CY61" s="145" t="n"/>
      <c r="CZ61" s="145" t="n"/>
      <c r="DA61" s="145" t="n"/>
      <c r="DB61" s="145" t="n"/>
      <c r="DC61" s="145" t="n"/>
      <c r="DD61" s="145" t="n"/>
      <c r="DE61" s="145" t="n"/>
      <c r="DF61" s="145" t="n"/>
      <c r="DG61" s="145" t="n"/>
      <c r="DH61" s="156" t="n"/>
    </row>
    <row r="62" ht="9.949999999999999" customHeight="1" s="621">
      <c r="A62" s="144" t="n"/>
      <c r="B62" s="145" t="n"/>
      <c r="C62" s="145" t="n"/>
      <c r="D62" s="145" t="n"/>
      <c r="E62" s="246" t="n"/>
      <c r="F62" s="246" t="n"/>
      <c r="G62" s="246" t="n"/>
      <c r="H62" s="246" t="n"/>
      <c r="I62" s="246" t="n"/>
      <c r="J62" s="246" t="n"/>
      <c r="K62" s="246" t="n"/>
      <c r="L62" s="246" t="n"/>
      <c r="M62" s="246" t="n"/>
      <c r="N62" s="246" t="n"/>
      <c r="O62" s="246" t="n"/>
      <c r="P62" s="246" t="n"/>
      <c r="Q62" s="145" t="n"/>
      <c r="R62" s="145" t="n"/>
      <c r="S62" s="145" t="n"/>
      <c r="T62" s="145" t="n"/>
      <c r="U62" s="145" t="n"/>
      <c r="V62" s="145" t="n"/>
      <c r="W62" s="145" t="n"/>
      <c r="X62" s="145" t="n"/>
      <c r="Y62" s="145" t="n"/>
      <c r="Z62" s="145" t="n"/>
      <c r="AA62" s="145" t="n"/>
      <c r="AB62" s="145" t="n"/>
      <c r="AC62" s="145" t="n"/>
      <c r="AD62" s="145" t="n"/>
      <c r="AE62" s="145" t="n"/>
      <c r="AF62" s="145" t="n"/>
      <c r="AG62" s="145" t="n"/>
      <c r="AH62" s="145" t="n"/>
      <c r="AI62" s="145" t="n"/>
      <c r="AJ62" s="428" t="n"/>
      <c r="AK62" s="145" t="n"/>
      <c r="AL62" s="145" t="n"/>
      <c r="AM62" s="145" t="n"/>
      <c r="AN62" s="145" t="n"/>
      <c r="AO62" s="145" t="n"/>
      <c r="AP62" s="145" t="n"/>
      <c r="AQ62" s="145" t="n"/>
      <c r="AR62" s="145" t="n"/>
      <c r="AS62" s="145" t="n"/>
      <c r="AT62" s="145" t="n"/>
      <c r="AU62" s="145" t="n"/>
      <c r="AV62" s="425" t="n"/>
      <c r="AW62" s="145" t="n"/>
      <c r="AX62" s="145" t="n"/>
      <c r="AY62" s="528" t="n"/>
      <c r="AZ62" s="310" t="n"/>
      <c r="BA62" s="302" t="n"/>
      <c r="BB62" s="302" t="n"/>
      <c r="BC62" s="526" t="n"/>
      <c r="BD62" s="145" t="n"/>
      <c r="BE62" s="145" t="n"/>
      <c r="BF62" s="528" t="n"/>
      <c r="BG62" s="310" t="n"/>
      <c r="BH62" s="302" t="n"/>
      <c r="BI62" s="302" t="n"/>
      <c r="BJ62" s="526" t="n"/>
      <c r="BK62" s="145" t="n"/>
      <c r="BL62" s="145" t="n"/>
      <c r="BM62" s="528" t="n"/>
      <c r="BN62" s="310" t="n"/>
      <c r="BO62" s="302" t="n"/>
      <c r="BP62" s="302" t="n"/>
      <c r="BQ62" s="426" t="n"/>
      <c r="BR62" s="145" t="n"/>
      <c r="BS62" s="145" t="n"/>
      <c r="BT62" s="528" t="n"/>
      <c r="BU62" s="310" t="n"/>
      <c r="BV62" s="302" t="n"/>
      <c r="BW62" s="302" t="n"/>
      <c r="BX62" s="425" t="n"/>
      <c r="BY62" s="145" t="n"/>
      <c r="BZ62" s="145" t="n"/>
      <c r="CA62" s="528" t="n"/>
      <c r="CB62" s="310" t="n"/>
      <c r="CC62" s="302" t="n"/>
      <c r="CD62" s="302" t="n"/>
      <c r="CE62" s="425" t="n"/>
      <c r="CF62" s="145" t="n"/>
      <c r="CG62" s="145" t="n"/>
      <c r="CH62" s="528" t="n"/>
      <c r="CI62" s="310" t="n"/>
      <c r="CJ62" s="302" t="n"/>
      <c r="CK62" s="302" t="n"/>
      <c r="CL62" s="145" t="n"/>
      <c r="CM62" s="145" t="n"/>
      <c r="CN62" s="145" t="n"/>
      <c r="CO62" s="145" t="n"/>
      <c r="CP62" s="145" t="n"/>
      <c r="CQ62" s="145" t="n"/>
      <c r="CR62" s="145" t="n"/>
      <c r="CS62" s="145" t="n"/>
      <c r="CT62" s="145" t="n"/>
      <c r="CU62" s="145" t="n"/>
      <c r="CV62" s="145" t="n"/>
      <c r="CW62" s="145" t="n"/>
      <c r="CX62" s="145" t="n"/>
      <c r="CY62" s="145" t="n"/>
      <c r="CZ62" s="145" t="n"/>
      <c r="DA62" s="145" t="n"/>
      <c r="DB62" s="145" t="n"/>
      <c r="DC62" s="145" t="n"/>
      <c r="DD62" s="145" t="n"/>
      <c r="DE62" s="145" t="n"/>
      <c r="DF62" s="145" t="n"/>
      <c r="DG62" s="145" t="n"/>
      <c r="DH62" s="156" t="n"/>
    </row>
    <row r="63" ht="45.75" customHeight="1" s="621">
      <c r="A63" s="144" t="n"/>
      <c r="B63" s="311" t="n"/>
      <c r="C63" s="311" t="n"/>
      <c r="D63" s="326" t="n"/>
      <c r="E63" s="312" t="inlineStr">
        <is>
          <t>VERIFICA E GIUDIZIO IDONEITA' DEI D.P.I. CON CALCOLO DEL PNR PER OGNI SORGENTE SONORA 
CON LAeq &gt; 80 dB(A) SUL LIVELLO D'ESPOSIZIONE</t>
        </is>
      </c>
      <c r="F63" s="689" t="n"/>
      <c r="G63" s="689" t="n"/>
      <c r="H63" s="689" t="n"/>
      <c r="I63" s="689" t="n"/>
      <c r="J63" s="689" t="n"/>
      <c r="K63" s="689" t="n"/>
      <c r="L63" s="689" t="n"/>
      <c r="M63" s="689" t="n"/>
      <c r="N63" s="689" t="n"/>
      <c r="O63" s="689" t="n"/>
      <c r="P63" s="690" t="n"/>
      <c r="Q63" s="154" t="n"/>
      <c r="R63" s="145" t="n"/>
      <c r="S63" s="145" t="n"/>
      <c r="T63" s="145" t="n"/>
      <c r="U63" s="145" t="n"/>
      <c r="V63" s="145" t="n"/>
      <c r="W63" s="145" t="n"/>
      <c r="X63" s="145" t="n"/>
      <c r="Y63" s="145" t="n"/>
      <c r="Z63" s="145" t="n"/>
      <c r="AA63" s="145" t="n"/>
      <c r="AB63" s="145" t="n"/>
      <c r="AC63" s="145" t="n"/>
      <c r="AD63" s="145" t="n"/>
      <c r="AE63" s="145" t="n"/>
      <c r="AF63" s="145" t="n"/>
      <c r="AG63" s="145" t="n"/>
      <c r="AH63" s="145" t="n"/>
      <c r="AI63" s="145" t="n"/>
      <c r="AJ63" s="428" t="n"/>
      <c r="AK63" s="145" t="n"/>
      <c r="AL63" s="145" t="n"/>
      <c r="AM63" s="145" t="n"/>
      <c r="AN63" s="145" t="n"/>
      <c r="AO63" s="145" t="n"/>
      <c r="AP63" s="145" t="n"/>
      <c r="AQ63" s="145" t="n"/>
      <c r="AR63" s="145" t="n"/>
      <c r="AS63" s="145" t="n"/>
      <c r="AT63" s="145" t="n"/>
      <c r="AU63" s="145" t="n"/>
      <c r="AV63" s="425" t="n"/>
      <c r="AW63" s="145" t="n"/>
      <c r="AX63" s="145" t="n"/>
      <c r="AY63" s="528" t="n"/>
      <c r="AZ63" s="310" t="n"/>
      <c r="BA63" s="302" t="n"/>
      <c r="BB63" s="302" t="n"/>
      <c r="BC63" s="526" t="n"/>
      <c r="BD63" s="145" t="n"/>
      <c r="BE63" s="145" t="n"/>
      <c r="BF63" s="528" t="n"/>
      <c r="BG63" s="310" t="n"/>
      <c r="BH63" s="302" t="n"/>
      <c r="BI63" s="302" t="n"/>
      <c r="BJ63" s="526" t="n"/>
      <c r="BK63" s="145" t="n"/>
      <c r="BL63" s="145" t="n"/>
      <c r="BM63" s="528" t="n"/>
      <c r="BN63" s="310" t="n"/>
      <c r="BO63" s="302" t="n"/>
      <c r="BP63" s="302" t="n"/>
      <c r="BQ63" s="426" t="n"/>
      <c r="BR63" s="145" t="n"/>
      <c r="BS63" s="145" t="n"/>
      <c r="BT63" s="528" t="n"/>
      <c r="BU63" s="310" t="n"/>
      <c r="BV63" s="302" t="n"/>
      <c r="BW63" s="302" t="n"/>
      <c r="BX63" s="425" t="n"/>
      <c r="BY63" s="145" t="n"/>
      <c r="BZ63" s="145" t="n"/>
      <c r="CA63" s="528" t="n"/>
      <c r="CB63" s="310" t="n"/>
      <c r="CC63" s="302" t="n"/>
      <c r="CD63" s="302" t="n"/>
      <c r="CE63" s="425" t="n"/>
      <c r="CF63" s="145" t="n"/>
      <c r="CG63" s="145" t="n"/>
      <c r="CH63" s="528" t="n"/>
      <c r="CI63" s="310" t="n"/>
      <c r="CJ63" s="302" t="n"/>
      <c r="CK63" s="302" t="n"/>
      <c r="CL63" s="145" t="n"/>
      <c r="CM63" s="145" t="n"/>
      <c r="CN63" s="145" t="n"/>
      <c r="CO63" s="145" t="n"/>
      <c r="CP63" s="145" t="n"/>
      <c r="CQ63" s="145" t="n"/>
      <c r="CR63" s="145" t="n"/>
      <c r="CS63" s="145" t="n"/>
      <c r="CT63" s="145" t="n"/>
      <c r="CU63" s="145" t="n"/>
      <c r="CV63" s="145" t="n"/>
      <c r="CW63" s="145" t="n"/>
      <c r="CX63" s="145" t="n"/>
      <c r="CY63" s="145" t="n"/>
      <c r="CZ63" s="145" t="n"/>
      <c r="DA63" s="145" t="n"/>
      <c r="DB63" s="145" t="n"/>
      <c r="DC63" s="145" t="n"/>
      <c r="DD63" s="145" t="n"/>
      <c r="DE63" s="145" t="n"/>
      <c r="DF63" s="145" t="n"/>
      <c r="DG63" s="145" t="n"/>
      <c r="DH63" s="156" t="n"/>
    </row>
    <row r="64" ht="21" customHeight="1" s="621">
      <c r="A64" s="144" t="n"/>
      <c r="B64" s="311" t="n"/>
      <c r="C64" s="311" t="n"/>
      <c r="D64" s="326" t="n"/>
      <c r="E64" s="530" t="inlineStr">
        <is>
          <t>COD.</t>
        </is>
      </c>
      <c r="F64" s="531" t="inlineStr">
        <is>
          <t>Tipologia:</t>
        </is>
      </c>
      <c r="G64" s="531" t="inlineStr">
        <is>
          <t>Marca:</t>
        </is>
      </c>
      <c r="H64" s="531" t="inlineStr">
        <is>
          <t>Modello:</t>
        </is>
      </c>
      <c r="I64" s="632" t="n"/>
      <c r="J64" s="317" t="inlineStr">
        <is>
          <t>SNR</t>
        </is>
      </c>
      <c r="K64" s="318" t="inlineStr">
        <is>
          <t>H</t>
        </is>
      </c>
      <c r="L64" s="318" t="inlineStr">
        <is>
          <t>M</t>
        </is>
      </c>
      <c r="M64" s="318" t="inlineStr">
        <is>
          <t>L</t>
        </is>
      </c>
      <c r="N64" s="531" t="inlineStr">
        <is>
          <t>PNR medio</t>
        </is>
      </c>
      <c r="O64" s="631" t="n"/>
      <c r="P64" s="632" t="n"/>
      <c r="Q64" s="154" t="n"/>
      <c r="R64" s="145" t="n"/>
      <c r="S64" s="145" t="n"/>
      <c r="T64" s="145" t="n"/>
      <c r="U64" s="145" t="n"/>
      <c r="V64" s="145" t="n"/>
      <c r="W64" s="145" t="n"/>
      <c r="X64" s="145" t="n"/>
      <c r="Y64" s="145" t="n"/>
      <c r="Z64" s="145" t="n"/>
      <c r="AA64" s="145" t="n"/>
      <c r="AB64" s="145" t="n"/>
      <c r="AC64" s="145" t="n"/>
      <c r="AD64" s="145" t="n"/>
      <c r="AE64" s="145" t="n"/>
      <c r="AF64" s="145" t="n"/>
      <c r="AG64" s="145" t="n"/>
      <c r="AH64" s="145" t="n"/>
      <c r="AI64" s="145" t="n"/>
      <c r="AJ64" s="428" t="n"/>
      <c r="AK64" s="145" t="n"/>
      <c r="AL64" s="145" t="n"/>
      <c r="AM64" s="145" t="n"/>
      <c r="AN64" s="145" t="n"/>
      <c r="AO64" s="145" t="n"/>
      <c r="AP64" s="145" t="n"/>
      <c r="AQ64" s="145" t="n"/>
      <c r="AR64" s="145" t="n"/>
      <c r="AS64" s="145" t="n"/>
      <c r="AT64" s="145" t="n"/>
      <c r="AU64" s="145" t="n"/>
      <c r="AV64" s="533" t="n"/>
      <c r="AW64" s="145" t="n"/>
      <c r="AX64" s="145" t="n"/>
      <c r="AY64" s="528" t="n"/>
      <c r="AZ64" s="310" t="n"/>
      <c r="BA64" s="302" t="n"/>
      <c r="BB64" s="302" t="n"/>
      <c r="BC64" s="526" t="n"/>
      <c r="BD64" s="145" t="n"/>
      <c r="BE64" s="145" t="n"/>
      <c r="BF64" s="528" t="n"/>
      <c r="BG64" s="310" t="n"/>
      <c r="BH64" s="302" t="n"/>
      <c r="BI64" s="302" t="n"/>
      <c r="BJ64" s="526" t="n"/>
      <c r="BK64" s="145" t="n"/>
      <c r="BL64" s="145" t="n"/>
      <c r="BM64" s="528" t="n"/>
      <c r="BN64" s="310" t="n"/>
      <c r="BO64" s="302" t="n"/>
      <c r="BP64" s="302" t="n"/>
      <c r="BQ64" s="426" t="n"/>
      <c r="BR64" s="145" t="n"/>
      <c r="BS64" s="145" t="n"/>
      <c r="BT64" s="528" t="n"/>
      <c r="BU64" s="310" t="n"/>
      <c r="BV64" s="302" t="n"/>
      <c r="BW64" s="302" t="n"/>
      <c r="BX64" s="425" t="n"/>
      <c r="BY64" s="145" t="n"/>
      <c r="BZ64" s="145" t="n"/>
      <c r="CA64" s="528" t="n"/>
      <c r="CB64" s="310" t="n"/>
      <c r="CC64" s="302" t="n"/>
      <c r="CD64" s="302" t="n"/>
      <c r="CE64" s="425" t="n"/>
      <c r="CF64" s="145" t="n"/>
      <c r="CG64" s="145" t="n"/>
      <c r="CH64" s="528" t="n"/>
      <c r="CI64" s="310" t="n"/>
      <c r="CJ64" s="302" t="n"/>
      <c r="CK64" s="302" t="n"/>
      <c r="CL64" s="145" t="n"/>
      <c r="CM64" s="145" t="n"/>
      <c r="CN64" s="145" t="n"/>
      <c r="CO64" s="145" t="n"/>
      <c r="CP64" s="145" t="n"/>
      <c r="CQ64" s="145" t="n"/>
      <c r="CR64" s="145" t="n"/>
      <c r="CS64" s="145" t="n"/>
      <c r="CT64" s="145" t="n"/>
      <c r="CU64" s="145" t="n"/>
      <c r="CV64" s="145" t="n"/>
      <c r="CW64" s="145" t="n"/>
      <c r="CX64" s="145" t="n"/>
      <c r="CY64" s="145" t="n"/>
      <c r="CZ64" s="145" t="n"/>
      <c r="DA64" s="145" t="n"/>
      <c r="DB64" s="145" t="n"/>
      <c r="DC64" s="145" t="n"/>
      <c r="DD64" s="145" t="n"/>
      <c r="DE64" s="145" t="n"/>
      <c r="DF64" s="145" t="n"/>
      <c r="DG64" s="145" t="n"/>
      <c r="DH64" s="156" t="n"/>
    </row>
    <row r="65" ht="21" customHeight="1" s="621">
      <c r="A65" s="144" t="n"/>
      <c r="B65" s="311" t="n"/>
      <c r="C65" s="311" t="n"/>
      <c r="D65" s="326" t="n"/>
      <c r="E65" s="530" t="inlineStr">
        <is>
          <t>A1</t>
        </is>
      </c>
      <c r="F65" s="535">
        <f t="array" ref="F65">VLOOKUP(E65,$E$115:$L$246,2,FALSE)</f>
        <v/>
      </c>
      <c r="G65" s="535">
        <f t="array" ref="G65">VLOOKUP($E$65,$E$115:$L$246,3,FALSE)</f>
        <v/>
      </c>
      <c r="H65" s="535">
        <f t="array" ref="H65">VLOOKUP($E$65,$E$115:$L$246,4,FALSE)</f>
        <v/>
      </c>
      <c r="I65" s="632" t="n"/>
      <c r="J65" s="536">
        <f t="array" ref="J65">VLOOKUP($E$65,$E$115:$L$246,5,FALSE)</f>
        <v/>
      </c>
      <c r="K65" s="536">
        <f t="array" ref="K65">VLOOKUP($E$65,$E$115:$L$246,6,FALSE)</f>
        <v/>
      </c>
      <c r="L65" s="536">
        <f t="array" ref="L65">VLOOKUP($E$65,$E$115:$L$246,7,FALSE)</f>
        <v/>
      </c>
      <c r="M65" s="536">
        <f t="array" ref="M65">VLOOKUP($E$65,$E$115:$L$246,8,FALSE)</f>
        <v/>
      </c>
      <c r="N65" s="731">
        <f t="array" ref="N65">IF(AK41=0,"Non necessario",AK41/(COUNT(AK11:AK40)))</f>
        <v/>
      </c>
      <c r="O65" s="623" t="n"/>
      <c r="P65" s="625" t="n"/>
      <c r="Q65" s="154" t="n"/>
      <c r="R65" s="145" t="n"/>
      <c r="S65" s="145" t="n"/>
      <c r="T65" s="145" t="n"/>
      <c r="U65" s="145" t="n"/>
      <c r="V65" s="145" t="n"/>
      <c r="W65" s="145" t="n"/>
      <c r="X65" s="145" t="n"/>
      <c r="Y65" s="145" t="n"/>
      <c r="Z65" s="145" t="n"/>
      <c r="AA65" s="145" t="n"/>
      <c r="AB65" s="145" t="n"/>
      <c r="AC65" s="145" t="n"/>
      <c r="AD65" s="145" t="n"/>
      <c r="AE65" s="145" t="n"/>
      <c r="AF65" s="145" t="n"/>
      <c r="AG65" s="145" t="n"/>
      <c r="AH65" s="145" t="n"/>
      <c r="AI65" s="145" t="n"/>
      <c r="AJ65" s="428" t="n"/>
      <c r="AK65" s="145" t="n"/>
      <c r="AL65" s="145" t="n"/>
      <c r="AM65" s="145" t="n"/>
      <c r="AN65" s="145" t="n"/>
      <c r="AO65" s="145" t="n"/>
      <c r="AP65" s="145" t="n"/>
      <c r="AQ65" s="145" t="n"/>
      <c r="AR65" s="145" t="n"/>
      <c r="AS65" s="145" t="n"/>
      <c r="AT65" s="145" t="n"/>
      <c r="AU65" s="145" t="n"/>
      <c r="AV65" s="732" t="n"/>
      <c r="AW65" s="145" t="n"/>
      <c r="AX65" s="145" t="n"/>
      <c r="AY65" s="528" t="n"/>
      <c r="AZ65" s="309" t="n"/>
      <c r="BA65" s="302" t="n"/>
      <c r="BB65" s="302" t="n"/>
      <c r="BC65" s="526" t="n"/>
      <c r="BD65" s="145" t="n"/>
      <c r="BE65" s="145" t="n"/>
      <c r="BF65" s="528" t="n"/>
      <c r="BG65" s="309" t="n"/>
      <c r="BH65" s="302" t="n"/>
      <c r="BI65" s="302" t="n"/>
      <c r="BJ65" s="526" t="n"/>
      <c r="BK65" s="145" t="n"/>
      <c r="BL65" s="145" t="n"/>
      <c r="BM65" s="528" t="n"/>
      <c r="BN65" s="309" t="n"/>
      <c r="BO65" s="302" t="n"/>
      <c r="BP65" s="302" t="n"/>
      <c r="BQ65" s="426" t="n"/>
      <c r="BR65" s="145" t="n"/>
      <c r="BS65" s="145" t="n"/>
      <c r="BT65" s="528" t="n"/>
      <c r="BU65" s="309" t="n"/>
      <c r="BV65" s="302" t="n"/>
      <c r="BW65" s="302" t="n"/>
      <c r="BX65" s="425" t="n"/>
      <c r="BY65" s="145" t="n"/>
      <c r="BZ65" s="145" t="n"/>
      <c r="CA65" s="528" t="n"/>
      <c r="CB65" s="309" t="n"/>
      <c r="CC65" s="302" t="n"/>
      <c r="CD65" s="302" t="n"/>
      <c r="CE65" s="425" t="n"/>
      <c r="CF65" s="145" t="n"/>
      <c r="CG65" s="145" t="n"/>
      <c r="CH65" s="528" t="n"/>
      <c r="CI65" s="309" t="n"/>
      <c r="CJ65" s="302" t="n"/>
      <c r="CK65" s="302" t="n"/>
      <c r="CL65" s="145" t="n"/>
      <c r="CM65" s="145" t="n"/>
      <c r="CN65" s="145" t="n"/>
      <c r="CO65" s="145" t="n"/>
      <c r="CP65" s="145" t="n"/>
      <c r="CQ65" s="145" t="n"/>
      <c r="CR65" s="145" t="n"/>
      <c r="CS65" s="145" t="n"/>
      <c r="CT65" s="145" t="n"/>
      <c r="CU65" s="145" t="n"/>
      <c r="CV65" s="145" t="n"/>
      <c r="CW65" s="145" t="n"/>
      <c r="CX65" s="145" t="n"/>
      <c r="CY65" s="145" t="n"/>
      <c r="CZ65" s="145" t="n"/>
      <c r="DA65" s="145" t="n"/>
      <c r="DB65" s="145" t="n"/>
      <c r="DC65" s="145" t="n"/>
      <c r="DD65" s="145" t="n"/>
      <c r="DE65" s="145" t="n"/>
      <c r="DF65" s="145" t="n"/>
      <c r="DG65" s="145" t="n"/>
      <c r="DH65" s="156" t="n"/>
    </row>
    <row r="66" ht="21" customHeight="1" s="621">
      <c r="A66" s="144" t="n"/>
      <c r="B66" s="311" t="n"/>
      <c r="C66" s="311" t="n"/>
      <c r="D66" s="326" t="n"/>
      <c r="E66" s="540" t="inlineStr">
        <is>
          <t xml:space="preserve">Coeffciente correttivo β = </t>
        </is>
      </c>
      <c r="F66" s="631" t="n"/>
      <c r="G66" s="632" t="n"/>
      <c r="H66" s="328" t="n">
        <v>0.65</v>
      </c>
      <c r="I66" s="632" t="n"/>
      <c r="J66" s="329">
        <f t="array" ref="J66">H66*J65</f>
        <v/>
      </c>
      <c r="K66" s="330">
        <f t="array" ref="K66">K65*$H$66</f>
        <v/>
      </c>
      <c r="L66" s="330">
        <f t="array" ref="L66">L65*$H$66</f>
        <v/>
      </c>
      <c r="M66" s="330">
        <f t="array" ref="M66">M65*$H$66</f>
        <v/>
      </c>
      <c r="N66" s="629" t="n"/>
      <c r="O66" s="627" t="n"/>
      <c r="P66" s="630" t="n"/>
      <c r="Q66" s="154" t="n"/>
      <c r="R66" s="145" t="n"/>
      <c r="S66" s="145" t="n"/>
      <c r="T66" s="145" t="n"/>
      <c r="U66" s="145" t="n"/>
      <c r="V66" s="145" t="n"/>
      <c r="W66" s="145" t="n"/>
      <c r="X66" s="145" t="n"/>
      <c r="Y66" s="145" t="n"/>
      <c r="Z66" s="145" t="n"/>
      <c r="AA66" s="145" t="n"/>
      <c r="AB66" s="145" t="n"/>
      <c r="AC66" s="145" t="n"/>
      <c r="AD66" s="145" t="n"/>
      <c r="AE66" s="145" t="n"/>
      <c r="AF66" s="145" t="n"/>
      <c r="AG66" s="145" t="n"/>
      <c r="AH66" s="145" t="n"/>
      <c r="AI66" s="145" t="n"/>
      <c r="AJ66" s="428" t="n"/>
      <c r="AK66" s="145" t="n"/>
      <c r="AL66" s="145" t="n"/>
      <c r="AM66" s="145" t="n"/>
      <c r="AN66" s="145" t="n"/>
      <c r="AO66" s="145" t="n"/>
      <c r="AP66" s="145" t="n"/>
      <c r="AQ66" s="145" t="n"/>
      <c r="AR66" s="145" t="n"/>
      <c r="AS66" s="145" t="n"/>
      <c r="AT66" s="145" t="n"/>
      <c r="AU66" s="145" t="n"/>
      <c r="AV66" s="426" t="n"/>
      <c r="AW66" s="145" t="n"/>
      <c r="AX66" s="145" t="n"/>
      <c r="AY66" s="528" t="n"/>
      <c r="AZ66" s="309" t="n"/>
      <c r="BA66" s="302" t="n"/>
      <c r="BB66" s="302" t="n"/>
      <c r="BC66" s="526" t="n"/>
      <c r="BD66" s="145" t="n"/>
      <c r="BE66" s="145" t="n"/>
      <c r="BF66" s="528" t="n"/>
      <c r="BG66" s="309" t="n"/>
      <c r="BH66" s="302" t="n"/>
      <c r="BI66" s="302" t="n"/>
      <c r="BJ66" s="526" t="n"/>
      <c r="BK66" s="145" t="n"/>
      <c r="BL66" s="145" t="n"/>
      <c r="BM66" s="528" t="n"/>
      <c r="BN66" s="309" t="n"/>
      <c r="BO66" s="302" t="n"/>
      <c r="BP66" s="302" t="n"/>
      <c r="BQ66" s="426" t="n"/>
      <c r="BR66" s="145" t="n"/>
      <c r="BS66" s="145" t="n"/>
      <c r="BT66" s="528" t="n"/>
      <c r="BU66" s="309" t="n"/>
      <c r="BV66" s="302" t="n"/>
      <c r="BW66" s="302" t="n"/>
      <c r="BX66" s="425" t="n"/>
      <c r="BY66" s="145" t="n"/>
      <c r="BZ66" s="145" t="n"/>
      <c r="CA66" s="528" t="n"/>
      <c r="CB66" s="309" t="n"/>
      <c r="CC66" s="302" t="n"/>
      <c r="CD66" s="302" t="n"/>
      <c r="CE66" s="425" t="n"/>
      <c r="CF66" s="145" t="n"/>
      <c r="CG66" s="145" t="n"/>
      <c r="CH66" s="528" t="n"/>
      <c r="CI66" s="309" t="n"/>
      <c r="CJ66" s="302" t="n"/>
      <c r="CK66" s="302" t="n"/>
      <c r="CL66" s="145" t="n"/>
      <c r="CM66" s="145" t="n"/>
      <c r="CN66" s="145" t="n"/>
      <c r="CO66" s="145" t="n"/>
      <c r="CP66" s="145" t="n"/>
      <c r="CQ66" s="145" t="n"/>
      <c r="CR66" s="145" t="n"/>
      <c r="CS66" s="145" t="n"/>
      <c r="CT66" s="145" t="n"/>
      <c r="CU66" s="145" t="n"/>
      <c r="CV66" s="145" t="n"/>
      <c r="CW66" s="145" t="n"/>
      <c r="CX66" s="145" t="n"/>
      <c r="CY66" s="145" t="n"/>
      <c r="CZ66" s="145" t="n"/>
      <c r="DA66" s="145" t="n"/>
      <c r="DB66" s="145" t="n"/>
      <c r="DC66" s="145" t="n"/>
      <c r="DD66" s="145" t="n"/>
      <c r="DE66" s="145" t="n"/>
      <c r="DF66" s="145" t="n"/>
      <c r="DG66" s="145" t="n"/>
      <c r="DH66" s="156" t="n"/>
    </row>
    <row r="67" ht="9.75" customHeight="1" s="621">
      <c r="A67" s="144" t="n"/>
      <c r="B67" s="311" t="n"/>
      <c r="C67" s="311" t="n"/>
      <c r="D67" s="326" t="n"/>
      <c r="E67" s="333" t="n"/>
      <c r="F67" s="631" t="n"/>
      <c r="G67" s="631" t="n"/>
      <c r="H67" s="631" t="n"/>
      <c r="I67" s="631" t="n"/>
      <c r="J67" s="631" t="n"/>
      <c r="K67" s="631" t="n"/>
      <c r="L67" s="631" t="n"/>
      <c r="M67" s="631" t="n"/>
      <c r="N67" s="631" t="n"/>
      <c r="O67" s="631" t="n"/>
      <c r="P67" s="632" t="n"/>
      <c r="Q67" s="154" t="n"/>
      <c r="R67" s="145" t="n"/>
      <c r="S67" s="145" t="n"/>
      <c r="T67" s="145" t="n"/>
      <c r="U67" s="145" t="n"/>
      <c r="V67" s="145" t="n"/>
      <c r="W67" s="145" t="n"/>
      <c r="X67" s="145" t="n"/>
      <c r="Y67" s="145" t="n"/>
      <c r="Z67" s="145" t="n"/>
      <c r="AA67" s="145" t="n"/>
      <c r="AB67" s="145" t="n"/>
      <c r="AC67" s="145" t="n"/>
      <c r="AD67" s="145" t="n"/>
      <c r="AE67" s="145" t="n"/>
      <c r="AF67" s="145" t="n"/>
      <c r="AG67" s="145" t="n"/>
      <c r="AH67" s="145" t="n"/>
      <c r="AI67" s="145" t="n"/>
      <c r="AJ67" s="428" t="n"/>
      <c r="AK67" s="145" t="n"/>
      <c r="AL67" s="145" t="n"/>
      <c r="AM67" s="145" t="n"/>
      <c r="AN67" s="145" t="n"/>
      <c r="AO67" s="145" t="n"/>
      <c r="AP67" s="145" t="n"/>
      <c r="AQ67" s="145" t="n"/>
      <c r="AR67" s="145" t="n"/>
      <c r="AS67" s="145" t="n"/>
      <c r="AT67" s="145" t="n"/>
      <c r="AU67" s="145" t="n"/>
      <c r="AV67" s="425" t="n"/>
      <c r="AW67" s="145" t="n"/>
      <c r="AX67" s="145" t="n"/>
      <c r="AY67" s="528" t="n"/>
      <c r="AZ67" s="309" t="n"/>
      <c r="BA67" s="302" t="n"/>
      <c r="BB67" s="302" t="n"/>
      <c r="BC67" s="526" t="n"/>
      <c r="BD67" s="145" t="n"/>
      <c r="BE67" s="145" t="n"/>
      <c r="BF67" s="528" t="n"/>
      <c r="BG67" s="309" t="n"/>
      <c r="BH67" s="302" t="n"/>
      <c r="BI67" s="302" t="n"/>
      <c r="BJ67" s="526" t="n"/>
      <c r="BK67" s="145" t="n"/>
      <c r="BL67" s="145" t="n"/>
      <c r="BM67" s="528" t="n"/>
      <c r="BN67" s="309" t="n"/>
      <c r="BO67" s="302" t="n"/>
      <c r="BP67" s="302" t="n"/>
      <c r="BQ67" s="426" t="n"/>
      <c r="BR67" s="145" t="n"/>
      <c r="BS67" s="145" t="n"/>
      <c r="BT67" s="528" t="n"/>
      <c r="BU67" s="309" t="n"/>
      <c r="BV67" s="302" t="n"/>
      <c r="BW67" s="302" t="n"/>
      <c r="BX67" s="425" t="n"/>
      <c r="BY67" s="145" t="n"/>
      <c r="BZ67" s="145" t="n"/>
      <c r="CA67" s="528" t="n"/>
      <c r="CB67" s="309" t="n"/>
      <c r="CC67" s="302" t="n"/>
      <c r="CD67" s="302" t="n"/>
      <c r="CE67" s="425" t="n"/>
      <c r="CF67" s="145" t="n"/>
      <c r="CG67" s="145" t="n"/>
      <c r="CH67" s="528" t="n"/>
      <c r="CI67" s="309" t="n"/>
      <c r="CJ67" s="302" t="n"/>
      <c r="CK67" s="302" t="n"/>
      <c r="CL67" s="145" t="n"/>
      <c r="CM67" s="145" t="n"/>
      <c r="CN67" s="145" t="n"/>
      <c r="CO67" s="145" t="n"/>
      <c r="CP67" s="145" t="n"/>
      <c r="CQ67" s="145" t="n"/>
      <c r="CR67" s="145" t="n"/>
      <c r="CS67" s="145" t="n"/>
      <c r="CT67" s="145" t="n"/>
      <c r="CU67" s="145" t="n"/>
      <c r="CV67" s="145" t="n"/>
      <c r="CW67" s="145" t="n"/>
      <c r="CX67" s="145" t="n"/>
      <c r="CY67" s="145" t="n"/>
      <c r="CZ67" s="145" t="n"/>
      <c r="DA67" s="145" t="n"/>
      <c r="DB67" s="145" t="n"/>
      <c r="DC67" s="145" t="n"/>
      <c r="DD67" s="145" t="n"/>
      <c r="DE67" s="145" t="n"/>
      <c r="DF67" s="145" t="n"/>
      <c r="DG67" s="145" t="n"/>
      <c r="DH67" s="156" t="n"/>
    </row>
    <row r="68" ht="24" customHeight="1" s="621">
      <c r="A68" s="144" t="n"/>
      <c r="B68" s="311" t="n"/>
      <c r="C68" s="311" t="n"/>
      <c r="D68" s="326" t="n"/>
      <c r="E68" s="335" t="inlineStr">
        <is>
          <t>STATO</t>
        </is>
      </c>
      <c r="F68" s="632" t="n"/>
      <c r="G68" s="542" t="inlineStr">
        <is>
          <t>Medoto HML</t>
        </is>
      </c>
      <c r="H68" s="542" t="inlineStr">
        <is>
          <t>LEX</t>
        </is>
      </c>
      <c r="I68" s="543" t="inlineStr">
        <is>
          <t>LEX'</t>
        </is>
      </c>
      <c r="J68" s="694">
        <f t="array" ref="J68">IF(O47&lt;87,CX43,CX43)</f>
        <v/>
      </c>
      <c r="K68" s="543" t="inlineStr">
        <is>
          <t xml:space="preserve">Lact </t>
        </is>
      </c>
      <c r="L68" s="733" t="n">
        <v>80</v>
      </c>
      <c r="M68" s="710">
        <f t="array" ref="M68">IF(J68&lt;65,"IPERPROTEZIONE",IF(J68&lt;70,"ACCETTABILE",IF(J68&lt;75,"BUONA",IF(J68&lt;80,"ACCETTABILE","INSUFFICIENTE"))))</f>
        <v/>
      </c>
      <c r="N68" s="631" t="n"/>
      <c r="O68" s="631" t="n"/>
      <c r="P68" s="632" t="n"/>
      <c r="Q68" s="154" t="n"/>
      <c r="R68" s="145" t="n"/>
      <c r="S68" s="145" t="n"/>
      <c r="T68" s="145" t="n"/>
      <c r="U68" s="145" t="n"/>
      <c r="V68" s="145" t="n"/>
      <c r="W68" s="145" t="n"/>
      <c r="X68" s="145" t="n"/>
      <c r="Y68" s="145" t="n"/>
      <c r="Z68" s="145" t="n"/>
      <c r="AA68" s="145" t="n"/>
      <c r="AB68" s="145" t="n"/>
      <c r="AC68" s="145" t="n"/>
      <c r="AD68" s="145" t="n"/>
      <c r="AE68" s="145" t="n"/>
      <c r="AF68" s="145" t="n"/>
      <c r="AG68" s="145" t="n"/>
      <c r="AH68" s="145" t="n"/>
      <c r="AI68" s="145" t="n"/>
      <c r="AJ68" s="428" t="n"/>
      <c r="AK68" s="145" t="n"/>
      <c r="AL68" s="145" t="n"/>
      <c r="AM68" s="145" t="n"/>
      <c r="AN68" s="145" t="n"/>
      <c r="AO68" s="145" t="n"/>
      <c r="AP68" s="145" t="n"/>
      <c r="AQ68" s="145" t="n"/>
      <c r="AR68" s="145" t="n"/>
      <c r="AS68" s="145" t="n"/>
      <c r="AT68" s="145" t="n"/>
      <c r="AU68" s="145" t="n"/>
      <c r="AV68" s="734" t="n"/>
      <c r="AW68" s="145" t="n"/>
      <c r="AX68" s="145" t="n"/>
      <c r="AY68" s="528" t="n"/>
      <c r="AZ68" s="309" t="n"/>
      <c r="BA68" s="302" t="n"/>
      <c r="BB68" s="302" t="n"/>
      <c r="BC68" s="526" t="n"/>
      <c r="BD68" s="145" t="n"/>
      <c r="BE68" s="145" t="n"/>
      <c r="BF68" s="528" t="n"/>
      <c r="BG68" s="309" t="n"/>
      <c r="BH68" s="302" t="n"/>
      <c r="BI68" s="302" t="n"/>
      <c r="BJ68" s="526" t="n"/>
      <c r="BK68" s="145" t="n"/>
      <c r="BL68" s="145" t="n"/>
      <c r="BM68" s="528" t="n"/>
      <c r="BN68" s="309" t="n"/>
      <c r="BO68" s="302" t="n"/>
      <c r="BP68" s="302" t="n"/>
      <c r="BQ68" s="426" t="n"/>
      <c r="BR68" s="145" t="n"/>
      <c r="BS68" s="145" t="n"/>
      <c r="BT68" s="528" t="n"/>
      <c r="BU68" s="309" t="n"/>
      <c r="BV68" s="302" t="n"/>
      <c r="BW68" s="302" t="n"/>
      <c r="BX68" s="425" t="n"/>
      <c r="BY68" s="145" t="n"/>
      <c r="BZ68" s="145" t="n"/>
      <c r="CA68" s="528" t="n"/>
      <c r="CB68" s="309" t="n"/>
      <c r="CC68" s="302" t="n"/>
      <c r="CD68" s="302" t="n"/>
      <c r="CE68" s="425" t="n"/>
      <c r="CF68" s="145" t="n"/>
      <c r="CG68" s="145" t="n"/>
      <c r="CH68" s="528" t="n"/>
      <c r="CI68" s="309" t="n"/>
      <c r="CJ68" s="302" t="n"/>
      <c r="CK68" s="302" t="n"/>
      <c r="CL68" s="145" t="n"/>
      <c r="CM68" s="145" t="n"/>
      <c r="CN68" s="145" t="n"/>
      <c r="CO68" s="145" t="n"/>
      <c r="CP68" s="145" t="n"/>
      <c r="CQ68" s="145" t="n"/>
      <c r="CR68" s="145" t="n"/>
      <c r="CS68" s="145" t="n"/>
      <c r="CT68" s="145" t="n"/>
      <c r="CU68" s="145" t="n"/>
      <c r="CV68" s="145" t="n"/>
      <c r="CW68" s="145" t="n"/>
      <c r="CX68" s="145" t="n"/>
      <c r="CY68" s="145" t="n"/>
      <c r="CZ68" s="145" t="n"/>
      <c r="DA68" s="145" t="n"/>
      <c r="DB68" s="145" t="n"/>
      <c r="DC68" s="145" t="n"/>
      <c r="DD68" s="145" t="n"/>
      <c r="DE68" s="145" t="n"/>
      <c r="DF68" s="145" t="n"/>
      <c r="DG68" s="145" t="n"/>
      <c r="DH68" s="156" t="n"/>
    </row>
    <row r="69" ht="27" customHeight="1" s="621">
      <c r="A69" s="144" t="n"/>
      <c r="B69" s="311" t="n"/>
      <c r="C69" s="311" t="n"/>
      <c r="D69" s="326" t="n"/>
      <c r="E69" s="342" t="inlineStr">
        <is>
          <t>IN DOTAZIONE</t>
        </is>
      </c>
      <c r="F69" s="697" t="n"/>
      <c r="G69" s="633" t="n"/>
      <c r="H69" s="546" t="inlineStr">
        <is>
          <t>PPeak</t>
        </is>
      </c>
      <c r="I69" s="345" t="inlineStr">
        <is>
          <t>dm</t>
        </is>
      </c>
      <c r="J69" s="698">
        <f t="array" ref="J69">M66-5</f>
        <v/>
      </c>
      <c r="K69" s="345" t="inlineStr">
        <is>
          <t xml:space="preserve">Lact </t>
        </is>
      </c>
      <c r="L69" s="698" t="n">
        <v>135</v>
      </c>
      <c r="M69" s="735">
        <f t="array" ref="M69">IF($O$48&lt;135,"VERIFICA NON NECESSARIA",IF(($O$48-J69)&lt;135,"IDONEO","INSUFFICIENTE"))</f>
        <v/>
      </c>
      <c r="N69" s="699" t="n"/>
      <c r="O69" s="699" t="n"/>
      <c r="P69" s="697" t="n"/>
      <c r="Q69" s="154" t="n"/>
      <c r="R69" s="145" t="n"/>
      <c r="S69" s="145" t="n"/>
      <c r="T69" s="145" t="n"/>
      <c r="U69" s="145" t="n"/>
      <c r="V69" s="145" t="n"/>
      <c r="W69" s="145" t="n"/>
      <c r="X69" s="145" t="n"/>
      <c r="Y69" s="145" t="n"/>
      <c r="Z69" s="145" t="n"/>
      <c r="AA69" s="145" t="n"/>
      <c r="AB69" s="145" t="n"/>
      <c r="AC69" s="145" t="n"/>
      <c r="AD69" s="145" t="n"/>
      <c r="AE69" s="145" t="n"/>
      <c r="AF69" s="145" t="n"/>
      <c r="AG69" s="145" t="n"/>
      <c r="AH69" s="145" t="n"/>
      <c r="AI69" s="145" t="n"/>
      <c r="AJ69" s="428" t="n"/>
      <c r="AK69" s="145" t="n"/>
      <c r="AL69" s="145" t="n"/>
      <c r="AM69" s="145" t="n"/>
      <c r="AN69" s="145" t="n"/>
      <c r="AO69" s="145" t="n"/>
      <c r="AP69" s="145" t="n"/>
      <c r="AQ69" s="145" t="n"/>
      <c r="AR69" s="145" t="n"/>
      <c r="AS69" s="145" t="n"/>
      <c r="AT69" s="145" t="n"/>
      <c r="AU69" s="145" t="n"/>
      <c r="AV69" s="734" t="n"/>
      <c r="AW69" s="145" t="n"/>
      <c r="AX69" s="145" t="n"/>
      <c r="AY69" s="528" t="n"/>
      <c r="AZ69" s="309" t="n"/>
      <c r="BA69" s="302" t="n"/>
      <c r="BB69" s="302" t="n"/>
      <c r="BC69" s="526" t="n"/>
      <c r="BD69" s="145" t="n"/>
      <c r="BE69" s="145" t="n"/>
      <c r="BF69" s="528" t="n"/>
      <c r="BG69" s="309" t="n"/>
      <c r="BH69" s="302" t="n"/>
      <c r="BI69" s="302" t="n"/>
      <c r="BJ69" s="526" t="n"/>
      <c r="BK69" s="145" t="n"/>
      <c r="BL69" s="145" t="n"/>
      <c r="BM69" s="528" t="n"/>
      <c r="BN69" s="309" t="n"/>
      <c r="BO69" s="302" t="n"/>
      <c r="BP69" s="302" t="n"/>
      <c r="BQ69" s="426" t="n"/>
      <c r="BR69" s="145" t="n"/>
      <c r="BS69" s="145" t="n"/>
      <c r="BT69" s="528" t="n"/>
      <c r="BU69" s="309" t="n"/>
      <c r="BV69" s="302" t="n"/>
      <c r="BW69" s="302" t="n"/>
      <c r="BX69" s="425" t="n"/>
      <c r="BY69" s="145" t="n"/>
      <c r="BZ69" s="145" t="n"/>
      <c r="CA69" s="528" t="n"/>
      <c r="CB69" s="309" t="n"/>
      <c r="CC69" s="302" t="n"/>
      <c r="CD69" s="302" t="n"/>
      <c r="CE69" s="425" t="n"/>
      <c r="CF69" s="145" t="n"/>
      <c r="CG69" s="145" t="n"/>
      <c r="CH69" s="528" t="n"/>
      <c r="CI69" s="309" t="n"/>
      <c r="CJ69" s="302" t="n"/>
      <c r="CK69" s="302" t="n"/>
      <c r="CL69" s="145" t="n"/>
      <c r="CM69" s="145" t="n"/>
      <c r="CN69" s="145" t="n"/>
      <c r="CO69" s="145" t="n"/>
      <c r="CP69" s="145" t="n"/>
      <c r="CQ69" s="145" t="n"/>
      <c r="CR69" s="145" t="n"/>
      <c r="CS69" s="145" t="n"/>
      <c r="CT69" s="145" t="n"/>
      <c r="CU69" s="145" t="n"/>
      <c r="CV69" s="145" t="n"/>
      <c r="CW69" s="145" t="n"/>
      <c r="CX69" s="145" t="n"/>
      <c r="CY69" s="145" t="n"/>
      <c r="CZ69" s="145" t="n"/>
      <c r="DA69" s="145" t="n"/>
      <c r="DB69" s="145" t="n"/>
      <c r="DC69" s="145" t="n"/>
      <c r="DD69" s="145" t="n"/>
      <c r="DE69" s="145" t="n"/>
      <c r="DF69" s="145" t="n"/>
      <c r="DG69" s="145" t="n"/>
      <c r="DH69" s="156" t="n"/>
    </row>
    <row r="70" ht="12.6" customHeight="1" s="621">
      <c r="A70" s="144" t="n"/>
      <c r="B70" s="311" t="n"/>
      <c r="C70" s="311" t="n"/>
      <c r="D70" s="311" t="n"/>
      <c r="E70" s="294" t="n"/>
      <c r="F70" s="294" t="n"/>
      <c r="G70" s="173" t="n"/>
      <c r="H70" s="294" t="n"/>
      <c r="I70" s="352" t="n"/>
      <c r="J70" s="352" t="n"/>
      <c r="K70" s="701" t="n"/>
      <c r="L70" s="354" t="n"/>
      <c r="M70" s="354" t="n"/>
      <c r="N70" s="549" t="n"/>
      <c r="O70" s="356" t="n"/>
      <c r="P70" s="356" t="n"/>
      <c r="Q70" s="145" t="n"/>
      <c r="R70" s="145" t="n"/>
      <c r="S70" s="145" t="n"/>
      <c r="T70" s="145" t="n"/>
      <c r="U70" s="145" t="n"/>
      <c r="V70" s="145" t="n"/>
      <c r="W70" s="145" t="n"/>
      <c r="X70" s="145" t="n"/>
      <c r="Y70" s="145" t="n"/>
      <c r="Z70" s="145" t="n"/>
      <c r="AA70" s="145" t="n"/>
      <c r="AB70" s="145" t="n"/>
      <c r="AC70" s="145" t="n"/>
      <c r="AD70" s="145" t="n"/>
      <c r="AE70" s="145" t="n"/>
      <c r="AF70" s="145" t="n"/>
      <c r="AG70" s="145" t="n"/>
      <c r="AH70" s="145" t="n"/>
      <c r="AI70" s="145" t="n"/>
      <c r="AJ70" s="428" t="n"/>
      <c r="AK70" s="145" t="n"/>
      <c r="AL70" s="145" t="n"/>
      <c r="AM70" s="145" t="n"/>
      <c r="AN70" s="145" t="n"/>
      <c r="AO70" s="145" t="n"/>
      <c r="AP70" s="145" t="n"/>
      <c r="AQ70" s="145" t="n"/>
      <c r="AR70" s="145" t="n"/>
      <c r="AS70" s="145" t="n"/>
      <c r="AT70" s="145" t="n"/>
      <c r="AU70" s="145" t="n"/>
      <c r="AV70" s="550" t="n"/>
      <c r="AW70" s="145" t="n"/>
      <c r="AX70" s="145" t="n"/>
      <c r="AY70" s="528" t="n"/>
      <c r="AZ70" s="309" t="n"/>
      <c r="BA70" s="302" t="n"/>
      <c r="BB70" s="302" t="n"/>
      <c r="BC70" s="526" t="n"/>
      <c r="BD70" s="145" t="n"/>
      <c r="BE70" s="145" t="n"/>
      <c r="BF70" s="528" t="n"/>
      <c r="BG70" s="309" t="n"/>
      <c r="BH70" s="302" t="n"/>
      <c r="BI70" s="302" t="n"/>
      <c r="BJ70" s="526" t="n"/>
      <c r="BK70" s="145" t="n"/>
      <c r="BL70" s="145" t="n"/>
      <c r="BM70" s="528" t="n"/>
      <c r="BN70" s="309" t="n"/>
      <c r="BO70" s="302" t="n"/>
      <c r="BP70" s="302" t="n"/>
      <c r="BQ70" s="426" t="n"/>
      <c r="BR70" s="145" t="n"/>
      <c r="BS70" s="145" t="n"/>
      <c r="BT70" s="528" t="n"/>
      <c r="BU70" s="309" t="n"/>
      <c r="BV70" s="302" t="n"/>
      <c r="BW70" s="302" t="n"/>
      <c r="BX70" s="425" t="n"/>
      <c r="BY70" s="145" t="n"/>
      <c r="BZ70" s="145" t="n"/>
      <c r="CA70" s="528" t="n"/>
      <c r="CB70" s="309" t="n"/>
      <c r="CC70" s="302" t="n"/>
      <c r="CD70" s="302" t="n"/>
      <c r="CE70" s="425" t="n"/>
      <c r="CF70" s="145" t="n"/>
      <c r="CG70" s="145" t="n"/>
      <c r="CH70" s="528" t="n"/>
      <c r="CI70" s="309" t="n"/>
      <c r="CJ70" s="302" t="n"/>
      <c r="CK70" s="302" t="n"/>
      <c r="CL70" s="145" t="n"/>
      <c r="CM70" s="145" t="n"/>
      <c r="CN70" s="145" t="n"/>
      <c r="CO70" s="145" t="n"/>
      <c r="CP70" s="145" t="n"/>
      <c r="CQ70" s="145" t="n"/>
      <c r="CR70" s="145" t="n"/>
      <c r="CS70" s="145" t="n"/>
      <c r="CT70" s="145" t="n"/>
      <c r="CU70" s="145" t="n"/>
      <c r="CV70" s="145" t="n"/>
      <c r="CW70" s="145" t="n"/>
      <c r="CX70" s="145" t="n"/>
      <c r="CY70" s="145" t="n"/>
      <c r="CZ70" s="145" t="n"/>
      <c r="DA70" s="145" t="n"/>
      <c r="DB70" s="145" t="n"/>
      <c r="DC70" s="145" t="n"/>
      <c r="DD70" s="145" t="n"/>
      <c r="DE70" s="145" t="n"/>
      <c r="DF70" s="145" t="n"/>
      <c r="DG70" s="145" t="n"/>
      <c r="DH70" s="156" t="n"/>
    </row>
    <row r="71" ht="12.6" customHeight="1" s="621">
      <c r="A71" s="144" t="n"/>
      <c r="B71" s="311" t="n"/>
      <c r="C71" s="311" t="n"/>
      <c r="D71" s="311" t="n"/>
      <c r="E71" s="358" t="n"/>
      <c r="F71" s="358" t="n"/>
      <c r="G71" s="358" t="n"/>
      <c r="H71" s="358" t="n"/>
      <c r="I71" s="358" t="n"/>
      <c r="J71" s="358" t="n"/>
      <c r="K71" s="702" t="n"/>
      <c r="L71" s="360" t="n"/>
      <c r="M71" s="360" t="n"/>
      <c r="N71" s="551" t="n"/>
      <c r="O71" s="362" t="n"/>
      <c r="P71" s="362" t="n"/>
      <c r="Q71" s="145" t="n"/>
      <c r="R71" s="145" t="n"/>
      <c r="S71" s="145" t="n"/>
      <c r="T71" s="145" t="n"/>
      <c r="U71" s="145" t="n"/>
      <c r="V71" s="145" t="n"/>
      <c r="W71" s="145" t="n"/>
      <c r="X71" s="145" t="n"/>
      <c r="Y71" s="145" t="n"/>
      <c r="Z71" s="145" t="n"/>
      <c r="AA71" s="145" t="n"/>
      <c r="AB71" s="145" t="n"/>
      <c r="AC71" s="145" t="n"/>
      <c r="AD71" s="145" t="n"/>
      <c r="AE71" s="145" t="n"/>
      <c r="AF71" s="145" t="n"/>
      <c r="AG71" s="145" t="n"/>
      <c r="AH71" s="145" t="n"/>
      <c r="AI71" s="145" t="n"/>
      <c r="AJ71" s="428" t="n"/>
      <c r="AK71" s="145" t="n"/>
      <c r="AL71" s="145" t="n"/>
      <c r="AM71" s="145" t="n"/>
      <c r="AN71" s="145" t="n"/>
      <c r="AO71" s="145" t="n"/>
      <c r="AP71" s="145" t="n"/>
      <c r="AQ71" s="145" t="n"/>
      <c r="AR71" s="145" t="n"/>
      <c r="AS71" s="145" t="n"/>
      <c r="AT71" s="145" t="n"/>
      <c r="AU71" s="145" t="n"/>
      <c r="AV71" s="550" t="n"/>
      <c r="AW71" s="145" t="n"/>
      <c r="AX71" s="145" t="n"/>
      <c r="AY71" s="528" t="n"/>
      <c r="AZ71" s="309" t="n"/>
      <c r="BA71" s="302" t="n"/>
      <c r="BB71" s="302" t="n"/>
      <c r="BC71" s="526" t="n"/>
      <c r="BD71" s="145" t="n"/>
      <c r="BE71" s="145" t="n"/>
      <c r="BF71" s="528" t="n"/>
      <c r="BG71" s="309" t="n"/>
      <c r="BH71" s="302" t="n"/>
      <c r="BI71" s="302" t="n"/>
      <c r="BJ71" s="526" t="n"/>
      <c r="BK71" s="145" t="n"/>
      <c r="BL71" s="145" t="n"/>
      <c r="BM71" s="528" t="n"/>
      <c r="BN71" s="309" t="n"/>
      <c r="BO71" s="302" t="n"/>
      <c r="BP71" s="302" t="n"/>
      <c r="BQ71" s="426" t="n"/>
      <c r="BR71" s="145" t="n"/>
      <c r="BS71" s="145" t="n"/>
      <c r="BT71" s="528" t="n"/>
      <c r="BU71" s="309" t="n"/>
      <c r="BV71" s="302" t="n"/>
      <c r="BW71" s="302" t="n"/>
      <c r="BX71" s="425" t="n"/>
      <c r="BY71" s="145" t="n"/>
      <c r="BZ71" s="145" t="n"/>
      <c r="CA71" s="528" t="n"/>
      <c r="CB71" s="309" t="n"/>
      <c r="CC71" s="302" t="n"/>
      <c r="CD71" s="302" t="n"/>
      <c r="CE71" s="425" t="n"/>
      <c r="CF71" s="145" t="n"/>
      <c r="CG71" s="145" t="n"/>
      <c r="CH71" s="528" t="n"/>
      <c r="CI71" s="309" t="n"/>
      <c r="CJ71" s="302" t="n"/>
      <c r="CK71" s="302" t="n"/>
      <c r="CL71" s="145" t="n"/>
      <c r="CM71" s="145" t="n"/>
      <c r="CN71" s="145" t="n"/>
      <c r="CO71" s="145" t="n"/>
      <c r="CP71" s="145" t="n"/>
      <c r="CQ71" s="145" t="n"/>
      <c r="CR71" s="145" t="n"/>
      <c r="CS71" s="145" t="n"/>
      <c r="CT71" s="145" t="n"/>
      <c r="CU71" s="145" t="n"/>
      <c r="CV71" s="145" t="n"/>
      <c r="CW71" s="145" t="n"/>
      <c r="CX71" s="145" t="n"/>
      <c r="CY71" s="145" t="n"/>
      <c r="CZ71" s="145" t="n"/>
      <c r="DA71" s="145" t="n"/>
      <c r="DB71" s="145" t="n"/>
      <c r="DC71" s="145" t="n"/>
      <c r="DD71" s="145" t="n"/>
      <c r="DE71" s="145" t="n"/>
      <c r="DF71" s="145" t="n"/>
      <c r="DG71" s="145" t="n"/>
      <c r="DH71" s="156" t="n"/>
    </row>
    <row r="72" ht="27" customHeight="1" s="621">
      <c r="A72" s="144" t="n"/>
      <c r="B72" s="311" t="n"/>
      <c r="C72" s="311" t="n"/>
      <c r="D72" s="326" t="n"/>
      <c r="E72" s="363" t="inlineStr">
        <is>
          <t>VERIFICA E GIUDIZIO IDONEITA' DEL D.P.I. CON CALCOLO DEL PNR GLOBALE PER LAeq,F</t>
        </is>
      </c>
      <c r="F72" s="689" t="n"/>
      <c r="G72" s="689" t="n"/>
      <c r="H72" s="689" t="n"/>
      <c r="I72" s="689" t="n"/>
      <c r="J72" s="689" t="n"/>
      <c r="K72" s="689" t="n"/>
      <c r="L72" s="689" t="n"/>
      <c r="M72" s="689" t="n"/>
      <c r="N72" s="689" t="n"/>
      <c r="O72" s="689" t="n"/>
      <c r="P72" s="703" t="n"/>
      <c r="Q72" s="257" t="n"/>
      <c r="R72" s="145" t="n"/>
      <c r="S72" s="145" t="n"/>
      <c r="T72" s="145" t="n"/>
      <c r="U72" s="145" t="n"/>
      <c r="V72" s="145" t="n"/>
      <c r="W72" s="145" t="n"/>
      <c r="X72" s="145" t="n"/>
      <c r="Y72" s="145" t="n"/>
      <c r="Z72" s="145" t="n"/>
      <c r="AA72" s="145" t="n"/>
      <c r="AB72" s="145" t="n"/>
      <c r="AC72" s="145" t="n"/>
      <c r="AD72" s="145" t="n"/>
      <c r="AE72" s="145" t="n"/>
      <c r="AF72" s="145" t="n"/>
      <c r="AG72" s="145" t="n"/>
      <c r="AH72" s="145" t="n"/>
      <c r="AI72" s="145" t="n"/>
      <c r="AJ72" s="428" t="n"/>
      <c r="AK72" s="145" t="n"/>
      <c r="AL72" s="145" t="n"/>
      <c r="AM72" s="145" t="n"/>
      <c r="AN72" s="145" t="n"/>
      <c r="AO72" s="145" t="n"/>
      <c r="AP72" s="145" t="n"/>
      <c r="AQ72" s="145" t="n"/>
      <c r="AR72" s="145" t="n"/>
      <c r="AS72" s="145" t="n"/>
      <c r="AT72" s="145" t="n"/>
      <c r="AU72" s="145" t="n"/>
      <c r="AV72" s="550" t="n"/>
      <c r="AW72" s="145" t="n"/>
      <c r="AX72" s="145" t="n"/>
      <c r="AY72" s="528" t="n"/>
      <c r="AZ72" s="309" t="n"/>
      <c r="BA72" s="302" t="n"/>
      <c r="BB72" s="302" t="n"/>
      <c r="BC72" s="526" t="n"/>
      <c r="BD72" s="145" t="n"/>
      <c r="BE72" s="145" t="n"/>
      <c r="BF72" s="528" t="n"/>
      <c r="BG72" s="309" t="n"/>
      <c r="BH72" s="302" t="n"/>
      <c r="BI72" s="302" t="n"/>
      <c r="BJ72" s="526" t="n"/>
      <c r="BK72" s="145" t="n"/>
      <c r="BL72" s="145" t="n"/>
      <c r="BM72" s="528" t="n"/>
      <c r="BN72" s="309" t="n"/>
      <c r="BO72" s="302" t="n"/>
      <c r="BP72" s="302" t="n"/>
      <c r="BQ72" s="426" t="n"/>
      <c r="BR72" s="145" t="n"/>
      <c r="BS72" s="145" t="n"/>
      <c r="BT72" s="528" t="n"/>
      <c r="BU72" s="309" t="n"/>
      <c r="BV72" s="302" t="n"/>
      <c r="BW72" s="302" t="n"/>
      <c r="BX72" s="425" t="n"/>
      <c r="BY72" s="145" t="n"/>
      <c r="BZ72" s="145" t="n"/>
      <c r="CA72" s="528" t="n"/>
      <c r="CB72" s="309" t="n"/>
      <c r="CC72" s="302" t="n"/>
      <c r="CD72" s="302" t="n"/>
      <c r="CE72" s="425" t="n"/>
      <c r="CF72" s="145" t="n"/>
      <c r="CG72" s="145" t="n"/>
      <c r="CH72" s="528" t="n"/>
      <c r="CI72" s="309" t="n"/>
      <c r="CJ72" s="302" t="n"/>
      <c r="CK72" s="302" t="n"/>
      <c r="CL72" s="145" t="n"/>
      <c r="CM72" s="145" t="n"/>
      <c r="CN72" s="145" t="n"/>
      <c r="CO72" s="145" t="n"/>
      <c r="CP72" s="145" t="n"/>
      <c r="CQ72" s="145" t="n"/>
      <c r="CR72" s="145" t="n"/>
      <c r="CS72" s="145" t="n"/>
      <c r="CT72" s="145" t="n"/>
      <c r="CU72" s="145" t="n"/>
      <c r="CV72" s="145" t="n"/>
      <c r="CW72" s="145" t="n"/>
      <c r="CX72" s="145" t="n"/>
      <c r="CY72" s="145" t="n"/>
      <c r="CZ72" s="145" t="n"/>
      <c r="DA72" s="145" t="n"/>
      <c r="DB72" s="145" t="n"/>
      <c r="DC72" s="145" t="n"/>
      <c r="DD72" s="145" t="n"/>
      <c r="DE72" s="145" t="n"/>
      <c r="DF72" s="145" t="n"/>
      <c r="DG72" s="145" t="n"/>
      <c r="DH72" s="156" t="n"/>
    </row>
    <row r="73" ht="21" customHeight="1" s="621">
      <c r="A73" s="144" t="n"/>
      <c r="B73" s="311" t="n"/>
      <c r="C73" s="311" t="n"/>
      <c r="D73" s="326" t="n"/>
      <c r="E73" s="530" t="inlineStr">
        <is>
          <t>COD.</t>
        </is>
      </c>
      <c r="F73" s="531" t="inlineStr">
        <is>
          <t>Tipologia:</t>
        </is>
      </c>
      <c r="G73" s="531" t="inlineStr">
        <is>
          <t>Marca:</t>
        </is>
      </c>
      <c r="H73" s="531" t="inlineStr">
        <is>
          <t>Modello:</t>
        </is>
      </c>
      <c r="I73" s="632" t="n"/>
      <c r="J73" s="317" t="inlineStr">
        <is>
          <t>SNR</t>
        </is>
      </c>
      <c r="K73" s="318" t="inlineStr">
        <is>
          <t>H</t>
        </is>
      </c>
      <c r="L73" s="318" t="inlineStr">
        <is>
          <t>M</t>
        </is>
      </c>
      <c r="M73" s="318" t="inlineStr">
        <is>
          <t>L</t>
        </is>
      </c>
      <c r="N73" s="531" t="inlineStr">
        <is>
          <t>LEQ(A)F</t>
        </is>
      </c>
      <c r="O73" s="531" t="inlineStr">
        <is>
          <t>LEQ(C)F</t>
        </is>
      </c>
      <c r="P73" s="573" t="inlineStr">
        <is>
          <t>PNR</t>
        </is>
      </c>
      <c r="Q73" s="257" t="n"/>
      <c r="R73" s="145" t="n"/>
      <c r="S73" s="145" t="n"/>
      <c r="T73" s="145" t="n"/>
      <c r="U73" s="145" t="n"/>
      <c r="V73" s="145" t="n"/>
      <c r="W73" s="145" t="n"/>
      <c r="X73" s="145" t="n"/>
      <c r="Y73" s="145" t="n"/>
      <c r="Z73" s="145" t="n"/>
      <c r="AA73" s="145" t="n"/>
      <c r="AB73" s="145" t="n"/>
      <c r="AC73" s="145" t="n"/>
      <c r="AD73" s="145" t="n"/>
      <c r="AE73" s="145" t="n"/>
      <c r="AF73" s="145" t="n"/>
      <c r="AG73" s="145" t="n"/>
      <c r="AH73" s="145" t="n"/>
      <c r="AI73" s="145" t="n"/>
      <c r="AJ73" s="428" t="n"/>
      <c r="AK73" s="145" t="n"/>
      <c r="AL73" s="145" t="n"/>
      <c r="AM73" s="145" t="n"/>
      <c r="AN73" s="145" t="n"/>
      <c r="AO73" s="145" t="n"/>
      <c r="AP73" s="145" t="n"/>
      <c r="AQ73" s="145" t="n"/>
      <c r="AR73" s="145" t="n"/>
      <c r="AS73" s="145" t="n"/>
      <c r="AT73" s="145" t="n"/>
      <c r="AU73" s="145" t="n"/>
      <c r="AV73" s="533" t="n"/>
      <c r="AW73" s="145" t="n"/>
      <c r="AX73" s="145" t="n"/>
      <c r="AY73" s="528" t="n"/>
      <c r="AZ73" s="310" t="n"/>
      <c r="BA73" s="302" t="n"/>
      <c r="BB73" s="302" t="n"/>
      <c r="BC73" s="526" t="n"/>
      <c r="BD73" s="145" t="n"/>
      <c r="BE73" s="145" t="n"/>
      <c r="BF73" s="528" t="n"/>
      <c r="BG73" s="310" t="n"/>
      <c r="BH73" s="302" t="n"/>
      <c r="BI73" s="302" t="n"/>
      <c r="BJ73" s="526" t="n"/>
      <c r="BK73" s="145" t="n"/>
      <c r="BL73" s="145" t="n"/>
      <c r="BM73" s="528" t="n"/>
      <c r="BN73" s="310" t="n"/>
      <c r="BO73" s="302" t="n"/>
      <c r="BP73" s="302" t="n"/>
      <c r="BQ73" s="426" t="n"/>
      <c r="BR73" s="145" t="n"/>
      <c r="BS73" s="145" t="n"/>
      <c r="BT73" s="528" t="n"/>
      <c r="BU73" s="310" t="n"/>
      <c r="BV73" s="302" t="n"/>
      <c r="BW73" s="302" t="n"/>
      <c r="BX73" s="425" t="n"/>
      <c r="BY73" s="145" t="n"/>
      <c r="BZ73" s="145" t="n"/>
      <c r="CA73" s="528" t="n"/>
      <c r="CB73" s="310" t="n"/>
      <c r="CC73" s="302" t="n"/>
      <c r="CD73" s="302" t="n"/>
      <c r="CE73" s="425" t="n"/>
      <c r="CF73" s="145" t="n"/>
      <c r="CG73" s="145" t="n"/>
      <c r="CH73" s="528" t="n"/>
      <c r="CI73" s="310" t="n"/>
      <c r="CJ73" s="302" t="n"/>
      <c r="CK73" s="302" t="n"/>
      <c r="CL73" s="145" t="n"/>
      <c r="CM73" s="145" t="n"/>
      <c r="CN73" s="145" t="n"/>
      <c r="CO73" s="145" t="n"/>
      <c r="CP73" s="145" t="n"/>
      <c r="CQ73" s="145" t="n"/>
      <c r="CR73" s="145" t="n"/>
      <c r="CS73" s="145" t="n"/>
      <c r="CT73" s="145" t="n"/>
      <c r="CU73" s="145" t="n"/>
      <c r="CV73" s="145" t="n"/>
      <c r="CW73" s="145" t="n"/>
      <c r="CX73" s="145" t="n"/>
      <c r="CY73" s="145" t="n"/>
      <c r="CZ73" s="145" t="n"/>
      <c r="DA73" s="145" t="n"/>
      <c r="DB73" s="145" t="n"/>
      <c r="DC73" s="145" t="n"/>
      <c r="DD73" s="145" t="n"/>
      <c r="DE73" s="145" t="n"/>
      <c r="DF73" s="145" t="n"/>
      <c r="DG73" s="145" t="n"/>
      <c r="DH73" s="156" t="n"/>
    </row>
    <row r="74" ht="21" customHeight="1" s="621">
      <c r="A74" s="144" t="n"/>
      <c r="B74" s="311" t="n"/>
      <c r="C74" s="311" t="n"/>
      <c r="D74" s="368" t="n"/>
      <c r="E74" s="553" t="inlineStr">
        <is>
          <t>A2</t>
        </is>
      </c>
      <c r="F74" s="535">
        <f t="array" ref="F74">VLOOKUP(E74,$E$115:$L$246,2,FALSE)</f>
        <v/>
      </c>
      <c r="G74" s="535">
        <f t="array" ref="G74">VLOOKUP($E$74,$E$115:$L$246,3,FALSE)</f>
        <v/>
      </c>
      <c r="H74" s="535">
        <f t="array" ref="H74">VLOOKUP($E$74,$E$115:$L$246,4,FALSE)</f>
        <v/>
      </c>
      <c r="I74" s="632" t="n"/>
      <c r="J74" s="536">
        <f t="array" ref="J74">VLOOKUP(E74,$E$115:$L$246,5,FALSE)</f>
        <v/>
      </c>
      <c r="K74" s="536">
        <f t="array" ref="K74">VLOOKUP($E$74,$E$115:$L$246,6,FALSE)</f>
        <v/>
      </c>
      <c r="L74" s="536">
        <f t="array" ref="L74">VLOOKUP($E$74,$E$115:$L$246,7,FALSE)</f>
        <v/>
      </c>
      <c r="M74" s="536">
        <f t="array" ref="M74">VLOOKUP($E$74,$E$115:$L$246,8,FALSE)</f>
        <v/>
      </c>
      <c r="N74" s="736">
        <f t="array" ref="N74">$DE$11</f>
        <v/>
      </c>
      <c r="O74" s="736">
        <f t="array" ref="O74">$DF$11</f>
        <v/>
      </c>
      <c r="P74" s="740">
        <f t="array" ref="P74">IF(($DF$11-$DE$11)&lt;=2,(L75-((K75-L75)/4)*($DF$11-$DE$11-2)),(L75-((L75-M75)/8)*($DF$11-$DE$11-2)))</f>
        <v/>
      </c>
      <c r="Q74" s="257" t="n"/>
      <c r="R74" s="145" t="n"/>
      <c r="S74" s="145" t="n"/>
      <c r="T74" s="145" t="n"/>
      <c r="U74" s="145" t="n"/>
      <c r="V74" s="145" t="n"/>
      <c r="W74" s="145" t="n"/>
      <c r="X74" s="145" t="n"/>
      <c r="Y74" s="145" t="n"/>
      <c r="Z74" s="145" t="n"/>
      <c r="AA74" s="145" t="n"/>
      <c r="AB74" s="145" t="n"/>
      <c r="AC74" s="145" t="n"/>
      <c r="AD74" s="145" t="n"/>
      <c r="AE74" s="145" t="n"/>
      <c r="AF74" s="145" t="n"/>
      <c r="AG74" s="145" t="n"/>
      <c r="AH74" s="145" t="n"/>
      <c r="AI74" s="145" t="n"/>
      <c r="AJ74" s="428" t="n"/>
      <c r="AK74" s="145" t="n"/>
      <c r="AL74" s="145" t="n"/>
      <c r="AM74" s="145" t="n"/>
      <c r="AN74" s="145" t="n"/>
      <c r="AO74" s="145" t="n"/>
      <c r="AP74" s="145" t="n"/>
      <c r="AQ74" s="145" t="n"/>
      <c r="AR74" s="145" t="n"/>
      <c r="AS74" s="145" t="n"/>
      <c r="AT74" s="145" t="n"/>
      <c r="AU74" s="145" t="n"/>
      <c r="AV74" s="732" t="n"/>
      <c r="AW74" s="145" t="n"/>
      <c r="AX74" s="145" t="n"/>
      <c r="AY74" s="528" t="n"/>
      <c r="AZ74" s="309" t="n"/>
      <c r="BA74" s="302" t="n"/>
      <c r="BB74" s="302" t="n"/>
      <c r="BC74" s="526" t="n"/>
      <c r="BD74" s="145" t="n"/>
      <c r="BE74" s="145" t="n"/>
      <c r="BF74" s="528" t="n"/>
      <c r="BG74" s="309" t="n"/>
      <c r="BH74" s="302" t="n"/>
      <c r="BI74" s="302" t="n"/>
      <c r="BJ74" s="526" t="n"/>
      <c r="BK74" s="145" t="n"/>
      <c r="BL74" s="145" t="n"/>
      <c r="BM74" s="528" t="n"/>
      <c r="BN74" s="309" t="n"/>
      <c r="BO74" s="302" t="n"/>
      <c r="BP74" s="302" t="n"/>
      <c r="BQ74" s="426" t="n"/>
      <c r="BR74" s="145" t="n"/>
      <c r="BS74" s="145" t="n"/>
      <c r="BT74" s="528" t="n"/>
      <c r="BU74" s="309" t="n"/>
      <c r="BV74" s="302" t="n"/>
      <c r="BW74" s="302" t="n"/>
      <c r="BX74" s="425" t="n"/>
      <c r="BY74" s="145" t="n"/>
      <c r="BZ74" s="145" t="n"/>
      <c r="CA74" s="528" t="n"/>
      <c r="CB74" s="309" t="n"/>
      <c r="CC74" s="302" t="n"/>
      <c r="CD74" s="302" t="n"/>
      <c r="CE74" s="425" t="n"/>
      <c r="CF74" s="145" t="n"/>
      <c r="CG74" s="145" t="n"/>
      <c r="CH74" s="528" t="n"/>
      <c r="CI74" s="309" t="n"/>
      <c r="CJ74" s="302" t="n"/>
      <c r="CK74" s="302" t="n"/>
      <c r="CL74" s="145" t="n"/>
      <c r="CM74" s="145" t="n"/>
      <c r="CN74" s="145" t="n"/>
      <c r="CO74" s="145" t="n"/>
      <c r="CP74" s="145" t="n"/>
      <c r="CQ74" s="145" t="n"/>
      <c r="CR74" s="145" t="n"/>
      <c r="CS74" s="145" t="n"/>
      <c r="CT74" s="145" t="n"/>
      <c r="CU74" s="145" t="n"/>
      <c r="CV74" s="145" t="n"/>
      <c r="CW74" s="145" t="n"/>
      <c r="CX74" s="145" t="n"/>
      <c r="CY74" s="145" t="n"/>
      <c r="CZ74" s="145" t="n"/>
      <c r="DA74" s="145" t="n"/>
      <c r="DB74" s="145" t="n"/>
      <c r="DC74" s="145" t="n"/>
      <c r="DD74" s="145" t="n"/>
      <c r="DE74" s="145" t="n"/>
      <c r="DF74" s="145" t="n"/>
      <c r="DG74" s="145" t="n"/>
      <c r="DH74" s="156" t="n"/>
    </row>
    <row r="75" ht="21" customHeight="1" s="621">
      <c r="A75" s="144" t="n"/>
      <c r="B75" s="311" t="n"/>
      <c r="C75" s="311" t="n"/>
      <c r="D75" s="368" t="n"/>
      <c r="E75" s="372" t="n"/>
      <c r="F75" s="556" t="n"/>
      <c r="G75" s="557" t="inlineStr">
        <is>
          <t xml:space="preserve">Coeffciente correttivo β = </t>
        </is>
      </c>
      <c r="H75" s="328" t="n">
        <v>0.65</v>
      </c>
      <c r="I75" s="632" t="n"/>
      <c r="J75" s="329">
        <f t="array" ref="J75">H75*J74</f>
        <v/>
      </c>
      <c r="K75" s="330">
        <f t="array" ref="K75">K74*$H$75</f>
        <v/>
      </c>
      <c r="L75" s="330">
        <f t="array" ref="L75">L74*$H$75</f>
        <v/>
      </c>
      <c r="M75" s="330">
        <f t="array" ref="M75">M74*$H$75</f>
        <v/>
      </c>
      <c r="N75" s="633" t="n"/>
      <c r="O75" s="633" t="n"/>
      <c r="P75" s="634" t="n"/>
      <c r="Q75" s="257" t="n"/>
      <c r="R75" s="145" t="n"/>
      <c r="S75" s="145" t="n"/>
      <c r="T75" s="145" t="n"/>
      <c r="U75" s="145" t="n"/>
      <c r="V75" s="145" t="n"/>
      <c r="W75" s="145" t="n"/>
      <c r="X75" s="145" t="n"/>
      <c r="Y75" s="145" t="n"/>
      <c r="Z75" s="145" t="n"/>
      <c r="AA75" s="145" t="n"/>
      <c r="AB75" s="145" t="n"/>
      <c r="AC75" s="145" t="n"/>
      <c r="AD75" s="145" t="n"/>
      <c r="AE75" s="145" t="n"/>
      <c r="AF75" s="145" t="n"/>
      <c r="AG75" s="145" t="n"/>
      <c r="AH75" s="145" t="n"/>
      <c r="AI75" s="145" t="n"/>
      <c r="AJ75" s="428" t="n"/>
      <c r="AK75" s="145" t="n"/>
      <c r="AL75" s="145" t="n"/>
      <c r="AM75" s="145" t="n"/>
      <c r="AN75" s="145" t="n"/>
      <c r="AO75" s="145" t="n"/>
      <c r="AP75" s="145" t="n"/>
      <c r="AQ75" s="145" t="n"/>
      <c r="AR75" s="145" t="n"/>
      <c r="AS75" s="145" t="n"/>
      <c r="AT75" s="145" t="n"/>
      <c r="AU75" s="145" t="n"/>
      <c r="AV75" s="426" t="n"/>
      <c r="AW75" s="145" t="n"/>
      <c r="AX75" s="145" t="n"/>
      <c r="AY75" s="528" t="n"/>
      <c r="AZ75" s="309" t="n"/>
      <c r="BA75" s="302" t="n"/>
      <c r="BB75" s="302" t="n"/>
      <c r="BC75" s="526" t="n"/>
      <c r="BD75" s="145" t="n"/>
      <c r="BE75" s="145" t="n"/>
      <c r="BF75" s="528" t="n"/>
      <c r="BG75" s="309" t="n"/>
      <c r="BH75" s="302" t="n"/>
      <c r="BI75" s="302" t="n"/>
      <c r="BJ75" s="526" t="n"/>
      <c r="BK75" s="145" t="n"/>
      <c r="BL75" s="145" t="n"/>
      <c r="BM75" s="528" t="n"/>
      <c r="BN75" s="309" t="n"/>
      <c r="BO75" s="302" t="n"/>
      <c r="BP75" s="302" t="n"/>
      <c r="BQ75" s="426" t="n"/>
      <c r="BR75" s="145" t="n"/>
      <c r="BS75" s="145" t="n"/>
      <c r="BT75" s="528" t="n"/>
      <c r="BU75" s="309" t="n"/>
      <c r="BV75" s="302" t="n"/>
      <c r="BW75" s="302" t="n"/>
      <c r="BX75" s="425" t="n"/>
      <c r="BY75" s="145" t="n"/>
      <c r="BZ75" s="145" t="n"/>
      <c r="CA75" s="528" t="n"/>
      <c r="CB75" s="309" t="n"/>
      <c r="CC75" s="302" t="n"/>
      <c r="CD75" s="302" t="n"/>
      <c r="CE75" s="425" t="n"/>
      <c r="CF75" s="145" t="n"/>
      <c r="CG75" s="145" t="n"/>
      <c r="CH75" s="528" t="n"/>
      <c r="CI75" s="309" t="n"/>
      <c r="CJ75" s="302" t="n"/>
      <c r="CK75" s="302"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56" t="n"/>
    </row>
    <row r="76" ht="9" customHeight="1" s="621">
      <c r="A76" s="144" t="n"/>
      <c r="B76" s="311" t="n"/>
      <c r="C76" s="311" t="n"/>
      <c r="D76" s="326" t="n"/>
      <c r="E76" s="558" t="n"/>
      <c r="F76" s="631" t="n"/>
      <c r="G76" s="631" t="n"/>
      <c r="H76" s="631" t="n"/>
      <c r="I76" s="631" t="n"/>
      <c r="J76" s="631" t="n"/>
      <c r="K76" s="631" t="n"/>
      <c r="L76" s="631" t="n"/>
      <c r="M76" s="631" t="n"/>
      <c r="N76" s="631" t="n"/>
      <c r="O76" s="631" t="n"/>
      <c r="P76" s="706" t="n"/>
      <c r="Q76" s="257" t="n"/>
      <c r="R76" s="145" t="n"/>
      <c r="S76" s="145" t="n"/>
      <c r="T76" s="145" t="n"/>
      <c r="U76" s="145" t="n"/>
      <c r="V76" s="145" t="n"/>
      <c r="W76" s="145" t="n"/>
      <c r="X76" s="145" t="n"/>
      <c r="Y76" s="145" t="n"/>
      <c r="Z76" s="145" t="n"/>
      <c r="AA76" s="145" t="n"/>
      <c r="AB76" s="145" t="n"/>
      <c r="AC76" s="145" t="n"/>
      <c r="AD76" s="145" t="n"/>
      <c r="AE76" s="145" t="n"/>
      <c r="AF76" s="145" t="n"/>
      <c r="AG76" s="145" t="n"/>
      <c r="AH76" s="145" t="n"/>
      <c r="AI76" s="145" t="n"/>
      <c r="AJ76" s="428" t="n"/>
      <c r="AK76" s="145" t="n"/>
      <c r="AL76" s="145" t="n"/>
      <c r="AM76" s="145" t="n"/>
      <c r="AN76" s="145" t="n"/>
      <c r="AO76" s="145" t="n"/>
      <c r="AP76" s="145" t="n"/>
      <c r="AQ76" s="145" t="n"/>
      <c r="AR76" s="145" t="n"/>
      <c r="AS76" s="145" t="n"/>
      <c r="AT76" s="145" t="n"/>
      <c r="AU76" s="145" t="n"/>
      <c r="AV76" s="426" t="n"/>
      <c r="AW76" s="145" t="n"/>
      <c r="AX76" s="145" t="n"/>
      <c r="AY76" s="528" t="n"/>
      <c r="AZ76" s="309" t="n"/>
      <c r="BA76" s="302" t="n"/>
      <c r="BB76" s="302" t="n"/>
      <c r="BC76" s="526" t="n"/>
      <c r="BD76" s="145" t="n"/>
      <c r="BE76" s="145" t="n"/>
      <c r="BF76" s="528" t="n"/>
      <c r="BG76" s="309" t="n"/>
      <c r="BH76" s="302" t="n"/>
      <c r="BI76" s="302" t="n"/>
      <c r="BJ76" s="526" t="n"/>
      <c r="BK76" s="145" t="n"/>
      <c r="BL76" s="145" t="n"/>
      <c r="BM76" s="528" t="n"/>
      <c r="BN76" s="309" t="n"/>
      <c r="BO76" s="302" t="n"/>
      <c r="BP76" s="302" t="n"/>
      <c r="BQ76" s="426" t="n"/>
      <c r="BR76" s="145" t="n"/>
      <c r="BS76" s="145" t="n"/>
      <c r="BT76" s="528" t="n"/>
      <c r="BU76" s="309" t="n"/>
      <c r="BV76" s="302" t="n"/>
      <c r="BW76" s="302" t="n"/>
      <c r="BX76" s="425" t="n"/>
      <c r="BY76" s="145" t="n"/>
      <c r="BZ76" s="145" t="n"/>
      <c r="CA76" s="528" t="n"/>
      <c r="CB76" s="309" t="n"/>
      <c r="CC76" s="302" t="n"/>
      <c r="CD76" s="302" t="n"/>
      <c r="CE76" s="425" t="n"/>
      <c r="CF76" s="145" t="n"/>
      <c r="CG76" s="145" t="n"/>
      <c r="CH76" s="528" t="n"/>
      <c r="CI76" s="309" t="n"/>
      <c r="CJ76" s="302" t="n"/>
      <c r="CK76" s="302" t="n"/>
      <c r="CL76" s="145" t="n"/>
      <c r="CM76" s="145" t="n"/>
      <c r="CN76" s="145" t="n"/>
      <c r="CO76" s="145" t="n"/>
      <c r="CP76" s="145" t="n"/>
      <c r="CQ76" s="145" t="n"/>
      <c r="CR76" s="145" t="n"/>
      <c r="CS76" s="145" t="n"/>
      <c r="CT76" s="145" t="n"/>
      <c r="CU76" s="145" t="n"/>
      <c r="CV76" s="145" t="n"/>
      <c r="CW76" s="145" t="n"/>
      <c r="CX76" s="145" t="n"/>
      <c r="CY76" s="145" t="n"/>
      <c r="CZ76" s="145" t="n"/>
      <c r="DA76" s="145" t="n"/>
      <c r="DB76" s="145" t="n"/>
      <c r="DC76" s="145" t="n"/>
      <c r="DD76" s="145" t="n"/>
      <c r="DE76" s="145" t="n"/>
      <c r="DF76" s="145" t="n"/>
      <c r="DG76" s="145" t="n"/>
      <c r="DH76" s="156" t="n"/>
    </row>
    <row r="77" ht="21" customHeight="1" s="621">
      <c r="A77" s="144" t="n"/>
      <c r="B77" s="311" t="n"/>
      <c r="C77" s="311" t="n"/>
      <c r="D77" s="326" t="n"/>
      <c r="E77" s="335" t="inlineStr">
        <is>
          <t>STATO</t>
        </is>
      </c>
      <c r="F77" s="632" t="n"/>
      <c r="G77" s="559" t="inlineStr">
        <is>
          <t>Medoto HML</t>
        </is>
      </c>
      <c r="H77" s="560" t="inlineStr">
        <is>
          <t>LEQ</t>
        </is>
      </c>
      <c r="I77" s="531" t="inlineStr">
        <is>
          <t>Leq(A)'</t>
        </is>
      </c>
      <c r="J77" s="694">
        <f t="array" ref="J77">$DE$11-P74</f>
        <v/>
      </c>
      <c r="K77" s="531" t="inlineStr">
        <is>
          <t xml:space="preserve">Lact </t>
        </is>
      </c>
      <c r="L77" s="738" t="n">
        <v>80</v>
      </c>
      <c r="M77" s="710">
        <f t="array" ref="M77">IF(J77&lt;65,"IPERPROTEZIONE",IF(J77&lt;70,"ACCETTABILE",IF(J77&lt;75,"BUONA",IF(J77&lt;80,"ACCETTABILE","INSUFFICIENTE"))))</f>
        <v/>
      </c>
      <c r="N77" s="631" t="n"/>
      <c r="O77" s="631" t="n"/>
      <c r="P77" s="632" t="n"/>
      <c r="Q77" s="154" t="n"/>
      <c r="R77" s="145" t="n"/>
      <c r="S77" s="145" t="n"/>
      <c r="T77" s="145" t="n"/>
      <c r="U77" s="145" t="n"/>
      <c r="V77" s="145" t="n"/>
      <c r="W77" s="145" t="n"/>
      <c r="X77" s="145" t="n"/>
      <c r="Y77" s="145" t="n"/>
      <c r="Z77" s="145" t="n"/>
      <c r="AA77" s="145" t="n"/>
      <c r="AB77" s="145" t="n"/>
      <c r="AC77" s="145" t="n"/>
      <c r="AD77" s="145" t="n"/>
      <c r="AE77" s="145" t="n"/>
      <c r="AF77" s="145" t="n"/>
      <c r="AG77" s="145" t="n"/>
      <c r="AH77" s="145" t="n"/>
      <c r="AI77" s="145" t="n"/>
      <c r="AJ77" s="428" t="n"/>
      <c r="AK77" s="145" t="n"/>
      <c r="AL77" s="145" t="n"/>
      <c r="AM77" s="145" t="n"/>
      <c r="AN77" s="145" t="n"/>
      <c r="AO77" s="145" t="n"/>
      <c r="AP77" s="145" t="n"/>
      <c r="AQ77" s="145" t="n"/>
      <c r="AR77" s="145" t="n"/>
      <c r="AS77" s="145" t="n"/>
      <c r="AT77" s="145" t="n"/>
      <c r="AU77" s="145" t="n"/>
      <c r="AV77" s="734" t="n"/>
      <c r="AW77" s="145" t="n"/>
      <c r="AX77" s="145" t="n"/>
      <c r="AY77" s="528" t="n"/>
      <c r="AZ77" s="309" t="n"/>
      <c r="BA77" s="302" t="n"/>
      <c r="BB77" s="302" t="n"/>
      <c r="BC77" s="526" t="n"/>
      <c r="BD77" s="145" t="n"/>
      <c r="BE77" s="145" t="n"/>
      <c r="BF77" s="528" t="n"/>
      <c r="BG77" s="309" t="n"/>
      <c r="BH77" s="302" t="n"/>
      <c r="BI77" s="302" t="n"/>
      <c r="BJ77" s="526" t="n"/>
      <c r="BK77" s="145" t="n"/>
      <c r="BL77" s="145" t="n"/>
      <c r="BM77" s="528" t="n"/>
      <c r="BN77" s="309" t="n"/>
      <c r="BO77" s="302" t="n"/>
      <c r="BP77" s="302" t="n"/>
      <c r="BQ77" s="426" t="n"/>
      <c r="BR77" s="145" t="n"/>
      <c r="BS77" s="145" t="n"/>
      <c r="BT77" s="528" t="n"/>
      <c r="BU77" s="309" t="n"/>
      <c r="BV77" s="302" t="n"/>
      <c r="BW77" s="302" t="n"/>
      <c r="BX77" s="425" t="n"/>
      <c r="BY77" s="145" t="n"/>
      <c r="BZ77" s="145" t="n"/>
      <c r="CA77" s="528" t="n"/>
      <c r="CB77" s="309" t="n"/>
      <c r="CC77" s="302" t="n"/>
      <c r="CD77" s="302" t="n"/>
      <c r="CE77" s="425" t="n"/>
      <c r="CF77" s="145" t="n"/>
      <c r="CG77" s="145" t="n"/>
      <c r="CH77" s="528" t="n"/>
      <c r="CI77" s="309" t="n"/>
      <c r="CJ77" s="302" t="n"/>
      <c r="CK77" s="302" t="n"/>
      <c r="CL77" s="145" t="n"/>
      <c r="CM77" s="145" t="n"/>
      <c r="CN77" s="145" t="n"/>
      <c r="CO77" s="145" t="n"/>
      <c r="CP77" s="145" t="n"/>
      <c r="CQ77" s="145" t="n"/>
      <c r="CR77" s="145" t="n"/>
      <c r="CS77" s="145" t="n"/>
      <c r="CT77" s="145" t="n"/>
      <c r="CU77" s="145" t="n"/>
      <c r="CV77" s="145" t="n"/>
      <c r="CW77" s="145" t="n"/>
      <c r="CX77" s="145" t="n"/>
      <c r="CY77" s="145" t="n"/>
      <c r="CZ77" s="145" t="n"/>
      <c r="DA77" s="145" t="n"/>
      <c r="DB77" s="145" t="n"/>
      <c r="DC77" s="145" t="n"/>
      <c r="DD77" s="145" t="n"/>
      <c r="DE77" s="145" t="n"/>
      <c r="DF77" s="145" t="n"/>
      <c r="DG77" s="145" t="n"/>
      <c r="DH77" s="156" t="n"/>
    </row>
    <row r="78" ht="29.25" customHeight="1" s="621">
      <c r="A78" s="144" t="n"/>
      <c r="B78" s="311" t="n"/>
      <c r="C78" s="311" t="n"/>
      <c r="D78" s="326" t="n"/>
      <c r="E78" s="342" t="inlineStr">
        <is>
          <t>DA ACQUISTARE</t>
        </is>
      </c>
      <c r="F78" s="697" t="n"/>
      <c r="G78" s="633" t="n"/>
      <c r="H78" s="562" t="inlineStr">
        <is>
          <t>PPeak</t>
        </is>
      </c>
      <c r="I78" s="381" t="inlineStr">
        <is>
          <t>dm</t>
        </is>
      </c>
      <c r="J78" s="707">
        <f t="array" ref="J78">M75-5</f>
        <v/>
      </c>
      <c r="K78" s="381" t="inlineStr">
        <is>
          <t xml:space="preserve">Lact </t>
        </is>
      </c>
      <c r="L78" s="707" t="n">
        <v>135</v>
      </c>
      <c r="M78" s="735">
        <f t="array" ref="M78">IF($O$48&lt;135,"VERIFICA NON NECESSARIA",IF(($O$48-J78)&lt;135,"IDONEO","INSUFFICIENTE"))</f>
        <v/>
      </c>
      <c r="N78" s="699" t="n"/>
      <c r="O78" s="699" t="n"/>
      <c r="P78" s="697" t="n"/>
      <c r="Q78" s="154" t="n"/>
      <c r="R78" s="145" t="n"/>
      <c r="S78" s="145" t="n"/>
      <c r="T78" s="145" t="n"/>
      <c r="U78" s="145" t="n"/>
      <c r="V78" s="145" t="n"/>
      <c r="W78" s="145" t="n"/>
      <c r="X78" s="145" t="n"/>
      <c r="Y78" s="145" t="n"/>
      <c r="Z78" s="145" t="n"/>
      <c r="AA78" s="145" t="n"/>
      <c r="AB78" s="145" t="n"/>
      <c r="AC78" s="145" t="n"/>
      <c r="AD78" s="145" t="n"/>
      <c r="AE78" s="145" t="n"/>
      <c r="AF78" s="145" t="n"/>
      <c r="AG78" s="145" t="n"/>
      <c r="AH78" s="145" t="n"/>
      <c r="AI78" s="145" t="n"/>
      <c r="AJ78" s="428" t="n"/>
      <c r="AK78" s="145" t="n"/>
      <c r="AL78" s="145" t="n"/>
      <c r="AM78" s="145" t="n"/>
      <c r="AN78" s="145" t="n"/>
      <c r="AO78" s="145" t="n"/>
      <c r="AP78" s="145" t="n"/>
      <c r="AQ78" s="145" t="n"/>
      <c r="AR78" s="145" t="n"/>
      <c r="AS78" s="145" t="n"/>
      <c r="AT78" s="145" t="n"/>
      <c r="AU78" s="145" t="n"/>
      <c r="AV78" s="734" t="n"/>
      <c r="AW78" s="145" t="n"/>
      <c r="AX78" s="145" t="n"/>
      <c r="AY78" s="528" t="n"/>
      <c r="AZ78" s="309" t="n"/>
      <c r="BA78" s="302" t="n"/>
      <c r="BB78" s="302" t="n"/>
      <c r="BC78" s="526" t="n"/>
      <c r="BD78" s="145" t="n"/>
      <c r="BE78" s="145" t="n"/>
      <c r="BF78" s="528" t="n"/>
      <c r="BG78" s="309" t="n"/>
      <c r="BH78" s="302" t="n"/>
      <c r="BI78" s="302" t="n"/>
      <c r="BJ78" s="526" t="n"/>
      <c r="BK78" s="145" t="n"/>
      <c r="BL78" s="145" t="n"/>
      <c r="BM78" s="528" t="n"/>
      <c r="BN78" s="309" t="n"/>
      <c r="BO78" s="302" t="n"/>
      <c r="BP78" s="302" t="n"/>
      <c r="BQ78" s="426" t="n"/>
      <c r="BR78" s="145" t="n"/>
      <c r="BS78" s="145" t="n"/>
      <c r="BT78" s="528" t="n"/>
      <c r="BU78" s="309" t="n"/>
      <c r="BV78" s="302" t="n"/>
      <c r="BW78" s="302" t="n"/>
      <c r="BX78" s="425" t="n"/>
      <c r="BY78" s="145" t="n"/>
      <c r="BZ78" s="145" t="n"/>
      <c r="CA78" s="528" t="n"/>
      <c r="CB78" s="309" t="n"/>
      <c r="CC78" s="302" t="n"/>
      <c r="CD78" s="302" t="n"/>
      <c r="CE78" s="425" t="n"/>
      <c r="CF78" s="145" t="n"/>
      <c r="CG78" s="145" t="n"/>
      <c r="CH78" s="528" t="n"/>
      <c r="CI78" s="309" t="n"/>
      <c r="CJ78" s="302" t="n"/>
      <c r="CK78" s="302" t="n"/>
      <c r="CL78" s="145" t="n"/>
      <c r="CM78" s="145" t="n"/>
      <c r="CN78" s="145" t="n"/>
      <c r="CO78" s="145" t="n"/>
      <c r="CP78" s="145" t="n"/>
      <c r="CQ78" s="145" t="n"/>
      <c r="CR78" s="145" t="n"/>
      <c r="CS78" s="145" t="n"/>
      <c r="CT78" s="145" t="n"/>
      <c r="CU78" s="145" t="n"/>
      <c r="CV78" s="145" t="n"/>
      <c r="CW78" s="145" t="n"/>
      <c r="CX78" s="145" t="n"/>
      <c r="CY78" s="145" t="n"/>
      <c r="CZ78" s="145" t="n"/>
      <c r="DA78" s="145" t="n"/>
      <c r="DB78" s="145" t="n"/>
      <c r="DC78" s="145" t="n"/>
      <c r="DD78" s="145" t="n"/>
      <c r="DE78" s="145" t="n"/>
      <c r="DF78" s="145" t="n"/>
      <c r="DG78" s="145" t="n"/>
      <c r="DH78" s="156" t="n"/>
    </row>
    <row r="79" ht="25.5" customHeight="1" s="621">
      <c r="A79" s="144" t="n"/>
      <c r="B79" s="145" t="n"/>
      <c r="C79" s="145" t="n"/>
      <c r="D79" s="145" t="n"/>
      <c r="E79" s="285" t="n"/>
      <c r="F79" s="285" t="n"/>
      <c r="G79" s="248" t="n"/>
      <c r="H79" s="285" t="n"/>
      <c r="I79" s="285" t="n"/>
      <c r="J79" s="285" t="n"/>
      <c r="K79" s="285" t="n"/>
      <c r="L79" s="285" t="n"/>
      <c r="M79" s="285" t="n"/>
      <c r="N79" s="285" t="n"/>
      <c r="O79" s="285" t="n"/>
      <c r="P79" s="285" t="n"/>
      <c r="Q79" s="145" t="n"/>
      <c r="R79" s="145" t="n"/>
      <c r="S79" s="145" t="n"/>
      <c r="T79" s="145" t="n"/>
      <c r="U79" s="145" t="n"/>
      <c r="V79" s="145" t="n"/>
      <c r="W79" s="145" t="n"/>
      <c r="X79" s="145" t="n"/>
      <c r="Y79" s="145" t="n"/>
      <c r="Z79" s="145" t="n"/>
      <c r="AA79" s="145" t="n"/>
      <c r="AB79" s="145" t="n"/>
      <c r="AC79" s="145" t="n"/>
      <c r="AD79" s="145" t="n"/>
      <c r="AE79" s="145" t="n"/>
      <c r="AF79" s="145" t="n"/>
      <c r="AG79" s="145" t="n"/>
      <c r="AH79" s="145" t="n"/>
      <c r="AI79" s="145" t="n"/>
      <c r="AJ79" s="428" t="n"/>
      <c r="AK79" s="145" t="n"/>
      <c r="AL79" s="145" t="n"/>
      <c r="AM79" s="145" t="n"/>
      <c r="AN79" s="145" t="n"/>
      <c r="AO79" s="145" t="n"/>
      <c r="AP79" s="145" t="n"/>
      <c r="AQ79" s="145" t="n"/>
      <c r="AR79" s="145" t="n"/>
      <c r="AS79" s="145" t="n"/>
      <c r="AT79" s="145" t="n"/>
      <c r="AU79" s="145" t="n"/>
      <c r="AV79" s="425" t="n"/>
      <c r="AW79" s="145" t="n"/>
      <c r="AX79" s="145" t="n"/>
      <c r="AY79" s="528" t="n"/>
      <c r="AZ79" s="310" t="n"/>
      <c r="BA79" s="302" t="n"/>
      <c r="BB79" s="302" t="n"/>
      <c r="BC79" s="526" t="n"/>
      <c r="BD79" s="145" t="n"/>
      <c r="BE79" s="145" t="n"/>
      <c r="BF79" s="528" t="n"/>
      <c r="BG79" s="310" t="n"/>
      <c r="BH79" s="302" t="n"/>
      <c r="BI79" s="302" t="n"/>
      <c r="BJ79" s="526" t="n"/>
      <c r="BK79" s="145" t="n"/>
      <c r="BL79" s="145" t="n"/>
      <c r="BM79" s="528" t="n"/>
      <c r="BN79" s="310" t="n"/>
      <c r="BO79" s="302" t="n"/>
      <c r="BP79" s="302" t="n"/>
      <c r="BQ79" s="426" t="n"/>
      <c r="BR79" s="145" t="n"/>
      <c r="BS79" s="145" t="n"/>
      <c r="BT79" s="528" t="n"/>
      <c r="BU79" s="310" t="n"/>
      <c r="BV79" s="302" t="n"/>
      <c r="BW79" s="302" t="n"/>
      <c r="BX79" s="425" t="n"/>
      <c r="BY79" s="145" t="n"/>
      <c r="BZ79" s="145" t="n"/>
      <c r="CA79" s="528" t="n"/>
      <c r="CB79" s="310" t="n"/>
      <c r="CC79" s="302" t="n"/>
      <c r="CD79" s="302" t="n"/>
      <c r="CE79" s="425" t="n"/>
      <c r="CF79" s="145" t="n"/>
      <c r="CG79" s="145" t="n"/>
      <c r="CH79" s="528" t="n"/>
      <c r="CI79" s="310" t="n"/>
      <c r="CJ79" s="302" t="n"/>
      <c r="CK79" s="302" t="n"/>
      <c r="CL79" s="145" t="n"/>
      <c r="CM79" s="145" t="n"/>
      <c r="CN79" s="145" t="n"/>
      <c r="CO79" s="145" t="n"/>
      <c r="CP79" s="145" t="n"/>
      <c r="CQ79" s="145" t="n"/>
      <c r="CR79" s="145" t="n"/>
      <c r="CS79" s="145" t="n"/>
      <c r="CT79" s="145" t="n"/>
      <c r="CU79" s="145" t="n"/>
      <c r="CV79" s="145" t="n"/>
      <c r="CW79" s="145" t="n"/>
      <c r="CX79" s="145" t="n"/>
      <c r="CY79" s="145" t="n"/>
      <c r="CZ79" s="145" t="n"/>
      <c r="DA79" s="145" t="n"/>
      <c r="DB79" s="145" t="n"/>
      <c r="DC79" s="145" t="n"/>
      <c r="DD79" s="145" t="n"/>
      <c r="DE79" s="145" t="n"/>
      <c r="DF79" s="145" t="n"/>
      <c r="DG79" s="145" t="n"/>
      <c r="DH79" s="156" t="n"/>
    </row>
    <row r="80" ht="27" customHeight="1" s="621">
      <c r="A80" s="144" t="n"/>
      <c r="B80" s="311" t="n"/>
      <c r="C80" s="311" t="n"/>
      <c r="D80" s="326" t="n"/>
      <c r="E80" s="363" t="inlineStr">
        <is>
          <t>VERIFICA E GIUDIZIO IDONEITA' DEL D.P.I. CON CALCOLO DEL PNR GLOBALE PER LAeq,F</t>
        </is>
      </c>
      <c r="F80" s="689" t="n"/>
      <c r="G80" s="689" t="n"/>
      <c r="H80" s="689" t="n"/>
      <c r="I80" s="689" t="n"/>
      <c r="J80" s="689" t="n"/>
      <c r="K80" s="689" t="n"/>
      <c r="L80" s="689" t="n"/>
      <c r="M80" s="689" t="n"/>
      <c r="N80" s="689" t="n"/>
      <c r="O80" s="689" t="n"/>
      <c r="P80" s="703" t="n"/>
      <c r="Q80" s="257" t="n"/>
      <c r="R80" s="145" t="n"/>
      <c r="S80" s="145" t="n"/>
      <c r="T80" s="145" t="n"/>
      <c r="U80" s="145" t="n"/>
      <c r="V80" s="145" t="n"/>
      <c r="W80" s="145" t="n"/>
      <c r="X80" s="145" t="n"/>
      <c r="Y80" s="145" t="n"/>
      <c r="Z80" s="145" t="n"/>
      <c r="AA80" s="145" t="n"/>
      <c r="AB80" s="145" t="n"/>
      <c r="AC80" s="145" t="n"/>
      <c r="AD80" s="145" t="n"/>
      <c r="AE80" s="145" t="n"/>
      <c r="AF80" s="145" t="n"/>
      <c r="AG80" s="145" t="n"/>
      <c r="AH80" s="145" t="n"/>
      <c r="AI80" s="145" t="n"/>
      <c r="AJ80" s="428" t="n"/>
      <c r="AK80" s="145" t="n"/>
      <c r="AL80" s="145" t="n"/>
      <c r="AM80" s="145" t="n"/>
      <c r="AN80" s="145" t="n"/>
      <c r="AO80" s="145" t="n"/>
      <c r="AP80" s="145" t="n"/>
      <c r="AQ80" s="145" t="n"/>
      <c r="AR80" s="145" t="n"/>
      <c r="AS80" s="145" t="n"/>
      <c r="AT80" s="145" t="n"/>
      <c r="AU80" s="145" t="n"/>
      <c r="AV80" s="550" t="n"/>
      <c r="AW80" s="145" t="n"/>
      <c r="AX80" s="145" t="n"/>
      <c r="AY80" s="528" t="n"/>
      <c r="AZ80" s="309" t="n"/>
      <c r="BA80" s="302" t="n"/>
      <c r="BB80" s="302" t="n"/>
      <c r="BC80" s="526" t="n"/>
      <c r="BD80" s="145" t="n"/>
      <c r="BE80" s="145" t="n"/>
      <c r="BF80" s="528" t="n"/>
      <c r="BG80" s="309" t="n"/>
      <c r="BH80" s="302" t="n"/>
      <c r="BI80" s="302" t="n"/>
      <c r="BJ80" s="526" t="n"/>
      <c r="BK80" s="145" t="n"/>
      <c r="BL80" s="145" t="n"/>
      <c r="BM80" s="528" t="n"/>
      <c r="BN80" s="309" t="n"/>
      <c r="BO80" s="302" t="n"/>
      <c r="BP80" s="302" t="n"/>
      <c r="BQ80" s="426" t="n"/>
      <c r="BR80" s="145" t="n"/>
      <c r="BS80" s="145" t="n"/>
      <c r="BT80" s="528" t="n"/>
      <c r="BU80" s="309" t="n"/>
      <c r="BV80" s="302" t="n"/>
      <c r="BW80" s="302" t="n"/>
      <c r="BX80" s="425" t="n"/>
      <c r="BY80" s="145" t="n"/>
      <c r="BZ80" s="145" t="n"/>
      <c r="CA80" s="528" t="n"/>
      <c r="CB80" s="309" t="n"/>
      <c r="CC80" s="302" t="n"/>
      <c r="CD80" s="302" t="n"/>
      <c r="CE80" s="425" t="n"/>
      <c r="CF80" s="145" t="n"/>
      <c r="CG80" s="145" t="n"/>
      <c r="CH80" s="528" t="n"/>
      <c r="CI80" s="309" t="n"/>
      <c r="CJ80" s="302" t="n"/>
      <c r="CK80" s="302" t="n"/>
      <c r="CL80" s="145" t="n"/>
      <c r="CM80" s="145" t="n"/>
      <c r="CN80" s="145" t="n"/>
      <c r="CO80" s="145" t="n"/>
      <c r="CP80" s="145" t="n"/>
      <c r="CQ80" s="145" t="n"/>
      <c r="CR80" s="145" t="n"/>
      <c r="CS80" s="145" t="n"/>
      <c r="CT80" s="145" t="n"/>
      <c r="CU80" s="145" t="n"/>
      <c r="CV80" s="145" t="n"/>
      <c r="CW80" s="145" t="n"/>
      <c r="CX80" s="145" t="n"/>
      <c r="CY80" s="145" t="n"/>
      <c r="CZ80" s="145" t="n"/>
      <c r="DA80" s="145" t="n"/>
      <c r="DB80" s="145" t="n"/>
      <c r="DC80" s="145" t="n"/>
      <c r="DD80" s="145" t="n"/>
      <c r="DE80" s="145" t="n"/>
      <c r="DF80" s="145" t="n"/>
      <c r="DG80" s="145" t="n"/>
      <c r="DH80" s="156" t="n"/>
    </row>
    <row r="81" ht="21" customHeight="1" s="621">
      <c r="A81" s="144" t="n"/>
      <c r="B81" s="311" t="n"/>
      <c r="C81" s="311" t="n"/>
      <c r="D81" s="326" t="n"/>
      <c r="E81" s="530" t="inlineStr">
        <is>
          <t>COD.</t>
        </is>
      </c>
      <c r="F81" s="531" t="inlineStr">
        <is>
          <t>Tipologia:</t>
        </is>
      </c>
      <c r="G81" s="531" t="inlineStr">
        <is>
          <t>Marca:</t>
        </is>
      </c>
      <c r="H81" s="531" t="inlineStr">
        <is>
          <t>Modello:</t>
        </is>
      </c>
      <c r="I81" s="632" t="n"/>
      <c r="J81" s="317" t="inlineStr">
        <is>
          <t>SNR</t>
        </is>
      </c>
      <c r="K81" s="318" t="inlineStr">
        <is>
          <t>H</t>
        </is>
      </c>
      <c r="L81" s="318" t="inlineStr">
        <is>
          <t>M</t>
        </is>
      </c>
      <c r="M81" s="318" t="inlineStr">
        <is>
          <t>L</t>
        </is>
      </c>
      <c r="N81" s="531" t="inlineStr">
        <is>
          <t>LEQ(A)F</t>
        </is>
      </c>
      <c r="O81" s="531" t="inlineStr">
        <is>
          <t>LEQ(C)F</t>
        </is>
      </c>
      <c r="P81" s="573" t="inlineStr">
        <is>
          <t>PNR</t>
        </is>
      </c>
      <c r="Q81" s="257" t="n"/>
      <c r="R81" s="145" t="n"/>
      <c r="S81" s="145" t="n"/>
      <c r="T81" s="145" t="n"/>
      <c r="U81" s="145" t="n"/>
      <c r="V81" s="145" t="n"/>
      <c r="W81" s="145" t="n"/>
      <c r="X81" s="145" t="n"/>
      <c r="Y81" s="145" t="n"/>
      <c r="Z81" s="145" t="n"/>
      <c r="AA81" s="145" t="n"/>
      <c r="AB81" s="145" t="n"/>
      <c r="AC81" s="145" t="n"/>
      <c r="AD81" s="145" t="n"/>
      <c r="AE81" s="145" t="n"/>
      <c r="AF81" s="145" t="n"/>
      <c r="AG81" s="145" t="n"/>
      <c r="AH81" s="145" t="n"/>
      <c r="AI81" s="145" t="n"/>
      <c r="AJ81" s="428" t="n"/>
      <c r="AK81" s="145" t="n"/>
      <c r="AL81" s="145" t="n"/>
      <c r="AM81" s="145" t="n"/>
      <c r="AN81" s="145" t="n"/>
      <c r="AO81" s="145" t="n"/>
      <c r="AP81" s="145" t="n"/>
      <c r="AQ81" s="145" t="n"/>
      <c r="AR81" s="145" t="n"/>
      <c r="AS81" s="145" t="n"/>
      <c r="AT81" s="145" t="n"/>
      <c r="AU81" s="145" t="n"/>
      <c r="AV81" s="533" t="n"/>
      <c r="AW81" s="145" t="n"/>
      <c r="AX81" s="145" t="n"/>
      <c r="AY81" s="528" t="n"/>
      <c r="AZ81" s="310" t="n"/>
      <c r="BA81" s="302" t="n"/>
      <c r="BB81" s="302" t="n"/>
      <c r="BC81" s="526" t="n"/>
      <c r="BD81" s="145" t="n"/>
      <c r="BE81" s="145" t="n"/>
      <c r="BF81" s="528" t="n"/>
      <c r="BG81" s="310" t="n"/>
      <c r="BH81" s="302" t="n"/>
      <c r="BI81" s="302" t="n"/>
      <c r="BJ81" s="526" t="n"/>
      <c r="BK81" s="145" t="n"/>
      <c r="BL81" s="145" t="n"/>
      <c r="BM81" s="528" t="n"/>
      <c r="BN81" s="310" t="n"/>
      <c r="BO81" s="302" t="n"/>
      <c r="BP81" s="302" t="n"/>
      <c r="BQ81" s="426" t="n"/>
      <c r="BR81" s="145" t="n"/>
      <c r="BS81" s="145" t="n"/>
      <c r="BT81" s="528" t="n"/>
      <c r="BU81" s="310" t="n"/>
      <c r="BV81" s="302" t="n"/>
      <c r="BW81" s="302" t="n"/>
      <c r="BX81" s="425" t="n"/>
      <c r="BY81" s="145" t="n"/>
      <c r="BZ81" s="145" t="n"/>
      <c r="CA81" s="528" t="n"/>
      <c r="CB81" s="310" t="n"/>
      <c r="CC81" s="302" t="n"/>
      <c r="CD81" s="302" t="n"/>
      <c r="CE81" s="425" t="n"/>
      <c r="CF81" s="145" t="n"/>
      <c r="CG81" s="145" t="n"/>
      <c r="CH81" s="528" t="n"/>
      <c r="CI81" s="310" t="n"/>
      <c r="CJ81" s="302" t="n"/>
      <c r="CK81" s="302" t="n"/>
      <c r="CL81" s="145" t="n"/>
      <c r="CM81" s="145" t="n"/>
      <c r="CN81" s="145" t="n"/>
      <c r="CO81" s="145" t="n"/>
      <c r="CP81" s="145" t="n"/>
      <c r="CQ81" s="145" t="n"/>
      <c r="CR81" s="145" t="n"/>
      <c r="CS81" s="145" t="n"/>
      <c r="CT81" s="145" t="n"/>
      <c r="CU81" s="145" t="n"/>
      <c r="CV81" s="145" t="n"/>
      <c r="CW81" s="145" t="n"/>
      <c r="CX81" s="145" t="n"/>
      <c r="CY81" s="145" t="n"/>
      <c r="CZ81" s="145" t="n"/>
      <c r="DA81" s="145" t="n"/>
      <c r="DB81" s="145" t="n"/>
      <c r="DC81" s="145" t="n"/>
      <c r="DD81" s="145" t="n"/>
      <c r="DE81" s="145" t="n"/>
      <c r="DF81" s="145" t="n"/>
      <c r="DG81" s="145" t="n"/>
      <c r="DH81" s="156" t="n"/>
    </row>
    <row r="82" ht="21" customHeight="1" s="621">
      <c r="A82" s="144" t="n"/>
      <c r="B82" s="311" t="n"/>
      <c r="C82" s="311" t="n"/>
      <c r="D82" s="326" t="n"/>
      <c r="E82" s="530" t="inlineStr">
        <is>
          <t>A3</t>
        </is>
      </c>
      <c r="F82" s="535">
        <f t="array" ref="F82">VLOOKUP(E82,$E$115:$L$246,2,FALSE)</f>
        <v/>
      </c>
      <c r="G82" s="535">
        <f t="array" ref="G82">VLOOKUP($E$82,$E$115:$L$246,3,FALSE)</f>
        <v/>
      </c>
      <c r="H82" s="535">
        <f t="array" ref="H82">VLOOKUP($E$82,$E$115:$L$246,4,FALSE)</f>
        <v/>
      </c>
      <c r="I82" s="632" t="n"/>
      <c r="J82" s="536">
        <f t="array" ref="J82">VLOOKUP(E82,$E$115:$L$246,5,FALSE)</f>
        <v/>
      </c>
      <c r="K82" s="536">
        <f t="array" ref="K82">VLOOKUP($E$82,$E$115:$L$246,6,FALSE)</f>
        <v/>
      </c>
      <c r="L82" s="536">
        <f t="array" ref="L82">VLOOKUP($E$82,$E$115:$L$246,7,FALSE)</f>
        <v/>
      </c>
      <c r="M82" s="536">
        <f t="array" ref="M82">VLOOKUP($E$82,$E$115:$L$246,8,FALSE)</f>
        <v/>
      </c>
      <c r="N82" s="736">
        <f t="array" ref="N82">$DE$11</f>
        <v/>
      </c>
      <c r="O82" s="736">
        <f t="array" ref="O82">$DF$11</f>
        <v/>
      </c>
      <c r="P82" s="740">
        <f t="array" ref="P82">IF(($DF$11-$DE$11)&lt;=2,(L83-((K83-L83)/4)*($DF$11-$DE$11-2)),(L83-((L83-M83)/8)*($DF$11-$DE$11-2)))</f>
        <v/>
      </c>
      <c r="Q82" s="257" t="n"/>
      <c r="R82" s="145" t="n"/>
      <c r="S82" s="145" t="n"/>
      <c r="T82" s="145" t="n"/>
      <c r="U82" s="145" t="n"/>
      <c r="V82" s="145" t="n"/>
      <c r="W82" s="145" t="n"/>
      <c r="X82" s="145" t="n"/>
      <c r="Y82" s="145" t="n"/>
      <c r="Z82" s="145" t="n"/>
      <c r="AA82" s="145" t="n"/>
      <c r="AB82" s="145" t="n"/>
      <c r="AC82" s="145" t="n"/>
      <c r="AD82" s="145" t="n"/>
      <c r="AE82" s="145" t="n"/>
      <c r="AF82" s="145" t="n"/>
      <c r="AG82" s="145" t="n"/>
      <c r="AH82" s="145" t="n"/>
      <c r="AI82" s="145" t="n"/>
      <c r="AJ82" s="428" t="n"/>
      <c r="AK82" s="145" t="n"/>
      <c r="AL82" s="145" t="n"/>
      <c r="AM82" s="145" t="n"/>
      <c r="AN82" s="145" t="n"/>
      <c r="AO82" s="145" t="n"/>
      <c r="AP82" s="145" t="n"/>
      <c r="AQ82" s="145" t="n"/>
      <c r="AR82" s="145" t="n"/>
      <c r="AS82" s="145" t="n"/>
      <c r="AT82" s="145" t="n"/>
      <c r="AU82" s="145" t="n"/>
      <c r="AV82" s="732" t="n"/>
      <c r="AW82" s="145" t="n"/>
      <c r="AX82" s="145" t="n"/>
      <c r="AY82" s="528" t="n"/>
      <c r="AZ82" s="309" t="n"/>
      <c r="BA82" s="302" t="n"/>
      <c r="BB82" s="302" t="n"/>
      <c r="BC82" s="526" t="n"/>
      <c r="BD82" s="145" t="n"/>
      <c r="BE82" s="145" t="n"/>
      <c r="BF82" s="528" t="n"/>
      <c r="BG82" s="309" t="n"/>
      <c r="BH82" s="302" t="n"/>
      <c r="BI82" s="302" t="n"/>
      <c r="BJ82" s="526" t="n"/>
      <c r="BK82" s="145" t="n"/>
      <c r="BL82" s="145" t="n"/>
      <c r="BM82" s="528" t="n"/>
      <c r="BN82" s="309" t="n"/>
      <c r="BO82" s="302" t="n"/>
      <c r="BP82" s="302" t="n"/>
      <c r="BQ82" s="426" t="n"/>
      <c r="BR82" s="145" t="n"/>
      <c r="BS82" s="145" t="n"/>
      <c r="BT82" s="528" t="n"/>
      <c r="BU82" s="309" t="n"/>
      <c r="BV82" s="302" t="n"/>
      <c r="BW82" s="302" t="n"/>
      <c r="BX82" s="425" t="n"/>
      <c r="BY82" s="145" t="n"/>
      <c r="BZ82" s="145" t="n"/>
      <c r="CA82" s="528" t="n"/>
      <c r="CB82" s="309" t="n"/>
      <c r="CC82" s="302" t="n"/>
      <c r="CD82" s="302" t="n"/>
      <c r="CE82" s="425" t="n"/>
      <c r="CF82" s="145" t="n"/>
      <c r="CG82" s="145" t="n"/>
      <c r="CH82" s="528" t="n"/>
      <c r="CI82" s="309" t="n"/>
      <c r="CJ82" s="302" t="n"/>
      <c r="CK82" s="302" t="n"/>
      <c r="CL82" s="145" t="n"/>
      <c r="CM82" s="145" t="n"/>
      <c r="CN82" s="145" t="n"/>
      <c r="CO82" s="145" t="n"/>
      <c r="CP82" s="145" t="n"/>
      <c r="CQ82" s="145" t="n"/>
      <c r="CR82" s="145" t="n"/>
      <c r="CS82" s="145" t="n"/>
      <c r="CT82" s="145" t="n"/>
      <c r="CU82" s="145" t="n"/>
      <c r="CV82" s="145" t="n"/>
      <c r="CW82" s="145" t="n"/>
      <c r="CX82" s="145" t="n"/>
      <c r="CY82" s="145" t="n"/>
      <c r="CZ82" s="145" t="n"/>
      <c r="DA82" s="145" t="n"/>
      <c r="DB82" s="145" t="n"/>
      <c r="DC82" s="145" t="n"/>
      <c r="DD82" s="145" t="n"/>
      <c r="DE82" s="145" t="n"/>
      <c r="DF82" s="145" t="n"/>
      <c r="DG82" s="145" t="n"/>
      <c r="DH82" s="156" t="n"/>
    </row>
    <row r="83" ht="21" customHeight="1" s="621">
      <c r="A83" s="144" t="n"/>
      <c r="B83" s="311" t="n"/>
      <c r="C83" s="311" t="n"/>
      <c r="D83" s="368" t="n"/>
      <c r="E83" s="372" t="n"/>
      <c r="F83" s="556" t="n"/>
      <c r="G83" s="557" t="inlineStr">
        <is>
          <t xml:space="preserve">Coeffciente correttivo β = </t>
        </is>
      </c>
      <c r="H83" s="328" t="n">
        <v>0.85</v>
      </c>
      <c r="I83" s="632" t="n"/>
      <c r="J83" s="329">
        <f t="array" ref="J83">H83*J82</f>
        <v/>
      </c>
      <c r="K83" s="330">
        <f t="array" ref="K83">K82*$H$83</f>
        <v/>
      </c>
      <c r="L83" s="330">
        <f t="array" ref="L83">L82*$H$83</f>
        <v/>
      </c>
      <c r="M83" s="330">
        <f t="array" ref="M83">M82*$H$83</f>
        <v/>
      </c>
      <c r="N83" s="633" t="n"/>
      <c r="O83" s="633" t="n"/>
      <c r="P83" s="634" t="n"/>
      <c r="Q83" s="257" t="n"/>
      <c r="R83" s="145" t="n"/>
      <c r="S83" s="145" t="n"/>
      <c r="T83" s="145" t="n"/>
      <c r="U83" s="145" t="n"/>
      <c r="V83" s="145" t="n"/>
      <c r="W83" s="145" t="n"/>
      <c r="X83" s="145" t="n"/>
      <c r="Y83" s="145" t="n"/>
      <c r="Z83" s="145" t="n"/>
      <c r="AA83" s="145" t="n"/>
      <c r="AB83" s="145" t="n"/>
      <c r="AC83" s="145" t="n"/>
      <c r="AD83" s="145" t="n"/>
      <c r="AE83" s="145" t="n"/>
      <c r="AF83" s="145" t="n"/>
      <c r="AG83" s="145" t="n"/>
      <c r="AH83" s="145" t="n"/>
      <c r="AI83" s="145" t="n"/>
      <c r="AJ83" s="428" t="n"/>
      <c r="AK83" s="145" t="n"/>
      <c r="AL83" s="145" t="n"/>
      <c r="AM83" s="145" t="n"/>
      <c r="AN83" s="145" t="n"/>
      <c r="AO83" s="145" t="n"/>
      <c r="AP83" s="145" t="n"/>
      <c r="AQ83" s="145" t="n"/>
      <c r="AR83" s="145" t="n"/>
      <c r="AS83" s="145" t="n"/>
      <c r="AT83" s="145" t="n"/>
      <c r="AU83" s="145" t="n"/>
      <c r="AV83" s="426" t="n"/>
      <c r="AW83" s="145" t="n"/>
      <c r="AX83" s="145" t="n"/>
      <c r="AY83" s="528" t="n"/>
      <c r="AZ83" s="309" t="n"/>
      <c r="BA83" s="302" t="n"/>
      <c r="BB83" s="302" t="n"/>
      <c r="BC83" s="526" t="n"/>
      <c r="BD83" s="145" t="n"/>
      <c r="BE83" s="145" t="n"/>
      <c r="BF83" s="528" t="n"/>
      <c r="BG83" s="309" t="n"/>
      <c r="BH83" s="302" t="n"/>
      <c r="BI83" s="302" t="n"/>
      <c r="BJ83" s="526" t="n"/>
      <c r="BK83" s="145" t="n"/>
      <c r="BL83" s="145" t="n"/>
      <c r="BM83" s="528" t="n"/>
      <c r="BN83" s="309" t="n"/>
      <c r="BO83" s="302" t="n"/>
      <c r="BP83" s="302" t="n"/>
      <c r="BQ83" s="426" t="n"/>
      <c r="BR83" s="145" t="n"/>
      <c r="BS83" s="145" t="n"/>
      <c r="BT83" s="528" t="n"/>
      <c r="BU83" s="309" t="n"/>
      <c r="BV83" s="302" t="n"/>
      <c r="BW83" s="302" t="n"/>
      <c r="BX83" s="425" t="n"/>
      <c r="BY83" s="145" t="n"/>
      <c r="BZ83" s="145" t="n"/>
      <c r="CA83" s="528" t="n"/>
      <c r="CB83" s="309" t="n"/>
      <c r="CC83" s="302" t="n"/>
      <c r="CD83" s="302" t="n"/>
      <c r="CE83" s="425" t="n"/>
      <c r="CF83" s="145" t="n"/>
      <c r="CG83" s="145" t="n"/>
      <c r="CH83" s="528" t="n"/>
      <c r="CI83" s="309" t="n"/>
      <c r="CJ83" s="302" t="n"/>
      <c r="CK83" s="302" t="n"/>
      <c r="CL83" s="145" t="n"/>
      <c r="CM83" s="145" t="n"/>
      <c r="CN83" s="145" t="n"/>
      <c r="CO83" s="145" t="n"/>
      <c r="CP83" s="145" t="n"/>
      <c r="CQ83" s="145" t="n"/>
      <c r="CR83" s="145" t="n"/>
      <c r="CS83" s="145" t="n"/>
      <c r="CT83" s="145" t="n"/>
      <c r="CU83" s="145" t="n"/>
      <c r="CV83" s="145" t="n"/>
      <c r="CW83" s="145" t="n"/>
      <c r="CX83" s="145" t="n"/>
      <c r="CY83" s="145" t="n"/>
      <c r="CZ83" s="145" t="n"/>
      <c r="DA83" s="145" t="n"/>
      <c r="DB83" s="145" t="n"/>
      <c r="DC83" s="145" t="n"/>
      <c r="DD83" s="145" t="n"/>
      <c r="DE83" s="145" t="n"/>
      <c r="DF83" s="145" t="n"/>
      <c r="DG83" s="145" t="n"/>
      <c r="DH83" s="156" t="n"/>
    </row>
    <row r="84" ht="9" customHeight="1" s="621">
      <c r="A84" s="144" t="n"/>
      <c r="B84" s="311" t="n"/>
      <c r="C84" s="311" t="n"/>
      <c r="D84" s="326" t="n"/>
      <c r="E84" s="558" t="n"/>
      <c r="F84" s="631" t="n"/>
      <c r="G84" s="631" t="n"/>
      <c r="H84" s="631" t="n"/>
      <c r="I84" s="631" t="n"/>
      <c r="J84" s="631" t="n"/>
      <c r="K84" s="631" t="n"/>
      <c r="L84" s="631" t="n"/>
      <c r="M84" s="631" t="n"/>
      <c r="N84" s="631" t="n"/>
      <c r="O84" s="631" t="n"/>
      <c r="P84" s="706" t="n"/>
      <c r="Q84" s="257" t="n"/>
      <c r="R84" s="145" t="n"/>
      <c r="S84" s="145" t="n"/>
      <c r="T84" s="145" t="n"/>
      <c r="U84" s="145" t="n"/>
      <c r="V84" s="145" t="n"/>
      <c r="W84" s="145" t="n"/>
      <c r="X84" s="145" t="n"/>
      <c r="Y84" s="145" t="n"/>
      <c r="Z84" s="145" t="n"/>
      <c r="AA84" s="145" t="n"/>
      <c r="AB84" s="145" t="n"/>
      <c r="AC84" s="145" t="n"/>
      <c r="AD84" s="145" t="n"/>
      <c r="AE84" s="145" t="n"/>
      <c r="AF84" s="145" t="n"/>
      <c r="AG84" s="145" t="n"/>
      <c r="AH84" s="145" t="n"/>
      <c r="AI84" s="145" t="n"/>
      <c r="AJ84" s="428" t="n"/>
      <c r="AK84" s="145" t="n"/>
      <c r="AL84" s="145" t="n"/>
      <c r="AM84" s="145" t="n"/>
      <c r="AN84" s="145" t="n"/>
      <c r="AO84" s="145" t="n"/>
      <c r="AP84" s="145" t="n"/>
      <c r="AQ84" s="145" t="n"/>
      <c r="AR84" s="145" t="n"/>
      <c r="AS84" s="145" t="n"/>
      <c r="AT84" s="145" t="n"/>
      <c r="AU84" s="145" t="n"/>
      <c r="AV84" s="426" t="n"/>
      <c r="AW84" s="145" t="n"/>
      <c r="AX84" s="145" t="n"/>
      <c r="AY84" s="528" t="n"/>
      <c r="AZ84" s="309" t="n"/>
      <c r="BA84" s="302" t="n"/>
      <c r="BB84" s="302" t="n"/>
      <c r="BC84" s="526" t="n"/>
      <c r="BD84" s="145" t="n"/>
      <c r="BE84" s="145" t="n"/>
      <c r="BF84" s="528" t="n"/>
      <c r="BG84" s="309" t="n"/>
      <c r="BH84" s="302" t="n"/>
      <c r="BI84" s="302" t="n"/>
      <c r="BJ84" s="526" t="n"/>
      <c r="BK84" s="145" t="n"/>
      <c r="BL84" s="145" t="n"/>
      <c r="BM84" s="528" t="n"/>
      <c r="BN84" s="309" t="n"/>
      <c r="BO84" s="302" t="n"/>
      <c r="BP84" s="302" t="n"/>
      <c r="BQ84" s="426" t="n"/>
      <c r="BR84" s="145" t="n"/>
      <c r="BS84" s="145" t="n"/>
      <c r="BT84" s="528" t="n"/>
      <c r="BU84" s="309" t="n"/>
      <c r="BV84" s="302" t="n"/>
      <c r="BW84" s="302" t="n"/>
      <c r="BX84" s="425" t="n"/>
      <c r="BY84" s="145" t="n"/>
      <c r="BZ84" s="145" t="n"/>
      <c r="CA84" s="528" t="n"/>
      <c r="CB84" s="309" t="n"/>
      <c r="CC84" s="302" t="n"/>
      <c r="CD84" s="302" t="n"/>
      <c r="CE84" s="425" t="n"/>
      <c r="CF84" s="145" t="n"/>
      <c r="CG84" s="145" t="n"/>
      <c r="CH84" s="528" t="n"/>
      <c r="CI84" s="309" t="n"/>
      <c r="CJ84" s="302" t="n"/>
      <c r="CK84" s="302" t="n"/>
      <c r="CL84" s="145" t="n"/>
      <c r="CM84" s="145" t="n"/>
      <c r="CN84" s="145" t="n"/>
      <c r="CO84" s="145" t="n"/>
      <c r="CP84" s="145" t="n"/>
      <c r="CQ84" s="145" t="n"/>
      <c r="CR84" s="145" t="n"/>
      <c r="CS84" s="145" t="n"/>
      <c r="CT84" s="145" t="n"/>
      <c r="CU84" s="145" t="n"/>
      <c r="CV84" s="145" t="n"/>
      <c r="CW84" s="145" t="n"/>
      <c r="CX84" s="145" t="n"/>
      <c r="CY84" s="145" t="n"/>
      <c r="CZ84" s="145" t="n"/>
      <c r="DA84" s="145" t="n"/>
      <c r="DB84" s="145" t="n"/>
      <c r="DC84" s="145" t="n"/>
      <c r="DD84" s="145" t="n"/>
      <c r="DE84" s="145" t="n"/>
      <c r="DF84" s="145" t="n"/>
      <c r="DG84" s="145" t="n"/>
      <c r="DH84" s="156" t="n"/>
    </row>
    <row r="85" ht="21" customHeight="1" s="621">
      <c r="A85" s="144" t="n"/>
      <c r="B85" s="311" t="n"/>
      <c r="C85" s="311" t="n"/>
      <c r="D85" s="326" t="n"/>
      <c r="E85" s="335" t="inlineStr">
        <is>
          <t>STATO</t>
        </is>
      </c>
      <c r="F85" s="632" t="n"/>
      <c r="G85" s="559" t="inlineStr">
        <is>
          <t>Medoto HML</t>
        </is>
      </c>
      <c r="H85" s="560" t="inlineStr">
        <is>
          <t>LEQ</t>
        </is>
      </c>
      <c r="I85" s="531" t="inlineStr">
        <is>
          <t>Leq(A)'</t>
        </is>
      </c>
      <c r="J85" s="694">
        <f t="array" ref="J85">$DE$11-P82</f>
        <v/>
      </c>
      <c r="K85" s="531" t="inlineStr">
        <is>
          <t xml:space="preserve">Lact </t>
        </is>
      </c>
      <c r="L85" s="738" t="n">
        <v>80</v>
      </c>
      <c r="M85" s="710">
        <f t="array" ref="M85">IF(J85&lt;65,"IPERPROTEZIONE",IF(J85&lt;70,"ACCETTABILE",IF(J85&lt;75,"BUONA",IF(J85&lt;80,"ACCETTABILE","INSUFFICIENTE"))))</f>
        <v/>
      </c>
      <c r="N85" s="631" t="n"/>
      <c r="O85" s="631" t="n"/>
      <c r="P85" s="632" t="n"/>
      <c r="Q85" s="154" t="n"/>
      <c r="R85" s="145" t="n"/>
      <c r="S85" s="145" t="n"/>
      <c r="T85" s="145" t="n"/>
      <c r="U85" s="145" t="n"/>
      <c r="V85" s="145" t="n"/>
      <c r="W85" s="145" t="n"/>
      <c r="X85" s="145" t="n"/>
      <c r="Y85" s="145" t="n"/>
      <c r="Z85" s="145" t="n"/>
      <c r="AA85" s="145" t="n"/>
      <c r="AB85" s="145" t="n"/>
      <c r="AC85" s="145" t="n"/>
      <c r="AD85" s="145" t="n"/>
      <c r="AE85" s="145" t="n"/>
      <c r="AF85" s="145" t="n"/>
      <c r="AG85" s="145" t="n"/>
      <c r="AH85" s="145" t="n"/>
      <c r="AI85" s="145" t="n"/>
      <c r="AJ85" s="428" t="n"/>
      <c r="AK85" s="145" t="n"/>
      <c r="AL85" s="145" t="n"/>
      <c r="AM85" s="145" t="n"/>
      <c r="AN85" s="145" t="n"/>
      <c r="AO85" s="145" t="n"/>
      <c r="AP85" s="145" t="n"/>
      <c r="AQ85" s="145" t="n"/>
      <c r="AR85" s="145" t="n"/>
      <c r="AS85" s="145" t="n"/>
      <c r="AT85" s="145" t="n"/>
      <c r="AU85" s="145" t="n"/>
      <c r="AV85" s="734" t="n"/>
      <c r="AW85" s="145" t="n"/>
      <c r="AX85" s="145" t="n"/>
      <c r="AY85" s="528" t="n"/>
      <c r="AZ85" s="309" t="n"/>
      <c r="BA85" s="302" t="n"/>
      <c r="BB85" s="302" t="n"/>
      <c r="BC85" s="526" t="n"/>
      <c r="BD85" s="145" t="n"/>
      <c r="BE85" s="145" t="n"/>
      <c r="BF85" s="528" t="n"/>
      <c r="BG85" s="309" t="n"/>
      <c r="BH85" s="302" t="n"/>
      <c r="BI85" s="302" t="n"/>
      <c r="BJ85" s="526" t="n"/>
      <c r="BK85" s="145" t="n"/>
      <c r="BL85" s="145" t="n"/>
      <c r="BM85" s="528" t="n"/>
      <c r="BN85" s="309" t="n"/>
      <c r="BO85" s="302" t="n"/>
      <c r="BP85" s="302" t="n"/>
      <c r="BQ85" s="426" t="n"/>
      <c r="BR85" s="145" t="n"/>
      <c r="BS85" s="145" t="n"/>
      <c r="BT85" s="528" t="n"/>
      <c r="BU85" s="309" t="n"/>
      <c r="BV85" s="302" t="n"/>
      <c r="BW85" s="302" t="n"/>
      <c r="BX85" s="425" t="n"/>
      <c r="BY85" s="145" t="n"/>
      <c r="BZ85" s="145" t="n"/>
      <c r="CA85" s="528" t="n"/>
      <c r="CB85" s="309" t="n"/>
      <c r="CC85" s="302" t="n"/>
      <c r="CD85" s="302" t="n"/>
      <c r="CE85" s="425" t="n"/>
      <c r="CF85" s="145" t="n"/>
      <c r="CG85" s="145" t="n"/>
      <c r="CH85" s="528" t="n"/>
      <c r="CI85" s="309" t="n"/>
      <c r="CJ85" s="302" t="n"/>
      <c r="CK85" s="302" t="n"/>
      <c r="CL85" s="145" t="n"/>
      <c r="CM85" s="145" t="n"/>
      <c r="CN85" s="145" t="n"/>
      <c r="CO85" s="145" t="n"/>
      <c r="CP85" s="145" t="n"/>
      <c r="CQ85" s="145" t="n"/>
      <c r="CR85" s="145" t="n"/>
      <c r="CS85" s="145" t="n"/>
      <c r="CT85" s="145" t="n"/>
      <c r="CU85" s="145" t="n"/>
      <c r="CV85" s="145" t="n"/>
      <c r="CW85" s="145" t="n"/>
      <c r="CX85" s="145" t="n"/>
      <c r="CY85" s="145" t="n"/>
      <c r="CZ85" s="145" t="n"/>
      <c r="DA85" s="145" t="n"/>
      <c r="DB85" s="145" t="n"/>
      <c r="DC85" s="145" t="n"/>
      <c r="DD85" s="145" t="n"/>
      <c r="DE85" s="145" t="n"/>
      <c r="DF85" s="145" t="n"/>
      <c r="DG85" s="145" t="n"/>
      <c r="DH85" s="156" t="n"/>
    </row>
    <row r="86" ht="29.25" customHeight="1" s="621">
      <c r="A86" s="144" t="n"/>
      <c r="B86" s="311" t="n"/>
      <c r="C86" s="311" t="n"/>
      <c r="D86" s="326" t="n"/>
      <c r="E86" s="342" t="inlineStr">
        <is>
          <t>IN DOTAZIONE</t>
        </is>
      </c>
      <c r="F86" s="697" t="n"/>
      <c r="G86" s="633" t="n"/>
      <c r="H86" s="562" t="inlineStr">
        <is>
          <t>PPeak</t>
        </is>
      </c>
      <c r="I86" s="381" t="inlineStr">
        <is>
          <t>dm</t>
        </is>
      </c>
      <c r="J86" s="707">
        <f t="array" ref="J86">M83-5</f>
        <v/>
      </c>
      <c r="K86" s="381" t="inlineStr">
        <is>
          <t xml:space="preserve">Lact </t>
        </is>
      </c>
      <c r="L86" s="707" t="n">
        <v>135</v>
      </c>
      <c r="M86" s="735">
        <f t="array" ref="M86">IF($O$48&lt;135,"VERIFICA NON NECESSARIA",IF(($O$48-J86)&lt;135,"IDONEO","INSUFFICIENTE"))</f>
        <v/>
      </c>
      <c r="N86" s="699" t="n"/>
      <c r="O86" s="699" t="n"/>
      <c r="P86" s="697" t="n"/>
      <c r="Q86" s="154" t="n"/>
      <c r="R86" s="145" t="n"/>
      <c r="S86" s="145" t="n"/>
      <c r="T86" s="145" t="n"/>
      <c r="U86" s="145" t="n"/>
      <c r="V86" s="145" t="n"/>
      <c r="W86" s="145" t="n"/>
      <c r="X86" s="145" t="n"/>
      <c r="Y86" s="145" t="n"/>
      <c r="Z86" s="145" t="n"/>
      <c r="AA86" s="145" t="n"/>
      <c r="AB86" s="145" t="n"/>
      <c r="AC86" s="145" t="n"/>
      <c r="AD86" s="145" t="n"/>
      <c r="AE86" s="145" t="n"/>
      <c r="AF86" s="145" t="n"/>
      <c r="AG86" s="145" t="n"/>
      <c r="AH86" s="145" t="n"/>
      <c r="AI86" s="145" t="n"/>
      <c r="AJ86" s="428" t="n"/>
      <c r="AK86" s="145" t="n"/>
      <c r="AL86" s="145" t="n"/>
      <c r="AM86" s="145" t="n"/>
      <c r="AN86" s="145" t="n"/>
      <c r="AO86" s="145" t="n"/>
      <c r="AP86" s="145" t="n"/>
      <c r="AQ86" s="145" t="n"/>
      <c r="AR86" s="145" t="n"/>
      <c r="AS86" s="145" t="n"/>
      <c r="AT86" s="145" t="n"/>
      <c r="AU86" s="145" t="n"/>
      <c r="AV86" s="734" t="n"/>
      <c r="AW86" s="145" t="n"/>
      <c r="AX86" s="145" t="n"/>
      <c r="AY86" s="528" t="n"/>
      <c r="AZ86" s="309" t="n"/>
      <c r="BA86" s="302" t="n"/>
      <c r="BB86" s="302" t="n"/>
      <c r="BC86" s="526" t="n"/>
      <c r="BD86" s="145" t="n"/>
      <c r="BE86" s="145" t="n"/>
      <c r="BF86" s="528" t="n"/>
      <c r="BG86" s="309" t="n"/>
      <c r="BH86" s="302" t="n"/>
      <c r="BI86" s="302" t="n"/>
      <c r="BJ86" s="526" t="n"/>
      <c r="BK86" s="145" t="n"/>
      <c r="BL86" s="145" t="n"/>
      <c r="BM86" s="528" t="n"/>
      <c r="BN86" s="309" t="n"/>
      <c r="BO86" s="302" t="n"/>
      <c r="BP86" s="302" t="n"/>
      <c r="BQ86" s="426" t="n"/>
      <c r="BR86" s="145" t="n"/>
      <c r="BS86" s="145" t="n"/>
      <c r="BT86" s="528" t="n"/>
      <c r="BU86" s="309" t="n"/>
      <c r="BV86" s="302" t="n"/>
      <c r="BW86" s="302" t="n"/>
      <c r="BX86" s="425" t="n"/>
      <c r="BY86" s="145" t="n"/>
      <c r="BZ86" s="145" t="n"/>
      <c r="CA86" s="528" t="n"/>
      <c r="CB86" s="309" t="n"/>
      <c r="CC86" s="302" t="n"/>
      <c r="CD86" s="302" t="n"/>
      <c r="CE86" s="425" t="n"/>
      <c r="CF86" s="145" t="n"/>
      <c r="CG86" s="145" t="n"/>
      <c r="CH86" s="528" t="n"/>
      <c r="CI86" s="309" t="n"/>
      <c r="CJ86" s="302" t="n"/>
      <c r="CK86" s="302" t="n"/>
      <c r="CL86" s="145" t="n"/>
      <c r="CM86" s="145" t="n"/>
      <c r="CN86" s="145" t="n"/>
      <c r="CO86" s="145" t="n"/>
      <c r="CP86" s="145" t="n"/>
      <c r="CQ86" s="145" t="n"/>
      <c r="CR86" s="145" t="n"/>
      <c r="CS86" s="145" t="n"/>
      <c r="CT86" s="145" t="n"/>
      <c r="CU86" s="145" t="n"/>
      <c r="CV86" s="145" t="n"/>
      <c r="CW86" s="145" t="n"/>
      <c r="CX86" s="145" t="n"/>
      <c r="CY86" s="145" t="n"/>
      <c r="CZ86" s="145" t="n"/>
      <c r="DA86" s="145" t="n"/>
      <c r="DB86" s="145" t="n"/>
      <c r="DC86" s="145" t="n"/>
      <c r="DD86" s="145" t="n"/>
      <c r="DE86" s="145" t="n"/>
      <c r="DF86" s="145" t="n"/>
      <c r="DG86" s="145" t="n"/>
      <c r="DH86" s="156" t="n"/>
    </row>
    <row r="87" ht="24" customHeight="1" s="621">
      <c r="A87" s="144" t="n"/>
      <c r="B87" s="145" t="n"/>
      <c r="C87" s="145" t="n"/>
      <c r="D87" s="145" t="n"/>
      <c r="E87" s="285" t="n"/>
      <c r="F87" s="285" t="n"/>
      <c r="G87" s="248" t="n"/>
      <c r="H87" s="285" t="n"/>
      <c r="I87" s="285" t="n"/>
      <c r="J87" s="285" t="n"/>
      <c r="K87" s="285" t="n"/>
      <c r="L87" s="285" t="n"/>
      <c r="M87" s="285" t="n"/>
      <c r="N87" s="285" t="n"/>
      <c r="O87" s="285" t="n"/>
      <c r="P87" s="285" t="n"/>
      <c r="Q87" s="145" t="n"/>
      <c r="R87" s="145" t="n"/>
      <c r="S87" s="145" t="n"/>
      <c r="T87" s="145" t="n"/>
      <c r="U87" s="145" t="n"/>
      <c r="V87" s="145" t="n"/>
      <c r="W87" s="145" t="n"/>
      <c r="X87" s="145" t="n"/>
      <c r="Y87" s="145" t="n"/>
      <c r="Z87" s="145" t="n"/>
      <c r="AA87" s="145" t="n"/>
      <c r="AB87" s="145" t="n"/>
      <c r="AC87" s="145" t="n"/>
      <c r="AD87" s="145" t="n"/>
      <c r="AE87" s="145" t="n"/>
      <c r="AF87" s="145" t="n"/>
      <c r="AG87" s="145" t="n"/>
      <c r="AH87" s="145" t="n"/>
      <c r="AI87" s="145" t="n"/>
      <c r="AJ87" s="428" t="n"/>
      <c r="AK87" s="145" t="n"/>
      <c r="AL87" s="145" t="n"/>
      <c r="AM87" s="145" t="n"/>
      <c r="AN87" s="145" t="n"/>
      <c r="AO87" s="145" t="n"/>
      <c r="AP87" s="145" t="n"/>
      <c r="AQ87" s="145" t="n"/>
      <c r="AR87" s="145" t="n"/>
      <c r="AS87" s="145" t="n"/>
      <c r="AT87" s="145" t="n"/>
      <c r="AU87" s="145" t="n"/>
      <c r="AV87" s="425" t="n"/>
      <c r="AW87" s="145" t="n"/>
      <c r="AX87" s="145" t="n"/>
      <c r="AY87" s="145" t="n"/>
      <c r="AZ87" s="155" t="n"/>
      <c r="BA87" s="155" t="n"/>
      <c r="BB87" s="155" t="n"/>
      <c r="BC87" s="426" t="n"/>
      <c r="BD87" s="145" t="n"/>
      <c r="BE87" s="145" t="n"/>
      <c r="BF87" s="145" t="n"/>
      <c r="BG87" s="155" t="n"/>
      <c r="BH87" s="155" t="n"/>
      <c r="BI87" s="155" t="n"/>
      <c r="BJ87" s="426" t="n"/>
      <c r="BK87" s="145" t="n"/>
      <c r="BL87" s="145" t="n"/>
      <c r="BM87" s="145" t="n"/>
      <c r="BN87" s="155" t="n"/>
      <c r="BO87" s="155" t="n"/>
      <c r="BP87" s="155" t="n"/>
      <c r="BQ87" s="426" t="n"/>
      <c r="BR87" s="145" t="n"/>
      <c r="BS87" s="145" t="n"/>
      <c r="BT87" s="145" t="n"/>
      <c r="BU87" s="155" t="n"/>
      <c r="BV87" s="155" t="n"/>
      <c r="BW87" s="155" t="n"/>
      <c r="BX87" s="425" t="n"/>
      <c r="BY87" s="145" t="n"/>
      <c r="BZ87" s="145" t="n"/>
      <c r="CA87" s="145" t="n"/>
      <c r="CB87" s="155" t="n"/>
      <c r="CC87" s="155" t="n"/>
      <c r="CD87" s="155" t="n"/>
      <c r="CE87" s="425" t="n"/>
      <c r="CF87" s="145" t="n"/>
      <c r="CG87" s="145" t="n"/>
      <c r="CH87" s="145" t="n"/>
      <c r="CI87" s="155" t="n"/>
      <c r="CJ87" s="155" t="n"/>
      <c r="CK87" s="15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56" t="n"/>
    </row>
    <row r="88" ht="27" customHeight="1" s="621">
      <c r="A88" s="144" t="n"/>
      <c r="B88" s="311" t="n"/>
      <c r="C88" s="311" t="n"/>
      <c r="D88" s="326" t="n"/>
      <c r="E88" s="363" t="inlineStr">
        <is>
          <t>VERIFICA E GIUDIZIO IDONEITA' DEL D.P.I. CON CALCOLO DEL PNR GLOBALE PER LAeq,F</t>
        </is>
      </c>
      <c r="F88" s="689" t="n"/>
      <c r="G88" s="689" t="n"/>
      <c r="H88" s="689" t="n"/>
      <c r="I88" s="689" t="n"/>
      <c r="J88" s="689" t="n"/>
      <c r="K88" s="689" t="n"/>
      <c r="L88" s="689" t="n"/>
      <c r="M88" s="689" t="n"/>
      <c r="N88" s="689" t="n"/>
      <c r="O88" s="689" t="n"/>
      <c r="P88" s="703" t="n"/>
      <c r="Q88" s="257" t="n"/>
      <c r="R88" s="145" t="n"/>
      <c r="S88" s="145" t="n"/>
      <c r="T88" s="145" t="n"/>
      <c r="U88" s="145" t="n"/>
      <c r="V88" s="145" t="n"/>
      <c r="W88" s="145" t="n"/>
      <c r="X88" s="145" t="n"/>
      <c r="Y88" s="145" t="n"/>
      <c r="Z88" s="145" t="n"/>
      <c r="AA88" s="145" t="n"/>
      <c r="AB88" s="145" t="n"/>
      <c r="AC88" s="145" t="n"/>
      <c r="AD88" s="145" t="n"/>
      <c r="AE88" s="145" t="n"/>
      <c r="AF88" s="145" t="n"/>
      <c r="AG88" s="145" t="n"/>
      <c r="AH88" s="145" t="n"/>
      <c r="AI88" s="145" t="n"/>
      <c r="AJ88" s="428" t="n"/>
      <c r="AK88" s="145" t="n"/>
      <c r="AL88" s="145" t="n"/>
      <c r="AM88" s="145" t="n"/>
      <c r="AN88" s="145" t="n"/>
      <c r="AO88" s="145" t="n"/>
      <c r="AP88" s="145" t="n"/>
      <c r="AQ88" s="145" t="n"/>
      <c r="AR88" s="145" t="n"/>
      <c r="AS88" s="145" t="n"/>
      <c r="AT88" s="145" t="n"/>
      <c r="AU88" s="145" t="n"/>
      <c r="AV88" s="550" t="n"/>
      <c r="AW88" s="145" t="n"/>
      <c r="AX88" s="145" t="n"/>
      <c r="AY88" s="528" t="n"/>
      <c r="AZ88" s="309" t="n"/>
      <c r="BA88" s="302" t="n"/>
      <c r="BB88" s="302" t="n"/>
      <c r="BC88" s="526" t="n"/>
      <c r="BD88" s="145" t="n"/>
      <c r="BE88" s="145" t="n"/>
      <c r="BF88" s="528" t="n"/>
      <c r="BG88" s="309" t="n"/>
      <c r="BH88" s="302" t="n"/>
      <c r="BI88" s="302" t="n"/>
      <c r="BJ88" s="526" t="n"/>
      <c r="BK88" s="145" t="n"/>
      <c r="BL88" s="145" t="n"/>
      <c r="BM88" s="528" t="n"/>
      <c r="BN88" s="309" t="n"/>
      <c r="BO88" s="302" t="n"/>
      <c r="BP88" s="302" t="n"/>
      <c r="BQ88" s="426" t="n"/>
      <c r="BR88" s="145" t="n"/>
      <c r="BS88" s="145" t="n"/>
      <c r="BT88" s="528" t="n"/>
      <c r="BU88" s="309" t="n"/>
      <c r="BV88" s="302" t="n"/>
      <c r="BW88" s="302" t="n"/>
      <c r="BX88" s="425" t="n"/>
      <c r="BY88" s="145" t="n"/>
      <c r="BZ88" s="145" t="n"/>
      <c r="CA88" s="528" t="n"/>
      <c r="CB88" s="309" t="n"/>
      <c r="CC88" s="302" t="n"/>
      <c r="CD88" s="302" t="n"/>
      <c r="CE88" s="425" t="n"/>
      <c r="CF88" s="145" t="n"/>
      <c r="CG88" s="145" t="n"/>
      <c r="CH88" s="528" t="n"/>
      <c r="CI88" s="309" t="n"/>
      <c r="CJ88" s="302" t="n"/>
      <c r="CK88" s="302" t="n"/>
      <c r="CL88" s="145" t="n"/>
      <c r="CM88" s="145" t="n"/>
      <c r="CN88" s="145" t="n"/>
      <c r="CO88" s="145" t="n"/>
      <c r="CP88" s="145" t="n"/>
      <c r="CQ88" s="145" t="n"/>
      <c r="CR88" s="145" t="n"/>
      <c r="CS88" s="145" t="n"/>
      <c r="CT88" s="145" t="n"/>
      <c r="CU88" s="145" t="n"/>
      <c r="CV88" s="145" t="n"/>
      <c r="CW88" s="145" t="n"/>
      <c r="CX88" s="145" t="n"/>
      <c r="CY88" s="145" t="n"/>
      <c r="CZ88" s="145" t="n"/>
      <c r="DA88" s="145" t="n"/>
      <c r="DB88" s="145" t="n"/>
      <c r="DC88" s="145" t="n"/>
      <c r="DD88" s="145" t="n"/>
      <c r="DE88" s="145" t="n"/>
      <c r="DF88" s="145" t="n"/>
      <c r="DG88" s="145" t="n"/>
      <c r="DH88" s="156" t="n"/>
    </row>
    <row r="89" ht="21" customHeight="1" s="621">
      <c r="A89" s="144" t="n"/>
      <c r="B89" s="311" t="n"/>
      <c r="C89" s="311" t="n"/>
      <c r="D89" s="326" t="n"/>
      <c r="E89" s="530" t="inlineStr">
        <is>
          <t>COD.</t>
        </is>
      </c>
      <c r="F89" s="531" t="inlineStr">
        <is>
          <t>Tipologia:</t>
        </is>
      </c>
      <c r="G89" s="531" t="inlineStr">
        <is>
          <t>Marca:</t>
        </is>
      </c>
      <c r="H89" s="531" t="inlineStr">
        <is>
          <t>Modello:</t>
        </is>
      </c>
      <c r="I89" s="632" t="n"/>
      <c r="J89" s="317" t="inlineStr">
        <is>
          <t>SNR</t>
        </is>
      </c>
      <c r="K89" s="318" t="inlineStr">
        <is>
          <t>H</t>
        </is>
      </c>
      <c r="L89" s="318" t="inlineStr">
        <is>
          <t>M</t>
        </is>
      </c>
      <c r="M89" s="318" t="inlineStr">
        <is>
          <t>L</t>
        </is>
      </c>
      <c r="N89" s="531" t="inlineStr">
        <is>
          <t>LEQ(A)F</t>
        </is>
      </c>
      <c r="O89" s="531" t="inlineStr">
        <is>
          <t>LEQ(C)F</t>
        </is>
      </c>
      <c r="P89" s="573" t="inlineStr">
        <is>
          <t>PNR</t>
        </is>
      </c>
      <c r="Q89" s="257" t="n"/>
      <c r="R89" s="145" t="n"/>
      <c r="S89" s="145" t="n"/>
      <c r="T89" s="145" t="n"/>
      <c r="U89" s="145" t="n"/>
      <c r="V89" s="145" t="n"/>
      <c r="W89" s="145" t="n"/>
      <c r="X89" s="145" t="n"/>
      <c r="Y89" s="145" t="n"/>
      <c r="Z89" s="145" t="n"/>
      <c r="AA89" s="145" t="n"/>
      <c r="AB89" s="145" t="n"/>
      <c r="AC89" s="145" t="n"/>
      <c r="AD89" s="145" t="n"/>
      <c r="AE89" s="145" t="n"/>
      <c r="AF89" s="145" t="n"/>
      <c r="AG89" s="145" t="n"/>
      <c r="AH89" s="145" t="n"/>
      <c r="AI89" s="145" t="n"/>
      <c r="AJ89" s="428" t="n"/>
      <c r="AK89" s="145" t="n"/>
      <c r="AL89" s="145" t="n"/>
      <c r="AM89" s="145" t="n"/>
      <c r="AN89" s="145" t="n"/>
      <c r="AO89" s="145" t="n"/>
      <c r="AP89" s="145" t="n"/>
      <c r="AQ89" s="145" t="n"/>
      <c r="AR89" s="145" t="n"/>
      <c r="AS89" s="145" t="n"/>
      <c r="AT89" s="145" t="n"/>
      <c r="AU89" s="145" t="n"/>
      <c r="AV89" s="533" t="n"/>
      <c r="AW89" s="145" t="n"/>
      <c r="AX89" s="145" t="n"/>
      <c r="AY89" s="528" t="n"/>
      <c r="AZ89" s="310" t="n"/>
      <c r="BA89" s="302" t="n"/>
      <c r="BB89" s="302" t="n"/>
      <c r="BC89" s="526" t="n"/>
      <c r="BD89" s="145" t="n"/>
      <c r="BE89" s="145" t="n"/>
      <c r="BF89" s="528" t="n"/>
      <c r="BG89" s="310" t="n"/>
      <c r="BH89" s="302" t="n"/>
      <c r="BI89" s="302" t="n"/>
      <c r="BJ89" s="526" t="n"/>
      <c r="BK89" s="145" t="n"/>
      <c r="BL89" s="145" t="n"/>
      <c r="BM89" s="528" t="n"/>
      <c r="BN89" s="310" t="n"/>
      <c r="BO89" s="302" t="n"/>
      <c r="BP89" s="302" t="n"/>
      <c r="BQ89" s="426" t="n"/>
      <c r="BR89" s="145" t="n"/>
      <c r="BS89" s="145" t="n"/>
      <c r="BT89" s="528" t="n"/>
      <c r="BU89" s="310" t="n"/>
      <c r="BV89" s="302" t="n"/>
      <c r="BW89" s="302" t="n"/>
      <c r="BX89" s="425" t="n"/>
      <c r="BY89" s="145" t="n"/>
      <c r="BZ89" s="145" t="n"/>
      <c r="CA89" s="528" t="n"/>
      <c r="CB89" s="310" t="n"/>
      <c r="CC89" s="302" t="n"/>
      <c r="CD89" s="302" t="n"/>
      <c r="CE89" s="425" t="n"/>
      <c r="CF89" s="145" t="n"/>
      <c r="CG89" s="145" t="n"/>
      <c r="CH89" s="528" t="n"/>
      <c r="CI89" s="310" t="n"/>
      <c r="CJ89" s="302" t="n"/>
      <c r="CK89" s="302" t="n"/>
      <c r="CL89" s="145" t="n"/>
      <c r="CM89" s="145" t="n"/>
      <c r="CN89" s="145" t="n"/>
      <c r="CO89" s="145" t="n"/>
      <c r="CP89" s="145" t="n"/>
      <c r="CQ89" s="145" t="n"/>
      <c r="CR89" s="145" t="n"/>
      <c r="CS89" s="145" t="n"/>
      <c r="CT89" s="145" t="n"/>
      <c r="CU89" s="145" t="n"/>
      <c r="CV89" s="145" t="n"/>
      <c r="CW89" s="145" t="n"/>
      <c r="CX89" s="145" t="n"/>
      <c r="CY89" s="145" t="n"/>
      <c r="CZ89" s="145" t="n"/>
      <c r="DA89" s="145" t="n"/>
      <c r="DB89" s="145" t="n"/>
      <c r="DC89" s="145" t="n"/>
      <c r="DD89" s="145" t="n"/>
      <c r="DE89" s="145" t="n"/>
      <c r="DF89" s="145" t="n"/>
      <c r="DG89" s="145" t="n"/>
      <c r="DH89" s="156" t="n"/>
    </row>
    <row r="90" ht="21" customHeight="1" s="621">
      <c r="A90" s="144" t="n"/>
      <c r="B90" s="311" t="n"/>
      <c r="C90" s="311" t="n"/>
      <c r="D90" s="326" t="n"/>
      <c r="E90" s="530" t="inlineStr">
        <is>
          <t>A3</t>
        </is>
      </c>
      <c r="F90" s="535">
        <f t="array" ref="F90">VLOOKUP(E90,$E$115:$L$246,2,FALSE)</f>
        <v/>
      </c>
      <c r="G90" s="535">
        <f t="array" ref="G90">VLOOKUP($E$90,$E$115:$L$246,3,FALSE)</f>
        <v/>
      </c>
      <c r="H90" s="535">
        <f t="array" ref="H90">VLOOKUP($E$90,$E$115:$L$246,4,FALSE)</f>
        <v/>
      </c>
      <c r="I90" s="632" t="n"/>
      <c r="J90" s="536">
        <f t="array" ref="J90">VLOOKUP(E90,$E$115:$L$246,5,FALSE)</f>
        <v/>
      </c>
      <c r="K90" s="536">
        <f t="array" ref="K90">VLOOKUP($E$90,$E$115:$L$246,6,FALSE)</f>
        <v/>
      </c>
      <c r="L90" s="536">
        <f t="array" ref="L90">VLOOKUP($E$90,$E$115:$L$246,7,FALSE)</f>
        <v/>
      </c>
      <c r="M90" s="536">
        <f t="array" ref="M90">VLOOKUP($E$90,$E$115:$L$246,8,FALSE)</f>
        <v/>
      </c>
      <c r="N90" s="736">
        <f t="array" ref="N90">$DE$11</f>
        <v/>
      </c>
      <c r="O90" s="736">
        <f t="array" ref="O90">$DF$11</f>
        <v/>
      </c>
      <c r="P90" s="740">
        <f t="array" ref="P90">IF(($DF$11-$DE$11)&lt;=2,(L91-((K91-L91)/4)*($DF$11-$DE$11-2)),(L91-((L91-M91)/8)*($DF$11-$DE$11-2)))</f>
        <v/>
      </c>
      <c r="Q90" s="257" t="n"/>
      <c r="R90" s="145" t="n"/>
      <c r="S90" s="145" t="n"/>
      <c r="T90" s="145" t="n"/>
      <c r="U90" s="145" t="n"/>
      <c r="V90" s="145" t="n"/>
      <c r="W90" s="145" t="n"/>
      <c r="X90" s="145" t="n"/>
      <c r="Y90" s="145" t="n"/>
      <c r="Z90" s="145" t="n"/>
      <c r="AA90" s="145" t="n"/>
      <c r="AB90" s="145" t="n"/>
      <c r="AC90" s="145" t="n"/>
      <c r="AD90" s="145" t="n"/>
      <c r="AE90" s="145" t="n"/>
      <c r="AF90" s="145" t="n"/>
      <c r="AG90" s="145" t="n"/>
      <c r="AH90" s="145" t="n"/>
      <c r="AI90" s="145" t="n"/>
      <c r="AJ90" s="428" t="n"/>
      <c r="AK90" s="145" t="n"/>
      <c r="AL90" s="145" t="n"/>
      <c r="AM90" s="145" t="n"/>
      <c r="AN90" s="145" t="n"/>
      <c r="AO90" s="145" t="n"/>
      <c r="AP90" s="145" t="n"/>
      <c r="AQ90" s="145" t="n"/>
      <c r="AR90" s="145" t="n"/>
      <c r="AS90" s="145" t="n"/>
      <c r="AT90" s="145" t="n"/>
      <c r="AU90" s="145" t="n"/>
      <c r="AV90" s="732" t="n"/>
      <c r="AW90" s="145" t="n"/>
      <c r="AX90" s="145" t="n"/>
      <c r="AY90" s="528" t="n"/>
      <c r="AZ90" s="309" t="n"/>
      <c r="BA90" s="302" t="n"/>
      <c r="BB90" s="302" t="n"/>
      <c r="BC90" s="526" t="n"/>
      <c r="BD90" s="145" t="n"/>
      <c r="BE90" s="145" t="n"/>
      <c r="BF90" s="528" t="n"/>
      <c r="BG90" s="309" t="n"/>
      <c r="BH90" s="302" t="n"/>
      <c r="BI90" s="302" t="n"/>
      <c r="BJ90" s="526" t="n"/>
      <c r="BK90" s="145" t="n"/>
      <c r="BL90" s="145" t="n"/>
      <c r="BM90" s="528" t="n"/>
      <c r="BN90" s="309" t="n"/>
      <c r="BO90" s="302" t="n"/>
      <c r="BP90" s="302" t="n"/>
      <c r="BQ90" s="426" t="n"/>
      <c r="BR90" s="145" t="n"/>
      <c r="BS90" s="145" t="n"/>
      <c r="BT90" s="528" t="n"/>
      <c r="BU90" s="309" t="n"/>
      <c r="BV90" s="302" t="n"/>
      <c r="BW90" s="302" t="n"/>
      <c r="BX90" s="425" t="n"/>
      <c r="BY90" s="145" t="n"/>
      <c r="BZ90" s="145" t="n"/>
      <c r="CA90" s="528" t="n"/>
      <c r="CB90" s="309" t="n"/>
      <c r="CC90" s="302" t="n"/>
      <c r="CD90" s="302" t="n"/>
      <c r="CE90" s="425" t="n"/>
      <c r="CF90" s="145" t="n"/>
      <c r="CG90" s="145" t="n"/>
      <c r="CH90" s="528" t="n"/>
      <c r="CI90" s="309" t="n"/>
      <c r="CJ90" s="302" t="n"/>
      <c r="CK90" s="302" t="n"/>
      <c r="CL90" s="145" t="n"/>
      <c r="CM90" s="145" t="n"/>
      <c r="CN90" s="145" t="n"/>
      <c r="CO90" s="145" t="n"/>
      <c r="CP90" s="145" t="n"/>
      <c r="CQ90" s="145" t="n"/>
      <c r="CR90" s="145" t="n"/>
      <c r="CS90" s="145" t="n"/>
      <c r="CT90" s="145" t="n"/>
      <c r="CU90" s="145" t="n"/>
      <c r="CV90" s="145" t="n"/>
      <c r="CW90" s="145" t="n"/>
      <c r="CX90" s="145" t="n"/>
      <c r="CY90" s="145" t="n"/>
      <c r="CZ90" s="145" t="n"/>
      <c r="DA90" s="145" t="n"/>
      <c r="DB90" s="145" t="n"/>
      <c r="DC90" s="145" t="n"/>
      <c r="DD90" s="145" t="n"/>
      <c r="DE90" s="145" t="n"/>
      <c r="DF90" s="145" t="n"/>
      <c r="DG90" s="145" t="n"/>
      <c r="DH90" s="156" t="n"/>
    </row>
    <row r="91" ht="21" customHeight="1" s="621">
      <c r="A91" s="144" t="n"/>
      <c r="B91" s="311" t="n"/>
      <c r="C91" s="311" t="n"/>
      <c r="D91" s="368" t="n"/>
      <c r="E91" s="372" t="n"/>
      <c r="F91" s="556" t="n"/>
      <c r="G91" s="557" t="inlineStr">
        <is>
          <t xml:space="preserve">Coeffciente correttivo β = </t>
        </is>
      </c>
      <c r="H91" s="328" t="n">
        <v>0.85</v>
      </c>
      <c r="I91" s="632" t="n"/>
      <c r="J91" s="329">
        <f t="array" ref="J91">H91*J90</f>
        <v/>
      </c>
      <c r="K91" s="330">
        <f t="array" ref="K91">K90*$H$91</f>
        <v/>
      </c>
      <c r="L91" s="330">
        <f t="array" ref="L91">L90*$H$91</f>
        <v/>
      </c>
      <c r="M91" s="330">
        <f t="array" ref="M91">M90*$H$91</f>
        <v/>
      </c>
      <c r="N91" s="633" t="n"/>
      <c r="O91" s="633" t="n"/>
      <c r="P91" s="634" t="n"/>
      <c r="Q91" s="257" t="n"/>
      <c r="R91" s="145" t="n"/>
      <c r="S91" s="145" t="n"/>
      <c r="T91" s="145" t="n"/>
      <c r="U91" s="145" t="n"/>
      <c r="V91" s="145" t="n"/>
      <c r="W91" s="145" t="n"/>
      <c r="X91" s="145" t="n"/>
      <c r="Y91" s="145" t="n"/>
      <c r="Z91" s="145" t="n"/>
      <c r="AA91" s="145" t="n"/>
      <c r="AB91" s="145" t="n"/>
      <c r="AC91" s="145" t="n"/>
      <c r="AD91" s="145" t="n"/>
      <c r="AE91" s="145" t="n"/>
      <c r="AF91" s="145" t="n"/>
      <c r="AG91" s="145" t="n"/>
      <c r="AH91" s="145" t="n"/>
      <c r="AI91" s="145" t="n"/>
      <c r="AJ91" s="428" t="n"/>
      <c r="AK91" s="145" t="n"/>
      <c r="AL91" s="145" t="n"/>
      <c r="AM91" s="145" t="n"/>
      <c r="AN91" s="145" t="n"/>
      <c r="AO91" s="145" t="n"/>
      <c r="AP91" s="145" t="n"/>
      <c r="AQ91" s="145" t="n"/>
      <c r="AR91" s="145" t="n"/>
      <c r="AS91" s="145" t="n"/>
      <c r="AT91" s="145" t="n"/>
      <c r="AU91" s="145" t="n"/>
      <c r="AV91" s="426" t="n"/>
      <c r="AW91" s="145" t="n"/>
      <c r="AX91" s="145" t="n"/>
      <c r="AY91" s="528" t="n"/>
      <c r="AZ91" s="309" t="n"/>
      <c r="BA91" s="302" t="n"/>
      <c r="BB91" s="302" t="n"/>
      <c r="BC91" s="526" t="n"/>
      <c r="BD91" s="145" t="n"/>
      <c r="BE91" s="145" t="n"/>
      <c r="BF91" s="528" t="n"/>
      <c r="BG91" s="309" t="n"/>
      <c r="BH91" s="302" t="n"/>
      <c r="BI91" s="302" t="n"/>
      <c r="BJ91" s="526" t="n"/>
      <c r="BK91" s="145" t="n"/>
      <c r="BL91" s="145" t="n"/>
      <c r="BM91" s="528" t="n"/>
      <c r="BN91" s="309" t="n"/>
      <c r="BO91" s="302" t="n"/>
      <c r="BP91" s="302" t="n"/>
      <c r="BQ91" s="426" t="n"/>
      <c r="BR91" s="145" t="n"/>
      <c r="BS91" s="145" t="n"/>
      <c r="BT91" s="528" t="n"/>
      <c r="BU91" s="309" t="n"/>
      <c r="BV91" s="302" t="n"/>
      <c r="BW91" s="302" t="n"/>
      <c r="BX91" s="425" t="n"/>
      <c r="BY91" s="145" t="n"/>
      <c r="BZ91" s="145" t="n"/>
      <c r="CA91" s="528" t="n"/>
      <c r="CB91" s="309" t="n"/>
      <c r="CC91" s="302" t="n"/>
      <c r="CD91" s="302" t="n"/>
      <c r="CE91" s="425" t="n"/>
      <c r="CF91" s="145" t="n"/>
      <c r="CG91" s="145" t="n"/>
      <c r="CH91" s="528" t="n"/>
      <c r="CI91" s="309" t="n"/>
      <c r="CJ91" s="302" t="n"/>
      <c r="CK91" s="302" t="n"/>
      <c r="CL91" s="145" t="n"/>
      <c r="CM91" s="145" t="n"/>
      <c r="CN91" s="145" t="n"/>
      <c r="CO91" s="145" t="n"/>
      <c r="CP91" s="145" t="n"/>
      <c r="CQ91" s="145" t="n"/>
      <c r="CR91" s="145" t="n"/>
      <c r="CS91" s="145" t="n"/>
      <c r="CT91" s="145" t="n"/>
      <c r="CU91" s="145" t="n"/>
      <c r="CV91" s="145" t="n"/>
      <c r="CW91" s="145" t="n"/>
      <c r="CX91" s="145" t="n"/>
      <c r="CY91" s="145" t="n"/>
      <c r="CZ91" s="145" t="n"/>
      <c r="DA91" s="145" t="n"/>
      <c r="DB91" s="145" t="n"/>
      <c r="DC91" s="145" t="n"/>
      <c r="DD91" s="145" t="n"/>
      <c r="DE91" s="145" t="n"/>
      <c r="DF91" s="145" t="n"/>
      <c r="DG91" s="145" t="n"/>
      <c r="DH91" s="156" t="n"/>
    </row>
    <row r="92" ht="9" customHeight="1" s="621">
      <c r="A92" s="144" t="n"/>
      <c r="B92" s="311" t="n"/>
      <c r="C92" s="311" t="n"/>
      <c r="D92" s="326" t="n"/>
      <c r="E92" s="558" t="n"/>
      <c r="F92" s="631" t="n"/>
      <c r="G92" s="631" t="n"/>
      <c r="H92" s="631" t="n"/>
      <c r="I92" s="631" t="n"/>
      <c r="J92" s="631" t="n"/>
      <c r="K92" s="631" t="n"/>
      <c r="L92" s="631" t="n"/>
      <c r="M92" s="631" t="n"/>
      <c r="N92" s="631" t="n"/>
      <c r="O92" s="631" t="n"/>
      <c r="P92" s="706" t="n"/>
      <c r="Q92" s="257" t="n"/>
      <c r="R92" s="145" t="n"/>
      <c r="S92" s="145" t="n"/>
      <c r="T92" s="145" t="n"/>
      <c r="U92" s="145" t="n"/>
      <c r="V92" s="145" t="n"/>
      <c r="W92" s="145" t="n"/>
      <c r="X92" s="145" t="n"/>
      <c r="Y92" s="145" t="n"/>
      <c r="Z92" s="145" t="n"/>
      <c r="AA92" s="145" t="n"/>
      <c r="AB92" s="145" t="n"/>
      <c r="AC92" s="145" t="n"/>
      <c r="AD92" s="145" t="n"/>
      <c r="AE92" s="145" t="n"/>
      <c r="AF92" s="145" t="n"/>
      <c r="AG92" s="145" t="n"/>
      <c r="AH92" s="145" t="n"/>
      <c r="AI92" s="145" t="n"/>
      <c r="AJ92" s="428" t="n"/>
      <c r="AK92" s="145" t="n"/>
      <c r="AL92" s="145" t="n"/>
      <c r="AM92" s="145" t="n"/>
      <c r="AN92" s="145" t="n"/>
      <c r="AO92" s="145" t="n"/>
      <c r="AP92" s="145" t="n"/>
      <c r="AQ92" s="145" t="n"/>
      <c r="AR92" s="145" t="n"/>
      <c r="AS92" s="145" t="n"/>
      <c r="AT92" s="145" t="n"/>
      <c r="AU92" s="145" t="n"/>
      <c r="AV92" s="426" t="n"/>
      <c r="AW92" s="145" t="n"/>
      <c r="AX92" s="145" t="n"/>
      <c r="AY92" s="528" t="n"/>
      <c r="AZ92" s="309" t="n"/>
      <c r="BA92" s="302" t="n"/>
      <c r="BB92" s="302" t="n"/>
      <c r="BC92" s="526" t="n"/>
      <c r="BD92" s="145" t="n"/>
      <c r="BE92" s="145" t="n"/>
      <c r="BF92" s="528" t="n"/>
      <c r="BG92" s="309" t="n"/>
      <c r="BH92" s="302" t="n"/>
      <c r="BI92" s="302" t="n"/>
      <c r="BJ92" s="526" t="n"/>
      <c r="BK92" s="145" t="n"/>
      <c r="BL92" s="145" t="n"/>
      <c r="BM92" s="528" t="n"/>
      <c r="BN92" s="309" t="n"/>
      <c r="BO92" s="302" t="n"/>
      <c r="BP92" s="302" t="n"/>
      <c r="BQ92" s="426" t="n"/>
      <c r="BR92" s="145" t="n"/>
      <c r="BS92" s="145" t="n"/>
      <c r="BT92" s="528" t="n"/>
      <c r="BU92" s="309" t="n"/>
      <c r="BV92" s="302" t="n"/>
      <c r="BW92" s="302" t="n"/>
      <c r="BX92" s="425" t="n"/>
      <c r="BY92" s="145" t="n"/>
      <c r="BZ92" s="145" t="n"/>
      <c r="CA92" s="528" t="n"/>
      <c r="CB92" s="309" t="n"/>
      <c r="CC92" s="302" t="n"/>
      <c r="CD92" s="302" t="n"/>
      <c r="CE92" s="425" t="n"/>
      <c r="CF92" s="145" t="n"/>
      <c r="CG92" s="145" t="n"/>
      <c r="CH92" s="528" t="n"/>
      <c r="CI92" s="309" t="n"/>
      <c r="CJ92" s="302" t="n"/>
      <c r="CK92" s="302" t="n"/>
      <c r="CL92" s="145" t="n"/>
      <c r="CM92" s="145" t="n"/>
      <c r="CN92" s="145" t="n"/>
      <c r="CO92" s="145" t="n"/>
      <c r="CP92" s="145" t="n"/>
      <c r="CQ92" s="145" t="n"/>
      <c r="CR92" s="145" t="n"/>
      <c r="CS92" s="145" t="n"/>
      <c r="CT92" s="145" t="n"/>
      <c r="CU92" s="145" t="n"/>
      <c r="CV92" s="145" t="n"/>
      <c r="CW92" s="145" t="n"/>
      <c r="CX92" s="145" t="n"/>
      <c r="CY92" s="145" t="n"/>
      <c r="CZ92" s="145" t="n"/>
      <c r="DA92" s="145" t="n"/>
      <c r="DB92" s="145" t="n"/>
      <c r="DC92" s="145" t="n"/>
      <c r="DD92" s="145" t="n"/>
      <c r="DE92" s="145" t="n"/>
      <c r="DF92" s="145" t="n"/>
      <c r="DG92" s="145" t="n"/>
      <c r="DH92" s="156" t="n"/>
    </row>
    <row r="93" ht="21" customHeight="1" s="621">
      <c r="A93" s="144" t="n"/>
      <c r="B93" s="311" t="n"/>
      <c r="C93" s="311" t="n"/>
      <c r="D93" s="326" t="n"/>
      <c r="E93" s="335" t="inlineStr">
        <is>
          <t>STATO</t>
        </is>
      </c>
      <c r="F93" s="632" t="n"/>
      <c r="G93" s="559" t="inlineStr">
        <is>
          <t>Medoto HML</t>
        </is>
      </c>
      <c r="H93" s="560" t="inlineStr">
        <is>
          <t>LEQ</t>
        </is>
      </c>
      <c r="I93" s="531" t="inlineStr">
        <is>
          <t>Leq(A)'</t>
        </is>
      </c>
      <c r="J93" s="694">
        <f t="array" ref="J93">$DE$11-P90</f>
        <v/>
      </c>
      <c r="K93" s="531" t="inlineStr">
        <is>
          <t xml:space="preserve">Lact </t>
        </is>
      </c>
      <c r="L93" s="738" t="n">
        <v>80</v>
      </c>
      <c r="M93" s="710">
        <f t="array" ref="M93">IF(J93&lt;65,"IPERPROTEZIONE",IF(J93&lt;70,"ACCETTABILE",IF(J93&lt;75,"BUONA",IF(J93&lt;80,"ACCETTABILE","INSUFFICIENTE"))))</f>
        <v/>
      </c>
      <c r="N93" s="631" t="n"/>
      <c r="O93" s="631" t="n"/>
      <c r="P93" s="632" t="n"/>
      <c r="Q93" s="154" t="n"/>
      <c r="R93" s="145" t="n"/>
      <c r="S93" s="145" t="n"/>
      <c r="T93" s="145" t="n"/>
      <c r="U93" s="145" t="n"/>
      <c r="V93" s="145" t="n"/>
      <c r="W93" s="145" t="n"/>
      <c r="X93" s="145" t="n"/>
      <c r="Y93" s="145" t="n"/>
      <c r="Z93" s="145" t="n"/>
      <c r="AA93" s="145" t="n"/>
      <c r="AB93" s="145" t="n"/>
      <c r="AC93" s="145" t="n"/>
      <c r="AD93" s="145" t="n"/>
      <c r="AE93" s="145" t="n"/>
      <c r="AF93" s="145" t="n"/>
      <c r="AG93" s="145" t="n"/>
      <c r="AH93" s="145" t="n"/>
      <c r="AI93" s="145" t="n"/>
      <c r="AJ93" s="428" t="n"/>
      <c r="AK93" s="145" t="n"/>
      <c r="AL93" s="145" t="n"/>
      <c r="AM93" s="145" t="n"/>
      <c r="AN93" s="145" t="n"/>
      <c r="AO93" s="145" t="n"/>
      <c r="AP93" s="145" t="n"/>
      <c r="AQ93" s="145" t="n"/>
      <c r="AR93" s="145" t="n"/>
      <c r="AS93" s="145" t="n"/>
      <c r="AT93" s="145" t="n"/>
      <c r="AU93" s="145" t="n"/>
      <c r="AV93" s="734" t="n"/>
      <c r="AW93" s="145" t="n"/>
      <c r="AX93" s="145" t="n"/>
      <c r="AY93" s="528" t="n"/>
      <c r="AZ93" s="309" t="n"/>
      <c r="BA93" s="302" t="n"/>
      <c r="BB93" s="302" t="n"/>
      <c r="BC93" s="526" t="n"/>
      <c r="BD93" s="145" t="n"/>
      <c r="BE93" s="145" t="n"/>
      <c r="BF93" s="528" t="n"/>
      <c r="BG93" s="309" t="n"/>
      <c r="BH93" s="302" t="n"/>
      <c r="BI93" s="302" t="n"/>
      <c r="BJ93" s="526" t="n"/>
      <c r="BK93" s="145" t="n"/>
      <c r="BL93" s="145" t="n"/>
      <c r="BM93" s="528" t="n"/>
      <c r="BN93" s="309" t="n"/>
      <c r="BO93" s="302" t="n"/>
      <c r="BP93" s="302" t="n"/>
      <c r="BQ93" s="426" t="n"/>
      <c r="BR93" s="145" t="n"/>
      <c r="BS93" s="145" t="n"/>
      <c r="BT93" s="528" t="n"/>
      <c r="BU93" s="309" t="n"/>
      <c r="BV93" s="302" t="n"/>
      <c r="BW93" s="302" t="n"/>
      <c r="BX93" s="425" t="n"/>
      <c r="BY93" s="145" t="n"/>
      <c r="BZ93" s="145" t="n"/>
      <c r="CA93" s="528" t="n"/>
      <c r="CB93" s="309" t="n"/>
      <c r="CC93" s="302" t="n"/>
      <c r="CD93" s="302" t="n"/>
      <c r="CE93" s="425" t="n"/>
      <c r="CF93" s="145" t="n"/>
      <c r="CG93" s="145" t="n"/>
      <c r="CH93" s="528" t="n"/>
      <c r="CI93" s="309" t="n"/>
      <c r="CJ93" s="302" t="n"/>
      <c r="CK93" s="302" t="n"/>
      <c r="CL93" s="145" t="n"/>
      <c r="CM93" s="145" t="n"/>
      <c r="CN93" s="145" t="n"/>
      <c r="CO93" s="145" t="n"/>
      <c r="CP93" s="145" t="n"/>
      <c r="CQ93" s="145" t="n"/>
      <c r="CR93" s="145" t="n"/>
      <c r="CS93" s="145" t="n"/>
      <c r="CT93" s="145" t="n"/>
      <c r="CU93" s="145" t="n"/>
      <c r="CV93" s="145" t="n"/>
      <c r="CW93" s="145" t="n"/>
      <c r="CX93" s="145" t="n"/>
      <c r="CY93" s="145" t="n"/>
      <c r="CZ93" s="145" t="n"/>
      <c r="DA93" s="145" t="n"/>
      <c r="DB93" s="145" t="n"/>
      <c r="DC93" s="145" t="n"/>
      <c r="DD93" s="145" t="n"/>
      <c r="DE93" s="145" t="n"/>
      <c r="DF93" s="145" t="n"/>
      <c r="DG93" s="145" t="n"/>
      <c r="DH93" s="156" t="n"/>
    </row>
    <row r="94" ht="29.25" customHeight="1" s="621">
      <c r="A94" s="144" t="n"/>
      <c r="B94" s="311" t="n"/>
      <c r="C94" s="311" t="n"/>
      <c r="D94" s="326" t="n"/>
      <c r="E94" s="342" t="inlineStr">
        <is>
          <t>DA ACQUISTARE</t>
        </is>
      </c>
      <c r="F94" s="697" t="n"/>
      <c r="G94" s="633" t="n"/>
      <c r="H94" s="562" t="inlineStr">
        <is>
          <t>PPeak</t>
        </is>
      </c>
      <c r="I94" s="381" t="inlineStr">
        <is>
          <t>dm</t>
        </is>
      </c>
      <c r="J94" s="707">
        <f t="array" ref="J94">M91-5</f>
        <v/>
      </c>
      <c r="K94" s="381" t="inlineStr">
        <is>
          <t xml:space="preserve">Lact </t>
        </is>
      </c>
      <c r="L94" s="707" t="n">
        <v>135</v>
      </c>
      <c r="M94" s="735">
        <f t="array" ref="M94">IF($O$48&lt;135,"VERIFICA NON NECESSARIA",IF(($O$48-J94)&lt;135,"IDONEO","INSUFFICIENTE"))</f>
        <v/>
      </c>
      <c r="N94" s="699" t="n"/>
      <c r="O94" s="699" t="n"/>
      <c r="P94" s="697" t="n"/>
      <c r="Q94" s="154" t="n"/>
      <c r="R94" s="145" t="n"/>
      <c r="S94" s="145" t="n"/>
      <c r="T94" s="145" t="n"/>
      <c r="U94" s="145" t="n"/>
      <c r="V94" s="145" t="n"/>
      <c r="W94" s="145" t="n"/>
      <c r="X94" s="145" t="n"/>
      <c r="Y94" s="145" t="n"/>
      <c r="Z94" s="145" t="n"/>
      <c r="AA94" s="145" t="n"/>
      <c r="AB94" s="145" t="n"/>
      <c r="AC94" s="145" t="n"/>
      <c r="AD94" s="145" t="n"/>
      <c r="AE94" s="145" t="n"/>
      <c r="AF94" s="145" t="n"/>
      <c r="AG94" s="145" t="n"/>
      <c r="AH94" s="145" t="n"/>
      <c r="AI94" s="145" t="n"/>
      <c r="AJ94" s="428" t="n"/>
      <c r="AK94" s="145" t="n"/>
      <c r="AL94" s="145" t="n"/>
      <c r="AM94" s="145" t="n"/>
      <c r="AN94" s="145" t="n"/>
      <c r="AO94" s="145" t="n"/>
      <c r="AP94" s="145" t="n"/>
      <c r="AQ94" s="145" t="n"/>
      <c r="AR94" s="145" t="n"/>
      <c r="AS94" s="145" t="n"/>
      <c r="AT94" s="145" t="n"/>
      <c r="AU94" s="145" t="n"/>
      <c r="AV94" s="734" t="n"/>
      <c r="AW94" s="145" t="n"/>
      <c r="AX94" s="145" t="n"/>
      <c r="AY94" s="528" t="n"/>
      <c r="AZ94" s="309" t="n"/>
      <c r="BA94" s="302" t="n"/>
      <c r="BB94" s="302" t="n"/>
      <c r="BC94" s="526" t="n"/>
      <c r="BD94" s="145" t="n"/>
      <c r="BE94" s="145" t="n"/>
      <c r="BF94" s="528" t="n"/>
      <c r="BG94" s="309" t="n"/>
      <c r="BH94" s="302" t="n"/>
      <c r="BI94" s="302" t="n"/>
      <c r="BJ94" s="526" t="n"/>
      <c r="BK94" s="145" t="n"/>
      <c r="BL94" s="145" t="n"/>
      <c r="BM94" s="528" t="n"/>
      <c r="BN94" s="309" t="n"/>
      <c r="BO94" s="302" t="n"/>
      <c r="BP94" s="302" t="n"/>
      <c r="BQ94" s="426" t="n"/>
      <c r="BR94" s="145" t="n"/>
      <c r="BS94" s="145" t="n"/>
      <c r="BT94" s="528" t="n"/>
      <c r="BU94" s="309" t="n"/>
      <c r="BV94" s="302" t="n"/>
      <c r="BW94" s="302" t="n"/>
      <c r="BX94" s="425" t="n"/>
      <c r="BY94" s="145" t="n"/>
      <c r="BZ94" s="145" t="n"/>
      <c r="CA94" s="528" t="n"/>
      <c r="CB94" s="309" t="n"/>
      <c r="CC94" s="302" t="n"/>
      <c r="CD94" s="302" t="n"/>
      <c r="CE94" s="425" t="n"/>
      <c r="CF94" s="145" t="n"/>
      <c r="CG94" s="145" t="n"/>
      <c r="CH94" s="528" t="n"/>
      <c r="CI94" s="309" t="n"/>
      <c r="CJ94" s="302" t="n"/>
      <c r="CK94" s="302" t="n"/>
      <c r="CL94" s="145" t="n"/>
      <c r="CM94" s="145" t="n"/>
      <c r="CN94" s="145" t="n"/>
      <c r="CO94" s="145" t="n"/>
      <c r="CP94" s="145" t="n"/>
      <c r="CQ94" s="145" t="n"/>
      <c r="CR94" s="145" t="n"/>
      <c r="CS94" s="145" t="n"/>
      <c r="CT94" s="145" t="n"/>
      <c r="CU94" s="145" t="n"/>
      <c r="CV94" s="145" t="n"/>
      <c r="CW94" s="145" t="n"/>
      <c r="CX94" s="145" t="n"/>
      <c r="CY94" s="145" t="n"/>
      <c r="CZ94" s="145" t="n"/>
      <c r="DA94" s="145" t="n"/>
      <c r="DB94" s="145" t="n"/>
      <c r="DC94" s="145" t="n"/>
      <c r="DD94" s="145" t="n"/>
      <c r="DE94" s="145" t="n"/>
      <c r="DF94" s="145" t="n"/>
      <c r="DG94" s="145" t="n"/>
      <c r="DH94" s="156" t="n"/>
    </row>
    <row r="95" ht="13.5" customHeight="1" s="621">
      <c r="A95" s="144" t="n"/>
      <c r="B95" s="145" t="n"/>
      <c r="C95" s="145" t="n"/>
      <c r="D95" s="145" t="n"/>
      <c r="E95" s="285" t="n"/>
      <c r="F95" s="285" t="n"/>
      <c r="G95" s="248" t="n"/>
      <c r="H95" s="285" t="n"/>
      <c r="I95" s="285" t="n"/>
      <c r="J95" s="285" t="n"/>
      <c r="K95" s="285" t="n"/>
      <c r="L95" s="285" t="n"/>
      <c r="M95" s="285" t="n"/>
      <c r="N95" s="285" t="n"/>
      <c r="O95" s="285" t="n"/>
      <c r="P95" s="285" t="n"/>
      <c r="Q95" s="145" t="n"/>
      <c r="R95" s="145" t="n"/>
      <c r="S95" s="145" t="n"/>
      <c r="T95" s="145" t="n"/>
      <c r="U95" s="145" t="n"/>
      <c r="V95" s="145" t="n"/>
      <c r="W95" s="145" t="n"/>
      <c r="X95" s="145" t="n"/>
      <c r="Y95" s="145" t="n"/>
      <c r="Z95" s="145" t="n"/>
      <c r="AA95" s="145" t="n"/>
      <c r="AB95" s="145" t="n"/>
      <c r="AC95" s="145" t="n"/>
      <c r="AD95" s="145" t="n"/>
      <c r="AE95" s="145" t="n"/>
      <c r="AF95" s="145" t="n"/>
      <c r="AG95" s="145" t="n"/>
      <c r="AH95" s="145" t="n"/>
      <c r="AI95" s="145" t="n"/>
      <c r="AJ95" s="428" t="n"/>
      <c r="AK95" s="145" t="n"/>
      <c r="AL95" s="145" t="n"/>
      <c r="AM95" s="145" t="n"/>
      <c r="AN95" s="145" t="n"/>
      <c r="AO95" s="145" t="n"/>
      <c r="AP95" s="145" t="n"/>
      <c r="AQ95" s="145" t="n"/>
      <c r="AR95" s="145" t="n"/>
      <c r="AS95" s="145" t="n"/>
      <c r="AT95" s="145" t="n"/>
      <c r="AU95" s="145" t="n"/>
      <c r="AV95" s="425" t="n"/>
      <c r="AW95" s="145" t="n"/>
      <c r="AX95" s="145" t="n"/>
      <c r="AY95" s="145" t="n"/>
      <c r="AZ95" s="155" t="n"/>
      <c r="BA95" s="155" t="n"/>
      <c r="BB95" s="155" t="n"/>
      <c r="BC95" s="426" t="n"/>
      <c r="BD95" s="145" t="n"/>
      <c r="BE95" s="145" t="n"/>
      <c r="BF95" s="145" t="n"/>
      <c r="BG95" s="155" t="n"/>
      <c r="BH95" s="155" t="n"/>
      <c r="BI95" s="155" t="n"/>
      <c r="BJ95" s="426" t="n"/>
      <c r="BK95" s="145" t="n"/>
      <c r="BL95" s="145" t="n"/>
      <c r="BM95" s="145" t="n"/>
      <c r="BN95" s="155" t="n"/>
      <c r="BO95" s="155" t="n"/>
      <c r="BP95" s="155" t="n"/>
      <c r="BQ95" s="426" t="n"/>
      <c r="BR95" s="145" t="n"/>
      <c r="BS95" s="145" t="n"/>
      <c r="BT95" s="145" t="n"/>
      <c r="BU95" s="155" t="n"/>
      <c r="BV95" s="155" t="n"/>
      <c r="BW95" s="155" t="n"/>
      <c r="BX95" s="425" t="n"/>
      <c r="BY95" s="145" t="n"/>
      <c r="BZ95" s="145" t="n"/>
      <c r="CA95" s="145" t="n"/>
      <c r="CB95" s="155" t="n"/>
      <c r="CC95" s="155" t="n"/>
      <c r="CD95" s="155" t="n"/>
      <c r="CE95" s="425" t="n"/>
      <c r="CF95" s="145" t="n"/>
      <c r="CG95" s="145" t="n"/>
      <c r="CH95" s="145" t="n"/>
      <c r="CI95" s="155" t="n"/>
      <c r="CJ95" s="155" t="n"/>
      <c r="CK95" s="155" t="n"/>
      <c r="CL95" s="145" t="n"/>
      <c r="CM95" s="145" t="n"/>
      <c r="CN95" s="145" t="n"/>
      <c r="CO95" s="145" t="n"/>
      <c r="CP95" s="145" t="n"/>
      <c r="CQ95" s="145" t="n"/>
      <c r="CR95" s="145" t="n"/>
      <c r="CS95" s="145" t="n"/>
      <c r="CT95" s="145" t="n"/>
      <c r="CU95" s="145" t="n"/>
      <c r="CV95" s="145" t="n"/>
      <c r="CW95" s="145" t="n"/>
      <c r="CX95" s="145" t="n"/>
      <c r="CY95" s="145" t="n"/>
      <c r="CZ95" s="145" t="n"/>
      <c r="DA95" s="145" t="n"/>
      <c r="DB95" s="145" t="n"/>
      <c r="DC95" s="145" t="n"/>
      <c r="DD95" s="145" t="n"/>
      <c r="DE95" s="145" t="n"/>
      <c r="DF95" s="145" t="n"/>
      <c r="DG95" s="145" t="n"/>
      <c r="DH95" s="156" t="n"/>
    </row>
    <row r="96" ht="27" customHeight="1" s="621">
      <c r="A96" s="144" t="n"/>
      <c r="B96" s="311" t="n"/>
      <c r="C96" s="311" t="n"/>
      <c r="D96" s="326" t="n"/>
      <c r="E96" s="363" t="inlineStr">
        <is>
          <t>VERIFICA E GIUDIZIO IDONEITA' DEL D.P.I. CON CALCOLO DEL PNR GLOBALE PER LAeq,F</t>
        </is>
      </c>
      <c r="F96" s="689" t="n"/>
      <c r="G96" s="689" t="n"/>
      <c r="H96" s="689" t="n"/>
      <c r="I96" s="689" t="n"/>
      <c r="J96" s="689" t="n"/>
      <c r="K96" s="689" t="n"/>
      <c r="L96" s="689" t="n"/>
      <c r="M96" s="689" t="n"/>
      <c r="N96" s="689" t="n"/>
      <c r="O96" s="689" t="n"/>
      <c r="P96" s="703" t="n"/>
      <c r="Q96" s="257" t="n"/>
      <c r="R96" s="145" t="n"/>
      <c r="S96" s="145" t="n"/>
      <c r="T96" s="145" t="n"/>
      <c r="U96" s="145" t="n"/>
      <c r="V96" s="145" t="n"/>
      <c r="W96" s="145" t="n"/>
      <c r="X96" s="145" t="n"/>
      <c r="Y96" s="145" t="n"/>
      <c r="Z96" s="145" t="n"/>
      <c r="AA96" s="145" t="n"/>
      <c r="AB96" s="145" t="n"/>
      <c r="AC96" s="145" t="n"/>
      <c r="AD96" s="145" t="n"/>
      <c r="AE96" s="145" t="n"/>
      <c r="AF96" s="145" t="n"/>
      <c r="AG96" s="145" t="n"/>
      <c r="AH96" s="145" t="n"/>
      <c r="AI96" s="145" t="n"/>
      <c r="AJ96" s="428" t="n"/>
      <c r="AK96" s="145" t="n"/>
      <c r="AL96" s="145" t="n"/>
      <c r="AM96" s="145" t="n"/>
      <c r="AN96" s="145" t="n"/>
      <c r="AO96" s="145" t="n"/>
      <c r="AP96" s="145" t="n"/>
      <c r="AQ96" s="145" t="n"/>
      <c r="AR96" s="145" t="n"/>
      <c r="AS96" s="145" t="n"/>
      <c r="AT96" s="145" t="n"/>
      <c r="AU96" s="145" t="n"/>
      <c r="AV96" s="550" t="n"/>
      <c r="AW96" s="145" t="n"/>
      <c r="AX96" s="145" t="n"/>
      <c r="AY96" s="528" t="n"/>
      <c r="AZ96" s="309" t="n"/>
      <c r="BA96" s="302" t="n"/>
      <c r="BB96" s="302" t="n"/>
      <c r="BC96" s="526" t="n"/>
      <c r="BD96" s="145" t="n"/>
      <c r="BE96" s="145" t="n"/>
      <c r="BF96" s="528" t="n"/>
      <c r="BG96" s="309" t="n"/>
      <c r="BH96" s="302" t="n"/>
      <c r="BI96" s="302" t="n"/>
      <c r="BJ96" s="526" t="n"/>
      <c r="BK96" s="145" t="n"/>
      <c r="BL96" s="145" t="n"/>
      <c r="BM96" s="528" t="n"/>
      <c r="BN96" s="309" t="n"/>
      <c r="BO96" s="302" t="n"/>
      <c r="BP96" s="302" t="n"/>
      <c r="BQ96" s="426" t="n"/>
      <c r="BR96" s="145" t="n"/>
      <c r="BS96" s="145" t="n"/>
      <c r="BT96" s="528" t="n"/>
      <c r="BU96" s="309" t="n"/>
      <c r="BV96" s="302" t="n"/>
      <c r="BW96" s="302" t="n"/>
      <c r="BX96" s="425" t="n"/>
      <c r="BY96" s="145" t="n"/>
      <c r="BZ96" s="145" t="n"/>
      <c r="CA96" s="528" t="n"/>
      <c r="CB96" s="309" t="n"/>
      <c r="CC96" s="302" t="n"/>
      <c r="CD96" s="302" t="n"/>
      <c r="CE96" s="425" t="n"/>
      <c r="CF96" s="145" t="n"/>
      <c r="CG96" s="145" t="n"/>
      <c r="CH96" s="528" t="n"/>
      <c r="CI96" s="309" t="n"/>
      <c r="CJ96" s="302" t="n"/>
      <c r="CK96" s="302" t="n"/>
      <c r="CL96" s="145" t="n"/>
      <c r="CM96" s="145" t="n"/>
      <c r="CN96" s="145" t="n"/>
      <c r="CO96" s="145" t="n"/>
      <c r="CP96" s="145" t="n"/>
      <c r="CQ96" s="145" t="n"/>
      <c r="CR96" s="145" t="n"/>
      <c r="CS96" s="145" t="n"/>
      <c r="CT96" s="145" t="n"/>
      <c r="CU96" s="145" t="n"/>
      <c r="CV96" s="145" t="n"/>
      <c r="CW96" s="145" t="n"/>
      <c r="CX96" s="145" t="n"/>
      <c r="CY96" s="145" t="n"/>
      <c r="CZ96" s="145" t="n"/>
      <c r="DA96" s="145" t="n"/>
      <c r="DB96" s="145" t="n"/>
      <c r="DC96" s="145" t="n"/>
      <c r="DD96" s="145" t="n"/>
      <c r="DE96" s="145" t="n"/>
      <c r="DF96" s="145" t="n"/>
      <c r="DG96" s="145" t="n"/>
      <c r="DH96" s="156" t="n"/>
    </row>
    <row r="97" ht="21" customHeight="1" s="621">
      <c r="A97" s="144" t="n"/>
      <c r="B97" s="311" t="n"/>
      <c r="C97" s="311" t="n"/>
      <c r="D97" s="326" t="n"/>
      <c r="E97" s="530" t="inlineStr">
        <is>
          <t>COD.</t>
        </is>
      </c>
      <c r="F97" s="531" t="inlineStr">
        <is>
          <t>Tipologia:</t>
        </is>
      </c>
      <c r="G97" s="531" t="inlineStr">
        <is>
          <t>Marca:</t>
        </is>
      </c>
      <c r="H97" s="531" t="inlineStr">
        <is>
          <t>Modello:</t>
        </is>
      </c>
      <c r="I97" s="632" t="n"/>
      <c r="J97" s="317" t="inlineStr">
        <is>
          <t>SNR</t>
        </is>
      </c>
      <c r="K97" s="318" t="inlineStr">
        <is>
          <t>H</t>
        </is>
      </c>
      <c r="L97" s="318" t="inlineStr">
        <is>
          <t>M</t>
        </is>
      </c>
      <c r="M97" s="318" t="inlineStr">
        <is>
          <t>L</t>
        </is>
      </c>
      <c r="N97" s="531" t="inlineStr">
        <is>
          <t>LEQ(A)F</t>
        </is>
      </c>
      <c r="O97" s="531" t="inlineStr">
        <is>
          <t>LEQ(C)F</t>
        </is>
      </c>
      <c r="P97" s="573" t="inlineStr">
        <is>
          <t>PNR</t>
        </is>
      </c>
      <c r="Q97" s="257" t="n"/>
      <c r="R97" s="145" t="n"/>
      <c r="S97" s="145" t="n"/>
      <c r="T97" s="145" t="n"/>
      <c r="U97" s="145" t="n"/>
      <c r="V97" s="145" t="n"/>
      <c r="W97" s="145" t="n"/>
      <c r="X97" s="145" t="n"/>
      <c r="Y97" s="145" t="n"/>
      <c r="Z97" s="145" t="n"/>
      <c r="AA97" s="145" t="n"/>
      <c r="AB97" s="145" t="n"/>
      <c r="AC97" s="145" t="n"/>
      <c r="AD97" s="145" t="n"/>
      <c r="AE97" s="145" t="n"/>
      <c r="AF97" s="145" t="n"/>
      <c r="AG97" s="145" t="n"/>
      <c r="AH97" s="145" t="n"/>
      <c r="AI97" s="145" t="n"/>
      <c r="AJ97" s="428" t="n"/>
      <c r="AK97" s="145" t="n"/>
      <c r="AL97" s="145" t="n"/>
      <c r="AM97" s="145" t="n"/>
      <c r="AN97" s="145" t="n"/>
      <c r="AO97" s="145" t="n"/>
      <c r="AP97" s="145" t="n"/>
      <c r="AQ97" s="145" t="n"/>
      <c r="AR97" s="145" t="n"/>
      <c r="AS97" s="145" t="n"/>
      <c r="AT97" s="145" t="n"/>
      <c r="AU97" s="145" t="n"/>
      <c r="AV97" s="533" t="n"/>
      <c r="AW97" s="145" t="n"/>
      <c r="AX97" s="145" t="n"/>
      <c r="AY97" s="528" t="n"/>
      <c r="AZ97" s="310" t="n"/>
      <c r="BA97" s="302" t="n"/>
      <c r="BB97" s="302" t="n"/>
      <c r="BC97" s="526" t="n"/>
      <c r="BD97" s="145" t="n"/>
      <c r="BE97" s="145" t="n"/>
      <c r="BF97" s="528" t="n"/>
      <c r="BG97" s="310" t="n"/>
      <c r="BH97" s="302" t="n"/>
      <c r="BI97" s="302" t="n"/>
      <c r="BJ97" s="526" t="n"/>
      <c r="BK97" s="145" t="n"/>
      <c r="BL97" s="145" t="n"/>
      <c r="BM97" s="528" t="n"/>
      <c r="BN97" s="310" t="n"/>
      <c r="BO97" s="302" t="n"/>
      <c r="BP97" s="302" t="n"/>
      <c r="BQ97" s="426" t="n"/>
      <c r="BR97" s="145" t="n"/>
      <c r="BS97" s="145" t="n"/>
      <c r="BT97" s="528" t="n"/>
      <c r="BU97" s="310" t="n"/>
      <c r="BV97" s="302" t="n"/>
      <c r="BW97" s="302" t="n"/>
      <c r="BX97" s="425" t="n"/>
      <c r="BY97" s="145" t="n"/>
      <c r="BZ97" s="145" t="n"/>
      <c r="CA97" s="528" t="n"/>
      <c r="CB97" s="310" t="n"/>
      <c r="CC97" s="302" t="n"/>
      <c r="CD97" s="302" t="n"/>
      <c r="CE97" s="425" t="n"/>
      <c r="CF97" s="145" t="n"/>
      <c r="CG97" s="145" t="n"/>
      <c r="CH97" s="528" t="n"/>
      <c r="CI97" s="310" t="n"/>
      <c r="CJ97" s="302" t="n"/>
      <c r="CK97" s="302" t="n"/>
      <c r="CL97" s="145" t="n"/>
      <c r="CM97" s="145" t="n"/>
      <c r="CN97" s="145" t="n"/>
      <c r="CO97" s="145" t="n"/>
      <c r="CP97" s="145" t="n"/>
      <c r="CQ97" s="145" t="n"/>
      <c r="CR97" s="145" t="n"/>
      <c r="CS97" s="145" t="n"/>
      <c r="CT97" s="145" t="n"/>
      <c r="CU97" s="145" t="n"/>
      <c r="CV97" s="145" t="n"/>
      <c r="CW97" s="145" t="n"/>
      <c r="CX97" s="145" t="n"/>
      <c r="CY97" s="145" t="n"/>
      <c r="CZ97" s="145" t="n"/>
      <c r="DA97" s="145" t="n"/>
      <c r="DB97" s="145" t="n"/>
      <c r="DC97" s="145" t="n"/>
      <c r="DD97" s="145" t="n"/>
      <c r="DE97" s="145" t="n"/>
      <c r="DF97" s="145" t="n"/>
      <c r="DG97" s="145" t="n"/>
      <c r="DH97" s="156" t="n"/>
    </row>
    <row r="98" ht="21" customHeight="1" s="621">
      <c r="A98" s="144" t="n"/>
      <c r="B98" s="311" t="n"/>
      <c r="C98" s="311" t="n"/>
      <c r="D98" s="326" t="n"/>
      <c r="E98" s="530" t="inlineStr">
        <is>
          <t>A6</t>
        </is>
      </c>
      <c r="F98" s="535">
        <f t="array" ref="F98">VLOOKUP(E98,$E$115:$L$246,2,FALSE)</f>
        <v/>
      </c>
      <c r="G98" s="535">
        <f t="array" ref="G98">VLOOKUP($E$98,$E$115:$L$246,3,FALSE)</f>
        <v/>
      </c>
      <c r="H98" s="535">
        <f t="array" ref="H98">VLOOKUP($E$98,$E$115:$L$246,4,FALSE)</f>
        <v/>
      </c>
      <c r="I98" s="632" t="n"/>
      <c r="J98" s="536">
        <f t="array" ref="J98">VLOOKUP(E98,$E$115:$L$246,5,FALSE)</f>
        <v/>
      </c>
      <c r="K98" s="536">
        <f t="array" ref="K98">VLOOKUP($E$98,$E$115:$L$246,6,FALSE)</f>
        <v/>
      </c>
      <c r="L98" s="536">
        <f t="array" ref="L98">VLOOKUP($E$98,$E$115:$L$246,7,FALSE)</f>
        <v/>
      </c>
      <c r="M98" s="536">
        <f t="array" ref="M98">VLOOKUP($E$98,$E$115:$L$246,8,FALSE)</f>
        <v/>
      </c>
      <c r="N98" s="736">
        <f t="array" ref="N98">$DE$11</f>
        <v/>
      </c>
      <c r="O98" s="736">
        <f t="array" ref="O98">$DF$11</f>
        <v/>
      </c>
      <c r="P98" s="740">
        <f t="array" ref="P98">IF(($DF$11-$DE$11)&lt;=2,(L99-((K99-L99)/4)*($DF$11-$DE$11-2)),(L99-((L99-M99)/8)*($DF$11-$DE$11-2)))</f>
        <v/>
      </c>
      <c r="Q98" s="257" t="n"/>
      <c r="R98" s="145" t="n"/>
      <c r="S98" s="145" t="n"/>
      <c r="T98" s="145" t="n"/>
      <c r="U98" s="145" t="n"/>
      <c r="V98" s="145" t="n"/>
      <c r="W98" s="145" t="n"/>
      <c r="X98" s="145" t="n"/>
      <c r="Y98" s="145" t="n"/>
      <c r="Z98" s="145" t="n"/>
      <c r="AA98" s="145" t="n"/>
      <c r="AB98" s="145" t="n"/>
      <c r="AC98" s="145" t="n"/>
      <c r="AD98" s="145" t="n"/>
      <c r="AE98" s="145" t="n"/>
      <c r="AF98" s="145" t="n"/>
      <c r="AG98" s="145" t="n"/>
      <c r="AH98" s="145" t="n"/>
      <c r="AI98" s="145" t="n"/>
      <c r="AJ98" s="428" t="n"/>
      <c r="AK98" s="145" t="n"/>
      <c r="AL98" s="145" t="n"/>
      <c r="AM98" s="145" t="n"/>
      <c r="AN98" s="145" t="n"/>
      <c r="AO98" s="145" t="n"/>
      <c r="AP98" s="145" t="n"/>
      <c r="AQ98" s="145" t="n"/>
      <c r="AR98" s="145" t="n"/>
      <c r="AS98" s="145" t="n"/>
      <c r="AT98" s="145" t="n"/>
      <c r="AU98" s="145" t="n"/>
      <c r="AV98" s="732" t="n"/>
      <c r="AW98" s="145" t="n"/>
      <c r="AX98" s="145" t="n"/>
      <c r="AY98" s="528" t="n"/>
      <c r="AZ98" s="309" t="n"/>
      <c r="BA98" s="302" t="n"/>
      <c r="BB98" s="302" t="n"/>
      <c r="BC98" s="526" t="n"/>
      <c r="BD98" s="145" t="n"/>
      <c r="BE98" s="145" t="n"/>
      <c r="BF98" s="528" t="n"/>
      <c r="BG98" s="309" t="n"/>
      <c r="BH98" s="302" t="n"/>
      <c r="BI98" s="302" t="n"/>
      <c r="BJ98" s="526" t="n"/>
      <c r="BK98" s="145" t="n"/>
      <c r="BL98" s="145" t="n"/>
      <c r="BM98" s="528" t="n"/>
      <c r="BN98" s="309" t="n"/>
      <c r="BO98" s="302" t="n"/>
      <c r="BP98" s="302" t="n"/>
      <c r="BQ98" s="426" t="n"/>
      <c r="BR98" s="145" t="n"/>
      <c r="BS98" s="145" t="n"/>
      <c r="BT98" s="528" t="n"/>
      <c r="BU98" s="309" t="n"/>
      <c r="BV98" s="302" t="n"/>
      <c r="BW98" s="302" t="n"/>
      <c r="BX98" s="425" t="n"/>
      <c r="BY98" s="145" t="n"/>
      <c r="BZ98" s="145" t="n"/>
      <c r="CA98" s="528" t="n"/>
      <c r="CB98" s="309" t="n"/>
      <c r="CC98" s="302" t="n"/>
      <c r="CD98" s="302" t="n"/>
      <c r="CE98" s="425" t="n"/>
      <c r="CF98" s="145" t="n"/>
      <c r="CG98" s="145" t="n"/>
      <c r="CH98" s="528" t="n"/>
      <c r="CI98" s="309" t="n"/>
      <c r="CJ98" s="302" t="n"/>
      <c r="CK98" s="302" t="n"/>
      <c r="CL98" s="145" t="n"/>
      <c r="CM98" s="145" t="n"/>
      <c r="CN98" s="145" t="n"/>
      <c r="CO98" s="145" t="n"/>
      <c r="CP98" s="145" t="n"/>
      <c r="CQ98" s="145" t="n"/>
      <c r="CR98" s="145" t="n"/>
      <c r="CS98" s="145" t="n"/>
      <c r="CT98" s="145" t="n"/>
      <c r="CU98" s="145" t="n"/>
      <c r="CV98" s="145" t="n"/>
      <c r="CW98" s="145" t="n"/>
      <c r="CX98" s="145" t="n"/>
      <c r="CY98" s="145" t="n"/>
      <c r="CZ98" s="145" t="n"/>
      <c r="DA98" s="145" t="n"/>
      <c r="DB98" s="145" t="n"/>
      <c r="DC98" s="145" t="n"/>
      <c r="DD98" s="145" t="n"/>
      <c r="DE98" s="145" t="n"/>
      <c r="DF98" s="145" t="n"/>
      <c r="DG98" s="145" t="n"/>
      <c r="DH98" s="156" t="n"/>
    </row>
    <row r="99" ht="21" customHeight="1" s="621">
      <c r="A99" s="144" t="n"/>
      <c r="B99" s="311" t="n"/>
      <c r="C99" s="311" t="n"/>
      <c r="D99" s="368" t="n"/>
      <c r="E99" s="372" t="n"/>
      <c r="F99" s="556" t="n"/>
      <c r="G99" s="557" t="inlineStr">
        <is>
          <t xml:space="preserve">Coeffciente correttivo β = </t>
        </is>
      </c>
      <c r="H99" s="328" t="n">
        <v>0.85</v>
      </c>
      <c r="I99" s="632" t="n"/>
      <c r="J99" s="329">
        <f t="array" ref="J99">H99*J98</f>
        <v/>
      </c>
      <c r="K99" s="330">
        <f t="array" ref="K99">K98*$H$99</f>
        <v/>
      </c>
      <c r="L99" s="330">
        <f t="array" ref="L99">L98*$H$99</f>
        <v/>
      </c>
      <c r="M99" s="330">
        <f t="array" ref="M99">M98*$H$99</f>
        <v/>
      </c>
      <c r="N99" s="633" t="n"/>
      <c r="O99" s="633" t="n"/>
      <c r="P99" s="634" t="n"/>
      <c r="Q99" s="257" t="n"/>
      <c r="R99" s="145" t="n"/>
      <c r="S99" s="145" t="n"/>
      <c r="T99" s="145" t="n"/>
      <c r="U99" s="145" t="n"/>
      <c r="V99" s="145" t="n"/>
      <c r="W99" s="145" t="n"/>
      <c r="X99" s="145" t="n"/>
      <c r="Y99" s="145" t="n"/>
      <c r="Z99" s="145" t="n"/>
      <c r="AA99" s="145" t="n"/>
      <c r="AB99" s="145" t="n"/>
      <c r="AC99" s="145" t="n"/>
      <c r="AD99" s="145" t="n"/>
      <c r="AE99" s="145" t="n"/>
      <c r="AF99" s="145" t="n"/>
      <c r="AG99" s="145" t="n"/>
      <c r="AH99" s="145" t="n"/>
      <c r="AI99" s="145" t="n"/>
      <c r="AJ99" s="428" t="n"/>
      <c r="AK99" s="145" t="n"/>
      <c r="AL99" s="145" t="n"/>
      <c r="AM99" s="145" t="n"/>
      <c r="AN99" s="145" t="n"/>
      <c r="AO99" s="145" t="n"/>
      <c r="AP99" s="145" t="n"/>
      <c r="AQ99" s="145" t="n"/>
      <c r="AR99" s="145" t="n"/>
      <c r="AS99" s="145" t="n"/>
      <c r="AT99" s="145" t="n"/>
      <c r="AU99" s="145" t="n"/>
      <c r="AV99" s="426" t="n"/>
      <c r="AW99" s="145" t="n"/>
      <c r="AX99" s="145" t="n"/>
      <c r="AY99" s="528" t="n"/>
      <c r="AZ99" s="309" t="n"/>
      <c r="BA99" s="302" t="n"/>
      <c r="BB99" s="302" t="n"/>
      <c r="BC99" s="526" t="n"/>
      <c r="BD99" s="145" t="n"/>
      <c r="BE99" s="145" t="n"/>
      <c r="BF99" s="528" t="n"/>
      <c r="BG99" s="309" t="n"/>
      <c r="BH99" s="302" t="n"/>
      <c r="BI99" s="302" t="n"/>
      <c r="BJ99" s="526" t="n"/>
      <c r="BK99" s="145" t="n"/>
      <c r="BL99" s="145" t="n"/>
      <c r="BM99" s="528" t="n"/>
      <c r="BN99" s="309" t="n"/>
      <c r="BO99" s="302" t="n"/>
      <c r="BP99" s="302" t="n"/>
      <c r="BQ99" s="426" t="n"/>
      <c r="BR99" s="145" t="n"/>
      <c r="BS99" s="145" t="n"/>
      <c r="BT99" s="528" t="n"/>
      <c r="BU99" s="309" t="n"/>
      <c r="BV99" s="302" t="n"/>
      <c r="BW99" s="302" t="n"/>
      <c r="BX99" s="425" t="n"/>
      <c r="BY99" s="145" t="n"/>
      <c r="BZ99" s="145" t="n"/>
      <c r="CA99" s="528" t="n"/>
      <c r="CB99" s="309" t="n"/>
      <c r="CC99" s="302" t="n"/>
      <c r="CD99" s="302" t="n"/>
      <c r="CE99" s="425" t="n"/>
      <c r="CF99" s="145" t="n"/>
      <c r="CG99" s="145" t="n"/>
      <c r="CH99" s="528" t="n"/>
      <c r="CI99" s="309" t="n"/>
      <c r="CJ99" s="302" t="n"/>
      <c r="CK99" s="302" t="n"/>
      <c r="CL99" s="145" t="n"/>
      <c r="CM99" s="145" t="n"/>
      <c r="CN99" s="145" t="n"/>
      <c r="CO99" s="145" t="n"/>
      <c r="CP99" s="145" t="n"/>
      <c r="CQ99" s="145" t="n"/>
      <c r="CR99" s="145" t="n"/>
      <c r="CS99" s="145" t="n"/>
      <c r="CT99" s="145" t="n"/>
      <c r="CU99" s="145" t="n"/>
      <c r="CV99" s="145" t="n"/>
      <c r="CW99" s="145" t="n"/>
      <c r="CX99" s="145" t="n"/>
      <c r="CY99" s="145" t="n"/>
      <c r="CZ99" s="145" t="n"/>
      <c r="DA99" s="145" t="n"/>
      <c r="DB99" s="145" t="n"/>
      <c r="DC99" s="145" t="n"/>
      <c r="DD99" s="145" t="n"/>
      <c r="DE99" s="145" t="n"/>
      <c r="DF99" s="145" t="n"/>
      <c r="DG99" s="145" t="n"/>
      <c r="DH99" s="156" t="n"/>
    </row>
    <row r="100" ht="9" customHeight="1" s="621">
      <c r="A100" s="144" t="n"/>
      <c r="B100" s="311" t="n"/>
      <c r="C100" s="311" t="n"/>
      <c r="D100" s="326" t="n"/>
      <c r="E100" s="558" t="n"/>
      <c r="F100" s="631" t="n"/>
      <c r="G100" s="631" t="n"/>
      <c r="H100" s="631" t="n"/>
      <c r="I100" s="631" t="n"/>
      <c r="J100" s="631" t="n"/>
      <c r="K100" s="631" t="n"/>
      <c r="L100" s="631" t="n"/>
      <c r="M100" s="631" t="n"/>
      <c r="N100" s="631" t="n"/>
      <c r="O100" s="631" t="n"/>
      <c r="P100" s="706" t="n"/>
      <c r="Q100" s="257" t="n"/>
      <c r="R100" s="145" t="n"/>
      <c r="S100" s="145" t="n"/>
      <c r="T100" s="145" t="n"/>
      <c r="U100" s="145" t="n"/>
      <c r="V100" s="145" t="n"/>
      <c r="W100" s="145" t="n"/>
      <c r="X100" s="145" t="n"/>
      <c r="Y100" s="145" t="n"/>
      <c r="Z100" s="145" t="n"/>
      <c r="AA100" s="145" t="n"/>
      <c r="AB100" s="145" t="n"/>
      <c r="AC100" s="145" t="n"/>
      <c r="AD100" s="145" t="n"/>
      <c r="AE100" s="145" t="n"/>
      <c r="AF100" s="145" t="n"/>
      <c r="AG100" s="145" t="n"/>
      <c r="AH100" s="145" t="n"/>
      <c r="AI100" s="145" t="n"/>
      <c r="AJ100" s="428" t="n"/>
      <c r="AK100" s="145" t="n"/>
      <c r="AL100" s="145" t="n"/>
      <c r="AM100" s="145" t="n"/>
      <c r="AN100" s="145" t="n"/>
      <c r="AO100" s="145" t="n"/>
      <c r="AP100" s="145" t="n"/>
      <c r="AQ100" s="145" t="n"/>
      <c r="AR100" s="145" t="n"/>
      <c r="AS100" s="145" t="n"/>
      <c r="AT100" s="145" t="n"/>
      <c r="AU100" s="145" t="n"/>
      <c r="AV100" s="426" t="n"/>
      <c r="AW100" s="145" t="n"/>
      <c r="AX100" s="145" t="n"/>
      <c r="AY100" s="528" t="n"/>
      <c r="AZ100" s="309" t="n"/>
      <c r="BA100" s="302" t="n"/>
      <c r="BB100" s="302" t="n"/>
      <c r="BC100" s="526" t="n"/>
      <c r="BD100" s="145" t="n"/>
      <c r="BE100" s="145" t="n"/>
      <c r="BF100" s="528" t="n"/>
      <c r="BG100" s="309" t="n"/>
      <c r="BH100" s="302" t="n"/>
      <c r="BI100" s="302" t="n"/>
      <c r="BJ100" s="526" t="n"/>
      <c r="BK100" s="145" t="n"/>
      <c r="BL100" s="145" t="n"/>
      <c r="BM100" s="528" t="n"/>
      <c r="BN100" s="309" t="n"/>
      <c r="BO100" s="302" t="n"/>
      <c r="BP100" s="302" t="n"/>
      <c r="BQ100" s="426" t="n"/>
      <c r="BR100" s="145" t="n"/>
      <c r="BS100" s="145" t="n"/>
      <c r="BT100" s="528" t="n"/>
      <c r="BU100" s="309" t="n"/>
      <c r="BV100" s="302" t="n"/>
      <c r="BW100" s="302" t="n"/>
      <c r="BX100" s="425" t="n"/>
      <c r="BY100" s="145" t="n"/>
      <c r="BZ100" s="145" t="n"/>
      <c r="CA100" s="528" t="n"/>
      <c r="CB100" s="309" t="n"/>
      <c r="CC100" s="302" t="n"/>
      <c r="CD100" s="302" t="n"/>
      <c r="CE100" s="425" t="n"/>
      <c r="CF100" s="145" t="n"/>
      <c r="CG100" s="145" t="n"/>
      <c r="CH100" s="528" t="n"/>
      <c r="CI100" s="309" t="n"/>
      <c r="CJ100" s="302" t="n"/>
      <c r="CK100" s="302" t="n"/>
      <c r="CL100" s="145" t="n"/>
      <c r="CM100" s="145" t="n"/>
      <c r="CN100" s="145" t="n"/>
      <c r="CO100" s="145" t="n"/>
      <c r="CP100" s="145" t="n"/>
      <c r="CQ100" s="145" t="n"/>
      <c r="CR100" s="145" t="n"/>
      <c r="CS100" s="145" t="n"/>
      <c r="CT100" s="145" t="n"/>
      <c r="CU100" s="145" t="n"/>
      <c r="CV100" s="145" t="n"/>
      <c r="CW100" s="145" t="n"/>
      <c r="CX100" s="145" t="n"/>
      <c r="CY100" s="145" t="n"/>
      <c r="CZ100" s="145" t="n"/>
      <c r="DA100" s="145" t="n"/>
      <c r="DB100" s="145" t="n"/>
      <c r="DC100" s="145" t="n"/>
      <c r="DD100" s="145" t="n"/>
      <c r="DE100" s="145" t="n"/>
      <c r="DF100" s="145" t="n"/>
      <c r="DG100" s="145" t="n"/>
      <c r="DH100" s="156" t="n"/>
    </row>
    <row r="101" ht="21" customHeight="1" s="621">
      <c r="A101" s="144" t="n"/>
      <c r="B101" s="311" t="n"/>
      <c r="C101" s="311" t="n"/>
      <c r="D101" s="326" t="n"/>
      <c r="E101" s="335" t="inlineStr">
        <is>
          <t>STATO</t>
        </is>
      </c>
      <c r="F101" s="632" t="n"/>
      <c r="G101" s="559" t="inlineStr">
        <is>
          <t>Medoto HML</t>
        </is>
      </c>
      <c r="H101" s="560" t="inlineStr">
        <is>
          <t>LEQ</t>
        </is>
      </c>
      <c r="I101" s="531" t="inlineStr">
        <is>
          <t>Leq(A)'</t>
        </is>
      </c>
      <c r="J101" s="694">
        <f t="array" ref="J101">$DE$11-P98</f>
        <v/>
      </c>
      <c r="K101" s="531" t="inlineStr">
        <is>
          <t xml:space="preserve">Lact </t>
        </is>
      </c>
      <c r="L101" s="738" t="n">
        <v>80</v>
      </c>
      <c r="M101" s="710">
        <f t="array" ref="M101">IF(J101&lt;65,"IPERPROTEZIONE",IF(J101&lt;70,"ACCETTABILE",IF(J101&lt;75,"BUONA",IF(J101&lt;80,"ACCETTABILE","INSUFFICIENTE"))))</f>
        <v/>
      </c>
      <c r="N101" s="631" t="n"/>
      <c r="O101" s="631" t="n"/>
      <c r="P101" s="632" t="n"/>
      <c r="Q101" s="154" t="n"/>
      <c r="R101" s="145" t="n"/>
      <c r="S101" s="145" t="n"/>
      <c r="T101" s="145" t="n"/>
      <c r="U101" s="145" t="n"/>
      <c r="V101" s="145" t="n"/>
      <c r="W101" s="145" t="n"/>
      <c r="X101" s="145" t="n"/>
      <c r="Y101" s="145" t="n"/>
      <c r="Z101" s="145" t="n"/>
      <c r="AA101" s="145" t="n"/>
      <c r="AB101" s="145" t="n"/>
      <c r="AC101" s="145" t="n"/>
      <c r="AD101" s="145" t="n"/>
      <c r="AE101" s="145" t="n"/>
      <c r="AF101" s="145" t="n"/>
      <c r="AG101" s="145" t="n"/>
      <c r="AH101" s="145" t="n"/>
      <c r="AI101" s="145" t="n"/>
      <c r="AJ101" s="428" t="n"/>
      <c r="AK101" s="145" t="n"/>
      <c r="AL101" s="145" t="n"/>
      <c r="AM101" s="145" t="n"/>
      <c r="AN101" s="145" t="n"/>
      <c r="AO101" s="145" t="n"/>
      <c r="AP101" s="145" t="n"/>
      <c r="AQ101" s="145" t="n"/>
      <c r="AR101" s="145" t="n"/>
      <c r="AS101" s="145" t="n"/>
      <c r="AT101" s="145" t="n"/>
      <c r="AU101" s="145" t="n"/>
      <c r="AV101" s="734" t="n"/>
      <c r="AW101" s="145" t="n"/>
      <c r="AX101" s="145" t="n"/>
      <c r="AY101" s="528" t="n"/>
      <c r="AZ101" s="309" t="n"/>
      <c r="BA101" s="302" t="n"/>
      <c r="BB101" s="302" t="n"/>
      <c r="BC101" s="526" t="n"/>
      <c r="BD101" s="145" t="n"/>
      <c r="BE101" s="145" t="n"/>
      <c r="BF101" s="528" t="n"/>
      <c r="BG101" s="309" t="n"/>
      <c r="BH101" s="302" t="n"/>
      <c r="BI101" s="302" t="n"/>
      <c r="BJ101" s="526" t="n"/>
      <c r="BK101" s="145" t="n"/>
      <c r="BL101" s="145" t="n"/>
      <c r="BM101" s="528" t="n"/>
      <c r="BN101" s="309" t="n"/>
      <c r="BO101" s="302" t="n"/>
      <c r="BP101" s="302" t="n"/>
      <c r="BQ101" s="426" t="n"/>
      <c r="BR101" s="145" t="n"/>
      <c r="BS101" s="145" t="n"/>
      <c r="BT101" s="528" t="n"/>
      <c r="BU101" s="309" t="n"/>
      <c r="BV101" s="302" t="n"/>
      <c r="BW101" s="302" t="n"/>
      <c r="BX101" s="425" t="n"/>
      <c r="BY101" s="145" t="n"/>
      <c r="BZ101" s="145" t="n"/>
      <c r="CA101" s="528" t="n"/>
      <c r="CB101" s="309" t="n"/>
      <c r="CC101" s="302" t="n"/>
      <c r="CD101" s="302" t="n"/>
      <c r="CE101" s="425" t="n"/>
      <c r="CF101" s="145" t="n"/>
      <c r="CG101" s="145" t="n"/>
      <c r="CH101" s="528" t="n"/>
      <c r="CI101" s="309" t="n"/>
      <c r="CJ101" s="302" t="n"/>
      <c r="CK101" s="302" t="n"/>
      <c r="CL101" s="145" t="n"/>
      <c r="CM101" s="145" t="n"/>
      <c r="CN101" s="145" t="n"/>
      <c r="CO101" s="145" t="n"/>
      <c r="CP101" s="145" t="n"/>
      <c r="CQ101" s="145" t="n"/>
      <c r="CR101" s="145" t="n"/>
      <c r="CS101" s="145" t="n"/>
      <c r="CT101" s="145" t="n"/>
      <c r="CU101" s="145" t="n"/>
      <c r="CV101" s="145" t="n"/>
      <c r="CW101" s="145" t="n"/>
      <c r="CX101" s="145" t="n"/>
      <c r="CY101" s="145" t="n"/>
      <c r="CZ101" s="145" t="n"/>
      <c r="DA101" s="145" t="n"/>
      <c r="DB101" s="145" t="n"/>
      <c r="DC101" s="145" t="n"/>
      <c r="DD101" s="145" t="n"/>
      <c r="DE101" s="145" t="n"/>
      <c r="DF101" s="145" t="n"/>
      <c r="DG101" s="145" t="n"/>
      <c r="DH101" s="156" t="n"/>
    </row>
    <row r="102" ht="29.25" customHeight="1" s="621">
      <c r="A102" s="144" t="n"/>
      <c r="B102" s="311" t="n"/>
      <c r="C102" s="311" t="n"/>
      <c r="D102" s="326" t="n"/>
      <c r="E102" s="342" t="inlineStr">
        <is>
          <t>DA ACQUISTARE</t>
        </is>
      </c>
      <c r="F102" s="697" t="n"/>
      <c r="G102" s="633" t="n"/>
      <c r="H102" s="562" t="inlineStr">
        <is>
          <t>PPeak</t>
        </is>
      </c>
      <c r="I102" s="381" t="inlineStr">
        <is>
          <t>dm</t>
        </is>
      </c>
      <c r="J102" s="707">
        <f t="array" ref="J102">M99-5</f>
        <v/>
      </c>
      <c r="K102" s="381" t="inlineStr">
        <is>
          <t xml:space="preserve">Lact </t>
        </is>
      </c>
      <c r="L102" s="707" t="n">
        <v>135</v>
      </c>
      <c r="M102" s="735">
        <f t="array" ref="M102">IF($O$48&lt;135,"VERIFICA NON NECESSARIA",IF(($O$48-J102)&lt;135,"IDONEO","INSUFFICIENTE"))</f>
        <v/>
      </c>
      <c r="N102" s="699" t="n"/>
      <c r="O102" s="699" t="n"/>
      <c r="P102" s="697" t="n"/>
      <c r="Q102" s="154" t="n"/>
      <c r="R102" s="145" t="n"/>
      <c r="S102" s="145" t="n"/>
      <c r="T102" s="145" t="n"/>
      <c r="U102" s="145" t="n"/>
      <c r="V102" s="145" t="n"/>
      <c r="W102" s="145" t="n"/>
      <c r="X102" s="145" t="n"/>
      <c r="Y102" s="145" t="n"/>
      <c r="Z102" s="145" t="n"/>
      <c r="AA102" s="145" t="n"/>
      <c r="AB102" s="145" t="n"/>
      <c r="AC102" s="145" t="n"/>
      <c r="AD102" s="145" t="n"/>
      <c r="AE102" s="145" t="n"/>
      <c r="AF102" s="145" t="n"/>
      <c r="AG102" s="145" t="n"/>
      <c r="AH102" s="145" t="n"/>
      <c r="AI102" s="145" t="n"/>
      <c r="AJ102" s="428" t="n"/>
      <c r="AK102" s="145" t="n"/>
      <c r="AL102" s="145" t="n"/>
      <c r="AM102" s="145" t="n"/>
      <c r="AN102" s="145" t="n"/>
      <c r="AO102" s="145" t="n"/>
      <c r="AP102" s="145" t="n"/>
      <c r="AQ102" s="145" t="n"/>
      <c r="AR102" s="145" t="n"/>
      <c r="AS102" s="145" t="n"/>
      <c r="AT102" s="145" t="n"/>
      <c r="AU102" s="145" t="n"/>
      <c r="AV102" s="734" t="n"/>
      <c r="AW102" s="145" t="n"/>
      <c r="AX102" s="145" t="n"/>
      <c r="AY102" s="528" t="n"/>
      <c r="AZ102" s="309" t="n"/>
      <c r="BA102" s="302" t="n"/>
      <c r="BB102" s="302" t="n"/>
      <c r="BC102" s="526" t="n"/>
      <c r="BD102" s="145" t="n"/>
      <c r="BE102" s="145" t="n"/>
      <c r="BF102" s="528" t="n"/>
      <c r="BG102" s="309" t="n"/>
      <c r="BH102" s="302" t="n"/>
      <c r="BI102" s="302" t="n"/>
      <c r="BJ102" s="526" t="n"/>
      <c r="BK102" s="145" t="n"/>
      <c r="BL102" s="145" t="n"/>
      <c r="BM102" s="528" t="n"/>
      <c r="BN102" s="309" t="n"/>
      <c r="BO102" s="302" t="n"/>
      <c r="BP102" s="302" t="n"/>
      <c r="BQ102" s="426" t="n"/>
      <c r="BR102" s="145" t="n"/>
      <c r="BS102" s="145" t="n"/>
      <c r="BT102" s="528" t="n"/>
      <c r="BU102" s="309" t="n"/>
      <c r="BV102" s="302" t="n"/>
      <c r="BW102" s="302" t="n"/>
      <c r="BX102" s="425" t="n"/>
      <c r="BY102" s="145" t="n"/>
      <c r="BZ102" s="145" t="n"/>
      <c r="CA102" s="528" t="n"/>
      <c r="CB102" s="309" t="n"/>
      <c r="CC102" s="302" t="n"/>
      <c r="CD102" s="302" t="n"/>
      <c r="CE102" s="425" t="n"/>
      <c r="CF102" s="145" t="n"/>
      <c r="CG102" s="145" t="n"/>
      <c r="CH102" s="528" t="n"/>
      <c r="CI102" s="309" t="n"/>
      <c r="CJ102" s="302" t="n"/>
      <c r="CK102" s="302" t="n"/>
      <c r="CL102" s="145" t="n"/>
      <c r="CM102" s="145" t="n"/>
      <c r="CN102" s="145" t="n"/>
      <c r="CO102" s="145" t="n"/>
      <c r="CP102" s="145" t="n"/>
      <c r="CQ102" s="145" t="n"/>
      <c r="CR102" s="145" t="n"/>
      <c r="CS102" s="145" t="n"/>
      <c r="CT102" s="145" t="n"/>
      <c r="CU102" s="145" t="n"/>
      <c r="CV102" s="145" t="n"/>
      <c r="CW102" s="145" t="n"/>
      <c r="CX102" s="145" t="n"/>
      <c r="CY102" s="145" t="n"/>
      <c r="CZ102" s="145" t="n"/>
      <c r="DA102" s="145" t="n"/>
      <c r="DB102" s="145" t="n"/>
      <c r="DC102" s="145" t="n"/>
      <c r="DD102" s="145" t="n"/>
      <c r="DE102" s="145" t="n"/>
      <c r="DF102" s="145" t="n"/>
      <c r="DG102" s="145" t="n"/>
      <c r="DH102" s="156" t="n"/>
    </row>
    <row r="103" ht="13.5" customHeight="1" s="621">
      <c r="A103" s="144" t="n"/>
      <c r="B103" s="145" t="n"/>
      <c r="C103" s="145" t="n"/>
      <c r="D103" s="145" t="n"/>
      <c r="E103" s="285" t="n"/>
      <c r="F103" s="285" t="n"/>
      <c r="G103" s="248" t="n"/>
      <c r="H103" s="285" t="n"/>
      <c r="I103" s="285" t="n"/>
      <c r="J103" s="285" t="n"/>
      <c r="K103" s="285" t="n"/>
      <c r="L103" s="285" t="n"/>
      <c r="M103" s="285" t="n"/>
      <c r="N103" s="285" t="n"/>
      <c r="O103" s="285" t="n"/>
      <c r="P103" s="285" t="n"/>
      <c r="Q103" s="145" t="n"/>
      <c r="R103" s="145" t="n"/>
      <c r="S103" s="145" t="n"/>
      <c r="T103" s="145" t="n"/>
      <c r="U103" s="145" t="n"/>
      <c r="V103" s="145" t="n"/>
      <c r="W103" s="145" t="n"/>
      <c r="X103" s="145" t="n"/>
      <c r="Y103" s="145" t="n"/>
      <c r="Z103" s="145" t="n"/>
      <c r="AA103" s="145" t="n"/>
      <c r="AB103" s="145" t="n"/>
      <c r="AC103" s="145" t="n"/>
      <c r="AD103" s="145" t="n"/>
      <c r="AE103" s="145" t="n"/>
      <c r="AF103" s="145" t="n"/>
      <c r="AG103" s="145" t="n"/>
      <c r="AH103" s="145" t="n"/>
      <c r="AI103" s="145" t="n"/>
      <c r="AJ103" s="428" t="n"/>
      <c r="AK103" s="145" t="n"/>
      <c r="AL103" s="145" t="n"/>
      <c r="AM103" s="145" t="n"/>
      <c r="AN103" s="145" t="n"/>
      <c r="AO103" s="145" t="n"/>
      <c r="AP103" s="145" t="n"/>
      <c r="AQ103" s="145" t="n"/>
      <c r="AR103" s="145" t="n"/>
      <c r="AS103" s="145" t="n"/>
      <c r="AT103" s="145" t="n"/>
      <c r="AU103" s="145" t="n"/>
      <c r="AV103" s="425" t="n"/>
      <c r="AW103" s="145" t="n"/>
      <c r="AX103" s="145" t="n"/>
      <c r="AY103" s="145" t="n"/>
      <c r="AZ103" s="155" t="n"/>
      <c r="BA103" s="155" t="n"/>
      <c r="BB103" s="155" t="n"/>
      <c r="BC103" s="426" t="n"/>
      <c r="BD103" s="145" t="n"/>
      <c r="BE103" s="145" t="n"/>
      <c r="BF103" s="145" t="n"/>
      <c r="BG103" s="155" t="n"/>
      <c r="BH103" s="155" t="n"/>
      <c r="BI103" s="155" t="n"/>
      <c r="BJ103" s="426" t="n"/>
      <c r="BK103" s="145" t="n"/>
      <c r="BL103" s="145" t="n"/>
      <c r="BM103" s="145" t="n"/>
      <c r="BN103" s="155" t="n"/>
      <c r="BO103" s="155" t="n"/>
      <c r="BP103" s="155" t="n"/>
      <c r="BQ103" s="426" t="n"/>
      <c r="BR103" s="145" t="n"/>
      <c r="BS103" s="145" t="n"/>
      <c r="BT103" s="145" t="n"/>
      <c r="BU103" s="155" t="n"/>
      <c r="BV103" s="155" t="n"/>
      <c r="BW103" s="155" t="n"/>
      <c r="BX103" s="425" t="n"/>
      <c r="BY103" s="145" t="n"/>
      <c r="BZ103" s="145" t="n"/>
      <c r="CA103" s="145" t="n"/>
      <c r="CB103" s="155" t="n"/>
      <c r="CC103" s="155" t="n"/>
      <c r="CD103" s="155" t="n"/>
      <c r="CE103" s="425" t="n"/>
      <c r="CF103" s="145" t="n"/>
      <c r="CG103" s="145" t="n"/>
      <c r="CH103" s="145" t="n"/>
      <c r="CI103" s="155" t="n"/>
      <c r="CJ103" s="155" t="n"/>
      <c r="CK103" s="155" t="n"/>
      <c r="CL103" s="145" t="n"/>
      <c r="CM103" s="145" t="n"/>
      <c r="CN103" s="145" t="n"/>
      <c r="CO103" s="145" t="n"/>
      <c r="CP103" s="145" t="n"/>
      <c r="CQ103" s="145" t="n"/>
      <c r="CR103" s="145" t="n"/>
      <c r="CS103" s="145" t="n"/>
      <c r="CT103" s="145" t="n"/>
      <c r="CU103" s="145" t="n"/>
      <c r="CV103" s="145" t="n"/>
      <c r="CW103" s="145" t="n"/>
      <c r="CX103" s="145" t="n"/>
      <c r="CY103" s="145" t="n"/>
      <c r="CZ103" s="145" t="n"/>
      <c r="DA103" s="145" t="n"/>
      <c r="DB103" s="145" t="n"/>
      <c r="DC103" s="145" t="n"/>
      <c r="DD103" s="145" t="n"/>
      <c r="DE103" s="145" t="n"/>
      <c r="DF103" s="145" t="n"/>
      <c r="DG103" s="145" t="n"/>
      <c r="DH103" s="156" t="n"/>
    </row>
    <row r="104" ht="27" customHeight="1" s="621">
      <c r="A104" s="144" t="n"/>
      <c r="B104" s="311" t="n"/>
      <c r="C104" s="311" t="n"/>
      <c r="D104" s="326" t="n"/>
      <c r="E104" s="363" t="inlineStr">
        <is>
          <t>VERIFICA E GIUDIZIO IDONEITA' DEL D.P.I. CON CALCOLO DEL PNR GLOBALE PER LAeq,F</t>
        </is>
      </c>
      <c r="F104" s="689" t="n"/>
      <c r="G104" s="689" t="n"/>
      <c r="H104" s="689" t="n"/>
      <c r="I104" s="689" t="n"/>
      <c r="J104" s="689" t="n"/>
      <c r="K104" s="689" t="n"/>
      <c r="L104" s="689" t="n"/>
      <c r="M104" s="689" t="n"/>
      <c r="N104" s="689" t="n"/>
      <c r="O104" s="689" t="n"/>
      <c r="P104" s="703" t="n"/>
      <c r="Q104" s="257" t="n"/>
      <c r="R104" s="145" t="n"/>
      <c r="S104" s="145" t="n"/>
      <c r="T104" s="145" t="n"/>
      <c r="U104" s="145" t="n"/>
      <c r="V104" s="145" t="n"/>
      <c r="W104" s="145" t="n"/>
      <c r="X104" s="145" t="n"/>
      <c r="Y104" s="145" t="n"/>
      <c r="Z104" s="145" t="n"/>
      <c r="AA104" s="145" t="n"/>
      <c r="AB104" s="145" t="n"/>
      <c r="AC104" s="145" t="n"/>
      <c r="AD104" s="145" t="n"/>
      <c r="AE104" s="145" t="n"/>
      <c r="AF104" s="145" t="n"/>
      <c r="AG104" s="145" t="n"/>
      <c r="AH104" s="145" t="n"/>
      <c r="AI104" s="145" t="n"/>
      <c r="AJ104" s="563" t="n"/>
      <c r="AK104" s="145" t="n"/>
      <c r="AL104" s="145" t="n"/>
      <c r="AM104" s="145" t="n"/>
      <c r="AN104" s="145" t="n"/>
      <c r="AO104" s="145" t="n"/>
      <c r="AP104" s="145" t="n"/>
      <c r="AQ104" s="145" t="n"/>
      <c r="AR104" s="145" t="n"/>
      <c r="AS104" s="145" t="n"/>
      <c r="AT104" s="145" t="n"/>
      <c r="AU104" s="357" t="n"/>
      <c r="AV104" s="550" t="n"/>
      <c r="AW104" s="145" t="n"/>
      <c r="AX104" s="145" t="n"/>
      <c r="AY104" s="528" t="n"/>
      <c r="AZ104" s="309" t="n"/>
      <c r="BA104" s="302" t="n"/>
      <c r="BB104" s="302" t="n"/>
      <c r="BC104" s="526" t="n"/>
      <c r="BD104" s="145" t="n"/>
      <c r="BE104" s="145" t="n"/>
      <c r="BF104" s="528" t="n"/>
      <c r="BG104" s="309" t="n"/>
      <c r="BH104" s="302" t="n"/>
      <c r="BI104" s="302" t="n"/>
      <c r="BJ104" s="526" t="n"/>
      <c r="BK104" s="145" t="n"/>
      <c r="BL104" s="145" t="n"/>
      <c r="BM104" s="528" t="n"/>
      <c r="BN104" s="309" t="n"/>
      <c r="BO104" s="302" t="n"/>
      <c r="BP104" s="302" t="n"/>
      <c r="BQ104" s="426" t="n"/>
      <c r="BR104" s="145" t="n"/>
      <c r="BS104" s="145" t="n"/>
      <c r="BT104" s="528" t="n"/>
      <c r="BU104" s="309" t="n"/>
      <c r="BV104" s="302" t="n"/>
      <c r="BW104" s="302" t="n"/>
      <c r="BX104" s="425" t="n"/>
      <c r="BY104" s="145" t="n"/>
      <c r="BZ104" s="145" t="n"/>
      <c r="CA104" s="528" t="n"/>
      <c r="CB104" s="309" t="n"/>
      <c r="CC104" s="302" t="n"/>
      <c r="CD104" s="302" t="n"/>
      <c r="CE104" s="425" t="n"/>
      <c r="CF104" s="145" t="n"/>
      <c r="CG104" s="145" t="n"/>
      <c r="CH104" s="528" t="n"/>
      <c r="CI104" s="309" t="n"/>
      <c r="CJ104" s="302" t="n"/>
      <c r="CK104" s="302" t="n"/>
      <c r="CL104" s="145" t="n"/>
      <c r="CM104" s="145" t="n"/>
      <c r="CN104" s="145" t="n"/>
      <c r="CO104" s="145" t="n"/>
      <c r="CP104" s="145" t="n"/>
      <c r="CQ104" s="145" t="n"/>
      <c r="CR104" s="145" t="n"/>
      <c r="CS104" s="145" t="n"/>
      <c r="CT104" s="145" t="n"/>
      <c r="CU104" s="145" t="n"/>
      <c r="CV104" s="145" t="n"/>
      <c r="CW104" s="145" t="n"/>
      <c r="CX104" s="145" t="n"/>
      <c r="CY104" s="145" t="n"/>
      <c r="CZ104" s="145" t="n"/>
      <c r="DA104" s="145" t="n"/>
      <c r="DB104" s="145" t="n"/>
      <c r="DC104" s="145" t="n"/>
      <c r="DD104" s="145" t="n"/>
      <c r="DE104" s="145" t="n"/>
      <c r="DF104" s="145" t="n"/>
      <c r="DG104" s="145" t="n"/>
      <c r="DH104" s="156" t="n"/>
    </row>
    <row r="105" ht="21" customHeight="1" s="621">
      <c r="A105" s="144" t="n"/>
      <c r="B105" s="311" t="n"/>
      <c r="C105" s="311" t="n"/>
      <c r="D105" s="326" t="n"/>
      <c r="E105" s="530" t="inlineStr">
        <is>
          <t>COD.</t>
        </is>
      </c>
      <c r="F105" s="531" t="inlineStr">
        <is>
          <t>Tipologia:</t>
        </is>
      </c>
      <c r="G105" s="531" t="inlineStr">
        <is>
          <t>Marca:</t>
        </is>
      </c>
      <c r="H105" s="531" t="inlineStr">
        <is>
          <t>Modello:</t>
        </is>
      </c>
      <c r="I105" s="632" t="n"/>
      <c r="J105" s="317" t="inlineStr">
        <is>
          <t>SNR</t>
        </is>
      </c>
      <c r="K105" s="318" t="inlineStr">
        <is>
          <t>H</t>
        </is>
      </c>
      <c r="L105" s="318" t="inlineStr">
        <is>
          <t>M</t>
        </is>
      </c>
      <c r="M105" s="318" t="inlineStr">
        <is>
          <t>L</t>
        </is>
      </c>
      <c r="N105" s="531" t="inlineStr">
        <is>
          <t>LEQ(A)F</t>
        </is>
      </c>
      <c r="O105" s="531" t="inlineStr">
        <is>
          <t>LEQ(C)F</t>
        </is>
      </c>
      <c r="P105" s="573" t="inlineStr">
        <is>
          <t>PNR</t>
        </is>
      </c>
      <c r="Q105" s="257" t="n"/>
      <c r="R105" s="145" t="n"/>
      <c r="S105" s="145" t="n"/>
      <c r="T105" s="145" t="n"/>
      <c r="U105" s="145" t="n"/>
      <c r="V105" s="145" t="n"/>
      <c r="W105" s="145" t="n"/>
      <c r="X105" s="145" t="n"/>
      <c r="Y105" s="145" t="n"/>
      <c r="Z105" s="145" t="n"/>
      <c r="AA105" s="145" t="n"/>
      <c r="AB105" s="145" t="n"/>
      <c r="AC105" s="145" t="n"/>
      <c r="AD105" s="145" t="n"/>
      <c r="AE105" s="145" t="n"/>
      <c r="AF105" s="145" t="n"/>
      <c r="AG105" s="145" t="n"/>
      <c r="AH105" s="145" t="n"/>
      <c r="AI105" s="145" t="n"/>
      <c r="AJ105" s="563" t="n"/>
      <c r="AK105" s="145" t="n"/>
      <c r="AL105" s="145" t="n"/>
      <c r="AM105" s="145" t="n"/>
      <c r="AN105" s="145" t="n"/>
      <c r="AO105" s="145" t="n"/>
      <c r="AP105" s="145" t="n"/>
      <c r="AQ105" s="145" t="n"/>
      <c r="AR105" s="145" t="n"/>
      <c r="AS105" s="145" t="n"/>
      <c r="AT105" s="145" t="n"/>
      <c r="AU105" s="564" t="n"/>
      <c r="AV105" s="533" t="n"/>
      <c r="AW105" s="145" t="n"/>
      <c r="AX105" s="145" t="n"/>
      <c r="AY105" s="528" t="n"/>
      <c r="AZ105" s="310" t="n"/>
      <c r="BA105" s="302" t="n"/>
      <c r="BB105" s="302" t="n"/>
      <c r="BC105" s="526" t="n"/>
      <c r="BD105" s="145" t="n"/>
      <c r="BE105" s="145" t="n"/>
      <c r="BF105" s="528" t="n"/>
      <c r="BG105" s="310" t="n"/>
      <c r="BH105" s="302" t="n"/>
      <c r="BI105" s="302" t="n"/>
      <c r="BJ105" s="526" t="n"/>
      <c r="BK105" s="145" t="n"/>
      <c r="BL105" s="145" t="n"/>
      <c r="BM105" s="528" t="n"/>
      <c r="BN105" s="310" t="n"/>
      <c r="BO105" s="302" t="n"/>
      <c r="BP105" s="302" t="n"/>
      <c r="BQ105" s="426" t="n"/>
      <c r="BR105" s="145" t="n"/>
      <c r="BS105" s="145" t="n"/>
      <c r="BT105" s="528" t="n"/>
      <c r="BU105" s="310" t="n"/>
      <c r="BV105" s="302" t="n"/>
      <c r="BW105" s="302" t="n"/>
      <c r="BX105" s="425" t="n"/>
      <c r="BY105" s="145" t="n"/>
      <c r="BZ105" s="145" t="n"/>
      <c r="CA105" s="528" t="n"/>
      <c r="CB105" s="310" t="n"/>
      <c r="CC105" s="302" t="n"/>
      <c r="CD105" s="302" t="n"/>
      <c r="CE105" s="425" t="n"/>
      <c r="CF105" s="145" t="n"/>
      <c r="CG105" s="145" t="n"/>
      <c r="CH105" s="528" t="n"/>
      <c r="CI105" s="310" t="n"/>
      <c r="CJ105" s="302" t="n"/>
      <c r="CK105" s="302" t="n"/>
      <c r="CL105" s="145" t="n"/>
      <c r="CM105" s="145" t="n"/>
      <c r="CN105" s="145" t="n"/>
      <c r="CO105" s="145" t="n"/>
      <c r="CP105" s="145" t="n"/>
      <c r="CQ105" s="145" t="n"/>
      <c r="CR105" s="145" t="n"/>
      <c r="CS105" s="145" t="n"/>
      <c r="CT105" s="145" t="n"/>
      <c r="CU105" s="145" t="n"/>
      <c r="CV105" s="145" t="n"/>
      <c r="CW105" s="145" t="n"/>
      <c r="CX105" s="145" t="n"/>
      <c r="CY105" s="145" t="n"/>
      <c r="CZ105" s="145" t="n"/>
      <c r="DA105" s="145" t="n"/>
      <c r="DB105" s="145" t="n"/>
      <c r="DC105" s="145" t="n"/>
      <c r="DD105" s="145" t="n"/>
      <c r="DE105" s="145" t="n"/>
      <c r="DF105" s="145" t="n"/>
      <c r="DG105" s="145" t="n"/>
      <c r="DH105" s="156" t="n"/>
    </row>
    <row r="106" ht="21" customHeight="1" s="621">
      <c r="A106" s="144" t="n"/>
      <c r="B106" s="311" t="n"/>
      <c r="C106" s="311" t="n"/>
      <c r="D106" s="326" t="n"/>
      <c r="E106" s="530" t="inlineStr">
        <is>
          <t>A7</t>
        </is>
      </c>
      <c r="F106" s="535">
        <f t="array" ref="F106">VLOOKUP(E106,$E$115:$L$246,2,FALSE)</f>
        <v/>
      </c>
      <c r="G106" s="535">
        <f t="array" ref="G106">VLOOKUP($E$106,$E$115:$L$246,3,FALSE)</f>
        <v/>
      </c>
      <c r="H106" s="535">
        <f t="array" ref="H106">VLOOKUP($E$106,$E$115:$L$246,4,FALSE)</f>
        <v/>
      </c>
      <c r="I106" s="632" t="n"/>
      <c r="J106" s="536">
        <f t="array" ref="J106">VLOOKUP(E106,$E$115:$L$246,5,FALSE)</f>
        <v/>
      </c>
      <c r="K106" s="536">
        <f t="array" ref="K106">VLOOKUP($E$106,$E$115:$L$246,6,FALSE)</f>
        <v/>
      </c>
      <c r="L106" s="536">
        <f t="array" ref="L106">VLOOKUP($E$106,$E$115:$L$246,7,FALSE)</f>
        <v/>
      </c>
      <c r="M106" s="536">
        <f t="array" ref="M106">VLOOKUP($E$106,$E$115:$L$246,8,FALSE)</f>
        <v/>
      </c>
      <c r="N106" s="736">
        <f t="array" ref="N106">$DE$11</f>
        <v/>
      </c>
      <c r="O106" s="736">
        <f t="array" ref="O106">$DF$11</f>
        <v/>
      </c>
      <c r="P106" s="740">
        <f t="array" ref="P106">IF(($DF$11-$DE$11)&lt;=2,(L107-((K107-L107)/4)*($DF$11-$DE$11-2)),(L107-((L107-M107)/8)*($DF$11-$DE$11-2)))</f>
        <v/>
      </c>
      <c r="Q106" s="257" t="n"/>
      <c r="R106" s="145" t="n"/>
      <c r="S106" s="145" t="n"/>
      <c r="T106" s="145" t="n"/>
      <c r="U106" s="145" t="n"/>
      <c r="V106" s="145" t="n"/>
      <c r="W106" s="145" t="n"/>
      <c r="X106" s="145" t="n"/>
      <c r="Y106" s="145" t="n"/>
      <c r="Z106" s="145" t="n"/>
      <c r="AA106" s="145" t="n"/>
      <c r="AB106" s="145" t="n"/>
      <c r="AC106" s="145" t="n"/>
      <c r="AD106" s="145" t="n"/>
      <c r="AE106" s="145" t="n"/>
      <c r="AF106" s="145" t="n"/>
      <c r="AG106" s="145" t="n"/>
      <c r="AH106" s="145" t="n"/>
      <c r="AI106" s="145" t="n"/>
      <c r="AJ106" s="563" t="n"/>
      <c r="AK106" s="145" t="n"/>
      <c r="AL106" s="145" t="n"/>
      <c r="AM106" s="145" t="n"/>
      <c r="AN106" s="145" t="n"/>
      <c r="AO106" s="145" t="n"/>
      <c r="AP106" s="145" t="n"/>
      <c r="AQ106" s="145" t="n"/>
      <c r="AR106" s="145" t="n"/>
      <c r="AS106" s="145" t="n"/>
      <c r="AT106" s="145" t="n"/>
      <c r="AU106" s="739" t="n"/>
      <c r="AV106" s="732" t="n"/>
      <c r="AW106" s="145" t="n"/>
      <c r="AX106" s="145" t="n"/>
      <c r="AY106" s="528" t="n"/>
      <c r="AZ106" s="309" t="n"/>
      <c r="BA106" s="302" t="n"/>
      <c r="BB106" s="302" t="n"/>
      <c r="BC106" s="526" t="n"/>
      <c r="BD106" s="145" t="n"/>
      <c r="BE106" s="145" t="n"/>
      <c r="BF106" s="528" t="n"/>
      <c r="BG106" s="309" t="n"/>
      <c r="BH106" s="302" t="n"/>
      <c r="BI106" s="302" t="n"/>
      <c r="BJ106" s="526" t="n"/>
      <c r="BK106" s="145" t="n"/>
      <c r="BL106" s="145" t="n"/>
      <c r="BM106" s="528" t="n"/>
      <c r="BN106" s="309" t="n"/>
      <c r="BO106" s="302" t="n"/>
      <c r="BP106" s="302" t="n"/>
      <c r="BQ106" s="426" t="n"/>
      <c r="BR106" s="145" t="n"/>
      <c r="BS106" s="145" t="n"/>
      <c r="BT106" s="528" t="n"/>
      <c r="BU106" s="309" t="n"/>
      <c r="BV106" s="302" t="n"/>
      <c r="BW106" s="302" t="n"/>
      <c r="BX106" s="425" t="n"/>
      <c r="BY106" s="145" t="n"/>
      <c r="BZ106" s="145" t="n"/>
      <c r="CA106" s="528" t="n"/>
      <c r="CB106" s="309" t="n"/>
      <c r="CC106" s="302" t="n"/>
      <c r="CD106" s="302" t="n"/>
      <c r="CE106" s="425" t="n"/>
      <c r="CF106" s="145" t="n"/>
      <c r="CG106" s="145" t="n"/>
      <c r="CH106" s="528" t="n"/>
      <c r="CI106" s="309" t="n"/>
      <c r="CJ106" s="302" t="n"/>
      <c r="CK106" s="302" t="n"/>
      <c r="CL106" s="145" t="n"/>
      <c r="CM106" s="145" t="n"/>
      <c r="CN106" s="145" t="n"/>
      <c r="CO106" s="145" t="n"/>
      <c r="CP106" s="145" t="n"/>
      <c r="CQ106" s="145" t="n"/>
      <c r="CR106" s="145" t="n"/>
      <c r="CS106" s="145" t="n"/>
      <c r="CT106" s="145" t="n"/>
      <c r="CU106" s="145" t="n"/>
      <c r="CV106" s="145" t="n"/>
      <c r="CW106" s="145" t="n"/>
      <c r="CX106" s="145" t="n"/>
      <c r="CY106" s="145" t="n"/>
      <c r="CZ106" s="145" t="n"/>
      <c r="DA106" s="145" t="n"/>
      <c r="DB106" s="145" t="n"/>
      <c r="DC106" s="145" t="n"/>
      <c r="DD106" s="145" t="n"/>
      <c r="DE106" s="145" t="n"/>
      <c r="DF106" s="145" t="n"/>
      <c r="DG106" s="145" t="n"/>
      <c r="DH106" s="156" t="n"/>
    </row>
    <row r="107" ht="21" customHeight="1" s="621">
      <c r="A107" s="144" t="n"/>
      <c r="B107" s="311" t="n"/>
      <c r="C107" s="311" t="n"/>
      <c r="D107" s="368" t="n"/>
      <c r="E107" s="372" t="n"/>
      <c r="F107" s="556" t="n"/>
      <c r="G107" s="557" t="inlineStr">
        <is>
          <t xml:space="preserve">Coeffciente correttivo β = </t>
        </is>
      </c>
      <c r="H107" s="328" t="n">
        <v>0.85</v>
      </c>
      <c r="I107" s="632" t="n"/>
      <c r="J107" s="329">
        <f t="array" ref="J107">H107*J106</f>
        <v/>
      </c>
      <c r="K107" s="330">
        <f t="array" ref="K107">K106*$H$107</f>
        <v/>
      </c>
      <c r="L107" s="330">
        <f t="array" ref="L107">L106*$H$107</f>
        <v/>
      </c>
      <c r="M107" s="330">
        <f t="array" ref="M107">M106*$H$107</f>
        <v/>
      </c>
      <c r="N107" s="633" t="n"/>
      <c r="O107" s="633" t="n"/>
      <c r="P107" s="634" t="n"/>
      <c r="Q107" s="257" t="n"/>
      <c r="R107" s="145" t="n"/>
      <c r="S107" s="145" t="n"/>
      <c r="T107" s="145" t="n"/>
      <c r="U107" s="145" t="n"/>
      <c r="V107" s="145" t="n"/>
      <c r="W107" s="145" t="n"/>
      <c r="X107" s="145" t="n"/>
      <c r="Y107" s="145" t="n"/>
      <c r="Z107" s="145" t="n"/>
      <c r="AA107" s="145" t="n"/>
      <c r="AB107" s="145" t="n"/>
      <c r="AC107" s="145" t="n"/>
      <c r="AD107" s="145" t="n"/>
      <c r="AE107" s="145" t="n"/>
      <c r="AF107" s="145" t="n"/>
      <c r="AG107" s="145" t="n"/>
      <c r="AH107" s="145" t="n"/>
      <c r="AI107" s="145" t="n"/>
      <c r="AJ107" s="563" t="n"/>
      <c r="AK107" s="145" t="n"/>
      <c r="AL107" s="145" t="n"/>
      <c r="AM107" s="145" t="n"/>
      <c r="AN107" s="145" t="n"/>
      <c r="AO107" s="145" t="n"/>
      <c r="AP107" s="145" t="n"/>
      <c r="AQ107" s="145" t="n"/>
      <c r="AR107" s="145" t="n"/>
      <c r="AS107" s="145" t="n"/>
      <c r="AT107" s="145" t="n"/>
      <c r="AU107" s="145" t="n"/>
      <c r="AV107" s="426" t="n"/>
      <c r="AW107" s="145" t="n"/>
      <c r="AX107" s="145" t="n"/>
      <c r="AY107" s="528" t="n"/>
      <c r="AZ107" s="309" t="n"/>
      <c r="BA107" s="302" t="n"/>
      <c r="BB107" s="302" t="n"/>
      <c r="BC107" s="526" t="n"/>
      <c r="BD107" s="145" t="n"/>
      <c r="BE107" s="145" t="n"/>
      <c r="BF107" s="528" t="n"/>
      <c r="BG107" s="309" t="n"/>
      <c r="BH107" s="302" t="n"/>
      <c r="BI107" s="302" t="n"/>
      <c r="BJ107" s="526" t="n"/>
      <c r="BK107" s="145" t="n"/>
      <c r="BL107" s="145" t="n"/>
      <c r="BM107" s="528" t="n"/>
      <c r="BN107" s="309" t="n"/>
      <c r="BO107" s="302" t="n"/>
      <c r="BP107" s="302" t="n"/>
      <c r="BQ107" s="426" t="n"/>
      <c r="BR107" s="145" t="n"/>
      <c r="BS107" s="145" t="n"/>
      <c r="BT107" s="528" t="n"/>
      <c r="BU107" s="309" t="n"/>
      <c r="BV107" s="302" t="n"/>
      <c r="BW107" s="302" t="n"/>
      <c r="BX107" s="425" t="n"/>
      <c r="BY107" s="145" t="n"/>
      <c r="BZ107" s="145" t="n"/>
      <c r="CA107" s="528" t="n"/>
      <c r="CB107" s="309" t="n"/>
      <c r="CC107" s="302" t="n"/>
      <c r="CD107" s="302" t="n"/>
      <c r="CE107" s="425" t="n"/>
      <c r="CF107" s="145" t="n"/>
      <c r="CG107" s="145" t="n"/>
      <c r="CH107" s="528" t="n"/>
      <c r="CI107" s="309" t="n"/>
      <c r="CJ107" s="302" t="n"/>
      <c r="CK107" s="302" t="n"/>
      <c r="CL107" s="145" t="n"/>
      <c r="CM107" s="145" t="n"/>
      <c r="CN107" s="145" t="n"/>
      <c r="CO107" s="145" t="n"/>
      <c r="CP107" s="145" t="n"/>
      <c r="CQ107" s="145" t="n"/>
      <c r="CR107" s="145" t="n"/>
      <c r="CS107" s="145" t="n"/>
      <c r="CT107" s="145" t="n"/>
      <c r="CU107" s="145" t="n"/>
      <c r="CV107" s="145" t="n"/>
      <c r="CW107" s="145" t="n"/>
      <c r="CX107" s="145" t="n"/>
      <c r="CY107" s="145" t="n"/>
      <c r="CZ107" s="145" t="n"/>
      <c r="DA107" s="145" t="n"/>
      <c r="DB107" s="145" t="n"/>
      <c r="DC107" s="145" t="n"/>
      <c r="DD107" s="145" t="n"/>
      <c r="DE107" s="145" t="n"/>
      <c r="DF107" s="145" t="n"/>
      <c r="DG107" s="145" t="n"/>
      <c r="DH107" s="156" t="n"/>
    </row>
    <row r="108" ht="9" customHeight="1" s="621">
      <c r="A108" s="144" t="n"/>
      <c r="B108" s="311" t="n"/>
      <c r="C108" s="311" t="n"/>
      <c r="D108" s="326" t="n"/>
      <c r="E108" s="558" t="n"/>
      <c r="F108" s="631" t="n"/>
      <c r="G108" s="631" t="n"/>
      <c r="H108" s="631" t="n"/>
      <c r="I108" s="631" t="n"/>
      <c r="J108" s="631" t="n"/>
      <c r="K108" s="631" t="n"/>
      <c r="L108" s="631" t="n"/>
      <c r="M108" s="631" t="n"/>
      <c r="N108" s="631" t="n"/>
      <c r="O108" s="631" t="n"/>
      <c r="P108" s="706" t="n"/>
      <c r="Q108" s="257" t="n"/>
      <c r="R108" s="145" t="n"/>
      <c r="S108" s="145" t="n"/>
      <c r="T108" s="145" t="n"/>
      <c r="U108" s="145" t="n"/>
      <c r="V108" s="145" t="n"/>
      <c r="W108" s="145" t="n"/>
      <c r="X108" s="145" t="n"/>
      <c r="Y108" s="145" t="n"/>
      <c r="Z108" s="145" t="n"/>
      <c r="AA108" s="145" t="n"/>
      <c r="AB108" s="145" t="n"/>
      <c r="AC108" s="145" t="n"/>
      <c r="AD108" s="145" t="n"/>
      <c r="AE108" s="145" t="n"/>
      <c r="AF108" s="145" t="n"/>
      <c r="AG108" s="145" t="n"/>
      <c r="AH108" s="145" t="n"/>
      <c r="AI108" s="145" t="n"/>
      <c r="AJ108" s="563" t="n"/>
      <c r="AK108" s="145" t="n"/>
      <c r="AL108" s="145" t="n"/>
      <c r="AM108" s="145" t="n"/>
      <c r="AN108" s="145" t="n"/>
      <c r="AO108" s="145" t="n"/>
      <c r="AP108" s="145" t="n"/>
      <c r="AQ108" s="145" t="n"/>
      <c r="AR108" s="145" t="n"/>
      <c r="AS108" s="145" t="n"/>
      <c r="AT108" s="145" t="n"/>
      <c r="AU108" s="145" t="n"/>
      <c r="AV108" s="426" t="n"/>
      <c r="AW108" s="145" t="n"/>
      <c r="AX108" s="145" t="n"/>
      <c r="AY108" s="528" t="n"/>
      <c r="AZ108" s="309" t="n"/>
      <c r="BA108" s="302" t="n"/>
      <c r="BB108" s="302" t="n"/>
      <c r="BC108" s="526" t="n"/>
      <c r="BD108" s="145" t="n"/>
      <c r="BE108" s="145" t="n"/>
      <c r="BF108" s="528" t="n"/>
      <c r="BG108" s="309" t="n"/>
      <c r="BH108" s="302" t="n"/>
      <c r="BI108" s="302" t="n"/>
      <c r="BJ108" s="526" t="n"/>
      <c r="BK108" s="145" t="n"/>
      <c r="BL108" s="145" t="n"/>
      <c r="BM108" s="528" t="n"/>
      <c r="BN108" s="309" t="n"/>
      <c r="BO108" s="302" t="n"/>
      <c r="BP108" s="302" t="n"/>
      <c r="BQ108" s="426" t="n"/>
      <c r="BR108" s="145" t="n"/>
      <c r="BS108" s="145" t="n"/>
      <c r="BT108" s="528" t="n"/>
      <c r="BU108" s="309" t="n"/>
      <c r="BV108" s="302" t="n"/>
      <c r="BW108" s="302" t="n"/>
      <c r="BX108" s="425" t="n"/>
      <c r="BY108" s="145" t="n"/>
      <c r="BZ108" s="145" t="n"/>
      <c r="CA108" s="528" t="n"/>
      <c r="CB108" s="309" t="n"/>
      <c r="CC108" s="302" t="n"/>
      <c r="CD108" s="302" t="n"/>
      <c r="CE108" s="425" t="n"/>
      <c r="CF108" s="145" t="n"/>
      <c r="CG108" s="145" t="n"/>
      <c r="CH108" s="528" t="n"/>
      <c r="CI108" s="309" t="n"/>
      <c r="CJ108" s="302" t="n"/>
      <c r="CK108" s="302" t="n"/>
      <c r="CL108" s="145" t="n"/>
      <c r="CM108" s="145" t="n"/>
      <c r="CN108" s="145" t="n"/>
      <c r="CO108" s="145" t="n"/>
      <c r="CP108" s="145" t="n"/>
      <c r="CQ108" s="145" t="n"/>
      <c r="CR108" s="145" t="n"/>
      <c r="CS108" s="145" t="n"/>
      <c r="CT108" s="145" t="n"/>
      <c r="CU108" s="145" t="n"/>
      <c r="CV108" s="145" t="n"/>
      <c r="CW108" s="145" t="n"/>
      <c r="CX108" s="145" t="n"/>
      <c r="CY108" s="145" t="n"/>
      <c r="CZ108" s="145" t="n"/>
      <c r="DA108" s="145" t="n"/>
      <c r="DB108" s="145" t="n"/>
      <c r="DC108" s="145" t="n"/>
      <c r="DD108" s="145" t="n"/>
      <c r="DE108" s="145" t="n"/>
      <c r="DF108" s="145" t="n"/>
      <c r="DG108" s="145" t="n"/>
      <c r="DH108" s="156" t="n"/>
    </row>
    <row r="109" ht="21" customHeight="1" s="621">
      <c r="A109" s="144" t="n"/>
      <c r="B109" s="311" t="n"/>
      <c r="C109" s="311" t="n"/>
      <c r="D109" s="326" t="n"/>
      <c r="E109" s="335" t="inlineStr">
        <is>
          <t>STATO</t>
        </is>
      </c>
      <c r="F109" s="632" t="n"/>
      <c r="G109" s="559" t="inlineStr">
        <is>
          <t>Medoto HML</t>
        </is>
      </c>
      <c r="H109" s="560" t="inlineStr">
        <is>
          <t>LEQ</t>
        </is>
      </c>
      <c r="I109" s="531" t="inlineStr">
        <is>
          <t>Leq(A)'</t>
        </is>
      </c>
      <c r="J109" s="694">
        <f t="array" ref="J109">$DE$11-P106</f>
        <v/>
      </c>
      <c r="K109" s="531" t="inlineStr">
        <is>
          <t xml:space="preserve">Lact </t>
        </is>
      </c>
      <c r="L109" s="738" t="n">
        <v>80</v>
      </c>
      <c r="M109" s="710">
        <f t="array" ref="M109">IF(J109&lt;65,"IPERPROTEZIONE",IF(J109&lt;70,"ACCETTABILE",IF(J109&lt;75,"BUONA",IF(J109&lt;80,"ACCETTABILE","INSUFFICIENTE"))))</f>
        <v/>
      </c>
      <c r="N109" s="631" t="n"/>
      <c r="O109" s="631" t="n"/>
      <c r="P109" s="632" t="n"/>
      <c r="Q109" s="154" t="n"/>
      <c r="R109" s="145" t="n"/>
      <c r="S109" s="145" t="n"/>
      <c r="T109" s="145" t="n"/>
      <c r="U109" s="145" t="n"/>
      <c r="V109" s="145" t="n"/>
      <c r="W109" s="145" t="n"/>
      <c r="X109" s="145" t="n"/>
      <c r="Y109" s="145" t="n"/>
      <c r="Z109" s="145" t="n"/>
      <c r="AA109" s="145" t="n"/>
      <c r="AB109" s="145" t="n"/>
      <c r="AC109" s="145" t="n"/>
      <c r="AD109" s="145" t="n"/>
      <c r="AE109" s="145" t="n"/>
      <c r="AF109" s="145" t="n"/>
      <c r="AG109" s="145" t="n"/>
      <c r="AH109" s="145" t="n"/>
      <c r="AI109" s="145" t="n"/>
      <c r="AJ109" s="563" t="n"/>
      <c r="AK109" s="145" t="n"/>
      <c r="AL109" s="145" t="n"/>
      <c r="AM109" s="145" t="n"/>
      <c r="AN109" s="145" t="n"/>
      <c r="AO109" s="145" t="n"/>
      <c r="AP109" s="145" t="n"/>
      <c r="AQ109" s="145" t="n"/>
      <c r="AR109" s="145" t="n"/>
      <c r="AS109" s="145" t="n"/>
      <c r="AT109" s="145" t="n"/>
      <c r="AU109" s="696" t="n"/>
      <c r="AV109" s="734" t="n"/>
      <c r="AW109" s="145" t="n"/>
      <c r="AX109" s="145" t="n"/>
      <c r="AY109" s="528" t="n"/>
      <c r="AZ109" s="309" t="n"/>
      <c r="BA109" s="302" t="n"/>
      <c r="BB109" s="302" t="n"/>
      <c r="BC109" s="526" t="n"/>
      <c r="BD109" s="145" t="n"/>
      <c r="BE109" s="145" t="n"/>
      <c r="BF109" s="528" t="n"/>
      <c r="BG109" s="309" t="n"/>
      <c r="BH109" s="302" t="n"/>
      <c r="BI109" s="302" t="n"/>
      <c r="BJ109" s="526" t="n"/>
      <c r="BK109" s="145" t="n"/>
      <c r="BL109" s="145" t="n"/>
      <c r="BM109" s="528" t="n"/>
      <c r="BN109" s="309" t="n"/>
      <c r="BO109" s="302" t="n"/>
      <c r="BP109" s="302" t="n"/>
      <c r="BQ109" s="426" t="n"/>
      <c r="BR109" s="145" t="n"/>
      <c r="BS109" s="145" t="n"/>
      <c r="BT109" s="528" t="n"/>
      <c r="BU109" s="309" t="n"/>
      <c r="BV109" s="302" t="n"/>
      <c r="BW109" s="302" t="n"/>
      <c r="BX109" s="425" t="n"/>
      <c r="BY109" s="145" t="n"/>
      <c r="BZ109" s="145" t="n"/>
      <c r="CA109" s="528" t="n"/>
      <c r="CB109" s="309" t="n"/>
      <c r="CC109" s="302" t="n"/>
      <c r="CD109" s="302" t="n"/>
      <c r="CE109" s="425" t="n"/>
      <c r="CF109" s="145" t="n"/>
      <c r="CG109" s="145" t="n"/>
      <c r="CH109" s="528" t="n"/>
      <c r="CI109" s="309" t="n"/>
      <c r="CJ109" s="302" t="n"/>
      <c r="CK109" s="302" t="n"/>
      <c r="CL109" s="145" t="n"/>
      <c r="CM109" s="145" t="n"/>
      <c r="CN109" s="145" t="n"/>
      <c r="CO109" s="145" t="n"/>
      <c r="CP109" s="145" t="n"/>
      <c r="CQ109" s="145" t="n"/>
      <c r="CR109" s="145" t="n"/>
      <c r="CS109" s="145" t="n"/>
      <c r="CT109" s="145" t="n"/>
      <c r="CU109" s="145" t="n"/>
      <c r="CV109" s="145" t="n"/>
      <c r="CW109" s="145" t="n"/>
      <c r="CX109" s="145" t="n"/>
      <c r="CY109" s="145" t="n"/>
      <c r="CZ109" s="145" t="n"/>
      <c r="DA109" s="145" t="n"/>
      <c r="DB109" s="145" t="n"/>
      <c r="DC109" s="145" t="n"/>
      <c r="DD109" s="145" t="n"/>
      <c r="DE109" s="145" t="n"/>
      <c r="DF109" s="145" t="n"/>
      <c r="DG109" s="145" t="n"/>
      <c r="DH109" s="156" t="n"/>
    </row>
    <row r="110" ht="29.25" customHeight="1" s="621">
      <c r="A110" s="144" t="n"/>
      <c r="B110" s="311" t="n"/>
      <c r="C110" s="311" t="n"/>
      <c r="D110" s="326" t="n"/>
      <c r="E110" s="342" t="inlineStr">
        <is>
          <t>DA ACQUISTARE</t>
        </is>
      </c>
      <c r="F110" s="697" t="n"/>
      <c r="G110" s="633" t="n"/>
      <c r="H110" s="562" t="inlineStr">
        <is>
          <t>PPeak</t>
        </is>
      </c>
      <c r="I110" s="381" t="inlineStr">
        <is>
          <t>dm</t>
        </is>
      </c>
      <c r="J110" s="707">
        <f t="array" ref="J110">M107-5</f>
        <v/>
      </c>
      <c r="K110" s="381" t="inlineStr">
        <is>
          <t xml:space="preserve">Lact </t>
        </is>
      </c>
      <c r="L110" s="707" t="n">
        <v>135</v>
      </c>
      <c r="M110" s="735">
        <f t="array" ref="M110">IF($O$48&lt;135,"VERIFICA NON NECESSARIA",IF(($O$48-J110)&lt;135,"IDONEO","INSUFFICIENTE"))</f>
        <v/>
      </c>
      <c r="N110" s="699" t="n"/>
      <c r="O110" s="699" t="n"/>
      <c r="P110" s="697" t="n"/>
      <c r="Q110" s="154" t="n"/>
      <c r="R110" s="145" t="n"/>
      <c r="S110" s="145" t="n"/>
      <c r="T110" s="145" t="n"/>
      <c r="U110" s="145" t="n"/>
      <c r="V110" s="145" t="n"/>
      <c r="W110" s="145" t="n"/>
      <c r="X110" s="145" t="n"/>
      <c r="Y110" s="145" t="n"/>
      <c r="Z110" s="145" t="n"/>
      <c r="AA110" s="145" t="n"/>
      <c r="AB110" s="145" t="n"/>
      <c r="AC110" s="145" t="n"/>
      <c r="AD110" s="145" t="n"/>
      <c r="AE110" s="145" t="n"/>
      <c r="AF110" s="145" t="n"/>
      <c r="AG110" s="145" t="n"/>
      <c r="AH110" s="145" t="n"/>
      <c r="AI110" s="145" t="n"/>
      <c r="AJ110" s="563" t="n"/>
      <c r="AK110" s="145" t="n"/>
      <c r="AL110" s="145" t="n"/>
      <c r="AM110" s="145" t="n"/>
      <c r="AN110" s="145" t="n"/>
      <c r="AO110" s="145" t="n"/>
      <c r="AP110" s="145" t="n"/>
      <c r="AQ110" s="145" t="n"/>
      <c r="AR110" s="145" t="n"/>
      <c r="AS110" s="145" t="n"/>
      <c r="AT110" s="145" t="n"/>
      <c r="AU110" s="700" t="n"/>
      <c r="AV110" s="734" t="n"/>
      <c r="AW110" s="145" t="n"/>
      <c r="AX110" s="145" t="n"/>
      <c r="AY110" s="528" t="n"/>
      <c r="AZ110" s="309" t="n"/>
      <c r="BA110" s="302" t="n"/>
      <c r="BB110" s="302" t="n"/>
      <c r="BC110" s="526" t="n"/>
      <c r="BD110" s="145" t="n"/>
      <c r="BE110" s="145" t="n"/>
      <c r="BF110" s="528" t="n"/>
      <c r="BG110" s="309" t="n"/>
      <c r="BH110" s="302" t="n"/>
      <c r="BI110" s="302" t="n"/>
      <c r="BJ110" s="526" t="n"/>
      <c r="BK110" s="145" t="n"/>
      <c r="BL110" s="145" t="n"/>
      <c r="BM110" s="528" t="n"/>
      <c r="BN110" s="309" t="n"/>
      <c r="BO110" s="302" t="n"/>
      <c r="BP110" s="302" t="n"/>
      <c r="BQ110" s="426" t="n"/>
      <c r="BR110" s="145" t="n"/>
      <c r="BS110" s="145" t="n"/>
      <c r="BT110" s="528" t="n"/>
      <c r="BU110" s="309" t="n"/>
      <c r="BV110" s="302" t="n"/>
      <c r="BW110" s="302" t="n"/>
      <c r="BX110" s="425" t="n"/>
      <c r="BY110" s="145" t="n"/>
      <c r="BZ110" s="145" t="n"/>
      <c r="CA110" s="528" t="n"/>
      <c r="CB110" s="309" t="n"/>
      <c r="CC110" s="302" t="n"/>
      <c r="CD110" s="302" t="n"/>
      <c r="CE110" s="425" t="n"/>
      <c r="CF110" s="145" t="n"/>
      <c r="CG110" s="145" t="n"/>
      <c r="CH110" s="528" t="n"/>
      <c r="CI110" s="309" t="n"/>
      <c r="CJ110" s="302" t="n"/>
      <c r="CK110" s="302" t="n"/>
      <c r="CL110" s="145" t="n"/>
      <c r="CM110" s="145" t="n"/>
      <c r="CN110" s="145" t="n"/>
      <c r="CO110" s="145" t="n"/>
      <c r="CP110" s="145" t="n"/>
      <c r="CQ110" s="145" t="n"/>
      <c r="CR110" s="145" t="n"/>
      <c r="CS110" s="145" t="n"/>
      <c r="CT110" s="145" t="n"/>
      <c r="CU110" s="145" t="n"/>
      <c r="CV110" s="145" t="n"/>
      <c r="CW110" s="145" t="n"/>
      <c r="CX110" s="145" t="n"/>
      <c r="CY110" s="145" t="n"/>
      <c r="CZ110" s="145" t="n"/>
      <c r="DA110" s="145" t="n"/>
      <c r="DB110" s="145" t="n"/>
      <c r="DC110" s="145" t="n"/>
      <c r="DD110" s="145" t="n"/>
      <c r="DE110" s="145" t="n"/>
      <c r="DF110" s="145" t="n"/>
      <c r="DG110" s="145" t="n"/>
      <c r="DH110" s="156" t="n"/>
    </row>
    <row r="111" ht="14.15" customHeight="1" s="621">
      <c r="A111" s="144" t="n"/>
      <c r="B111" s="145" t="n"/>
      <c r="C111" s="145" t="n"/>
      <c r="D111" s="145" t="n"/>
      <c r="E111" s="294" t="n"/>
      <c r="F111" s="294" t="n"/>
      <c r="G111" s="173" t="n"/>
      <c r="H111" s="294" t="n"/>
      <c r="I111" s="294" t="n"/>
      <c r="J111" s="294" t="n"/>
      <c r="K111" s="294" t="n"/>
      <c r="L111" s="294" t="n"/>
      <c r="M111" s="294" t="n"/>
      <c r="N111" s="294" t="n"/>
      <c r="O111" s="294" t="n"/>
      <c r="P111" s="294" t="n"/>
      <c r="Q111" s="145" t="n"/>
      <c r="R111" s="145" t="n"/>
      <c r="S111" s="145" t="n"/>
      <c r="T111" s="145" t="n"/>
      <c r="U111" s="145" t="n"/>
      <c r="V111" s="145" t="n"/>
      <c r="W111" s="145" t="n"/>
      <c r="X111" s="145" t="n"/>
      <c r="Y111" s="145" t="n"/>
      <c r="Z111" s="145" t="n"/>
      <c r="AA111" s="145" t="n"/>
      <c r="AB111" s="145" t="n"/>
      <c r="AC111" s="145" t="n"/>
      <c r="AD111" s="145" t="n"/>
      <c r="AE111" s="145" t="n"/>
      <c r="AF111" s="145" t="n"/>
      <c r="AG111" s="145" t="n"/>
      <c r="AH111" s="145" t="n"/>
      <c r="AI111" s="145" t="n"/>
      <c r="AJ111" s="428" t="n"/>
      <c r="AK111" s="145" t="n"/>
      <c r="AL111" s="145" t="n"/>
      <c r="AM111" s="145" t="n"/>
      <c r="AN111" s="145" t="n"/>
      <c r="AO111" s="145" t="n"/>
      <c r="AP111" s="145" t="n"/>
      <c r="AQ111" s="145" t="n"/>
      <c r="AR111" s="145" t="n"/>
      <c r="AS111" s="145" t="n"/>
      <c r="AT111" s="145" t="n"/>
      <c r="AU111" s="145" t="n"/>
      <c r="AV111" s="425" t="n"/>
      <c r="AW111" s="145" t="n"/>
      <c r="AX111" s="145" t="n"/>
      <c r="AY111" s="145" t="n"/>
      <c r="AZ111" s="155" t="n"/>
      <c r="BA111" s="155" t="n"/>
      <c r="BB111" s="155" t="n"/>
      <c r="BC111" s="426" t="n"/>
      <c r="BD111" s="145" t="n"/>
      <c r="BE111" s="145" t="n"/>
      <c r="BF111" s="145" t="n"/>
      <c r="BG111" s="155" t="n"/>
      <c r="BH111" s="155" t="n"/>
      <c r="BI111" s="155" t="n"/>
      <c r="BJ111" s="426" t="n"/>
      <c r="BK111" s="145" t="n"/>
      <c r="BL111" s="145" t="n"/>
      <c r="BM111" s="145" t="n"/>
      <c r="BN111" s="155" t="n"/>
      <c r="BO111" s="155" t="n"/>
      <c r="BP111" s="155" t="n"/>
      <c r="BQ111" s="426" t="n"/>
      <c r="BR111" s="145" t="n"/>
      <c r="BS111" s="145" t="n"/>
      <c r="BT111" s="145" t="n"/>
      <c r="BU111" s="155" t="n"/>
      <c r="BV111" s="155" t="n"/>
      <c r="BW111" s="155" t="n"/>
      <c r="BX111" s="425" t="n"/>
      <c r="BY111" s="145" t="n"/>
      <c r="BZ111" s="145" t="n"/>
      <c r="CA111" s="145" t="n"/>
      <c r="CB111" s="155" t="n"/>
      <c r="CC111" s="155" t="n"/>
      <c r="CD111" s="155" t="n"/>
      <c r="CE111" s="425" t="n"/>
      <c r="CF111" s="145" t="n"/>
      <c r="CG111" s="145" t="n"/>
      <c r="CH111" s="145" t="n"/>
      <c r="CI111" s="155" t="n"/>
      <c r="CJ111" s="155" t="n"/>
      <c r="CK111" s="155" t="n"/>
      <c r="CL111" s="145" t="n"/>
      <c r="CM111" s="145" t="n"/>
      <c r="CN111" s="145" t="n"/>
      <c r="CO111" s="145" t="n"/>
      <c r="CP111" s="145" t="n"/>
      <c r="CQ111" s="145" t="n"/>
      <c r="CR111" s="145" t="n"/>
      <c r="CS111" s="145" t="n"/>
      <c r="CT111" s="145" t="n"/>
      <c r="CU111" s="145" t="n"/>
      <c r="CV111" s="145" t="n"/>
      <c r="CW111" s="145" t="n"/>
      <c r="CX111" s="145" t="n"/>
      <c r="CY111" s="145" t="n"/>
      <c r="CZ111" s="145" t="n"/>
      <c r="DA111" s="145" t="n"/>
      <c r="DB111" s="145" t="n"/>
      <c r="DC111" s="145" t="n"/>
      <c r="DD111" s="145" t="n"/>
      <c r="DE111" s="145" t="n"/>
      <c r="DF111" s="145" t="n"/>
      <c r="DG111" s="145" t="n"/>
      <c r="DH111" s="156" t="n"/>
    </row>
    <row r="112" ht="13.65" customHeight="1" s="621">
      <c r="A112" s="144" t="n"/>
      <c r="B112" s="145" t="n"/>
      <c r="C112" s="145" t="n"/>
      <c r="D112" s="145" t="n"/>
      <c r="E112" s="145" t="n"/>
      <c r="F112" s="145" t="n"/>
      <c r="G112" s="145" t="n"/>
      <c r="H112" s="145" t="n"/>
      <c r="I112" s="145" t="n"/>
      <c r="J112" s="145" t="n"/>
      <c r="K112" s="145" t="n"/>
      <c r="L112" s="145" t="n"/>
      <c r="M112" s="145" t="n"/>
      <c r="N112" s="145" t="n"/>
      <c r="O112" s="145" t="n"/>
      <c r="P112" s="145" t="n"/>
      <c r="Q112" s="145" t="n"/>
      <c r="R112" s="145" t="n"/>
      <c r="S112" s="145" t="n"/>
      <c r="T112" s="145" t="n"/>
      <c r="U112" s="145" t="n"/>
      <c r="V112" s="145" t="n"/>
      <c r="W112" s="145" t="n"/>
      <c r="X112" s="145" t="n"/>
      <c r="Y112" s="145" t="n"/>
      <c r="Z112" s="145" t="n"/>
      <c r="AA112" s="145" t="n"/>
      <c r="AB112" s="145" t="n"/>
      <c r="AC112" s="145" t="n"/>
      <c r="AD112" s="145" t="n"/>
      <c r="AE112" s="145" t="n"/>
      <c r="AF112" s="145" t="n"/>
      <c r="AG112" s="145" t="n"/>
      <c r="AH112" s="145" t="n"/>
      <c r="AI112" s="145" t="n"/>
      <c r="AJ112" s="428" t="n"/>
      <c r="AK112" s="145" t="n"/>
      <c r="AL112" s="145" t="n"/>
      <c r="AM112" s="145" t="n"/>
      <c r="AN112" s="145" t="n"/>
      <c r="AO112" s="145" t="n"/>
      <c r="AP112" s="145" t="n"/>
      <c r="AQ112" s="145" t="n"/>
      <c r="AR112" s="145" t="n"/>
      <c r="AS112" s="145" t="n"/>
      <c r="AT112" s="145" t="n"/>
      <c r="AU112" s="145" t="n"/>
      <c r="AV112" s="425" t="n"/>
      <c r="AW112" s="145" t="n"/>
      <c r="AX112" s="145" t="n"/>
      <c r="AY112" s="145" t="n"/>
      <c r="AZ112" s="155" t="n"/>
      <c r="BA112" s="155" t="n"/>
      <c r="BB112" s="155" t="n"/>
      <c r="BC112" s="426" t="n"/>
      <c r="BD112" s="145" t="n"/>
      <c r="BE112" s="145" t="n"/>
      <c r="BF112" s="145" t="n"/>
      <c r="BG112" s="155" t="n"/>
      <c r="BH112" s="155" t="n"/>
      <c r="BI112" s="155" t="n"/>
      <c r="BJ112" s="426" t="n"/>
      <c r="BK112" s="145" t="n"/>
      <c r="BL112" s="145" t="n"/>
      <c r="BM112" s="145" t="n"/>
      <c r="BN112" s="155" t="n"/>
      <c r="BO112" s="155" t="n"/>
      <c r="BP112" s="155" t="n"/>
      <c r="BQ112" s="426" t="n"/>
      <c r="BR112" s="145" t="n"/>
      <c r="BS112" s="145" t="n"/>
      <c r="BT112" s="145" t="n"/>
      <c r="BU112" s="155" t="n"/>
      <c r="BV112" s="155" t="n"/>
      <c r="BW112" s="155" t="n"/>
      <c r="BX112" s="425" t="n"/>
      <c r="BY112" s="145" t="n"/>
      <c r="BZ112" s="145" t="n"/>
      <c r="CA112" s="145" t="n"/>
      <c r="CB112" s="155" t="n"/>
      <c r="CC112" s="155" t="n"/>
      <c r="CD112" s="155" t="n"/>
      <c r="CE112" s="425" t="n"/>
      <c r="CF112" s="145" t="n"/>
      <c r="CG112" s="145" t="n"/>
      <c r="CH112" s="145" t="n"/>
      <c r="CI112" s="155" t="n"/>
      <c r="CJ112" s="155" t="n"/>
      <c r="CK112" s="155" t="n"/>
      <c r="CL112" s="145" t="n"/>
      <c r="CM112" s="145" t="n"/>
      <c r="CN112" s="145" t="n"/>
      <c r="CO112" s="145" t="n"/>
      <c r="CP112" s="145" t="n"/>
      <c r="CQ112" s="145" t="n"/>
      <c r="CR112" s="145" t="n"/>
      <c r="CS112" s="145" t="n"/>
      <c r="CT112" s="145" t="n"/>
      <c r="CU112" s="145" t="n"/>
      <c r="CV112" s="145" t="n"/>
      <c r="CW112" s="145" t="n"/>
      <c r="CX112" s="145" t="n"/>
      <c r="CY112" s="145" t="n"/>
      <c r="CZ112" s="145" t="n"/>
      <c r="DA112" s="145" t="n"/>
      <c r="DB112" s="145" t="n"/>
      <c r="DC112" s="145" t="n"/>
      <c r="DD112" s="145" t="n"/>
      <c r="DE112" s="145" t="n"/>
      <c r="DF112" s="145" t="n"/>
      <c r="DG112" s="145" t="n"/>
      <c r="DH112" s="156" t="n"/>
    </row>
    <row r="113" ht="13.65" customHeight="1" s="621">
      <c r="A113" s="144" t="n"/>
      <c r="B113" s="145" t="n"/>
      <c r="C113" s="145" t="n"/>
      <c r="D113" s="145" t="n"/>
      <c r="E113" s="181" t="n"/>
      <c r="F113" s="181" t="n"/>
      <c r="G113" s="181" t="n"/>
      <c r="H113" s="181" t="n"/>
      <c r="I113" s="181" t="n"/>
      <c r="J113" s="181" t="n"/>
      <c r="K113" s="181" t="n"/>
      <c r="L113" s="181" t="n"/>
      <c r="M113" s="145" t="n"/>
      <c r="N113" s="145" t="n"/>
      <c r="O113" s="145" t="n"/>
      <c r="P113" s="145" t="n"/>
      <c r="Q113" s="145" t="n"/>
      <c r="R113" s="145" t="n"/>
      <c r="S113" s="145" t="n"/>
      <c r="T113" s="145" t="n"/>
      <c r="U113" s="145" t="n"/>
      <c r="V113" s="145" t="n"/>
      <c r="W113" s="145" t="n"/>
      <c r="X113" s="145" t="n"/>
      <c r="Y113" s="145" t="n"/>
      <c r="Z113" s="145" t="n"/>
      <c r="AA113" s="145" t="n"/>
      <c r="AB113" s="145" t="n"/>
      <c r="AC113" s="145" t="n"/>
      <c r="AD113" s="145" t="n"/>
      <c r="AE113" s="145" t="n"/>
      <c r="AF113" s="145" t="n"/>
      <c r="AG113" s="145" t="n"/>
      <c r="AH113" s="145" t="n"/>
      <c r="AI113" s="145" t="n"/>
      <c r="AJ113" s="428" t="n"/>
      <c r="AK113" s="145" t="n"/>
      <c r="AL113" s="145" t="n"/>
      <c r="AM113" s="145" t="n"/>
      <c r="AN113" s="145" t="n"/>
      <c r="AO113" s="145" t="n"/>
      <c r="AP113" s="145" t="n"/>
      <c r="AQ113" s="145" t="n"/>
      <c r="AR113" s="145" t="n"/>
      <c r="AS113" s="145" t="n"/>
      <c r="AT113" s="145" t="n"/>
      <c r="AU113" s="145" t="n"/>
      <c r="AV113" s="425" t="n"/>
      <c r="AW113" s="145" t="n"/>
      <c r="AX113" s="145" t="n"/>
      <c r="AY113" s="145" t="n"/>
      <c r="AZ113" s="155" t="n"/>
      <c r="BA113" s="155" t="n"/>
      <c r="BB113" s="155" t="n"/>
      <c r="BC113" s="426" t="n"/>
      <c r="BD113" s="145" t="n"/>
      <c r="BE113" s="145" t="n"/>
      <c r="BF113" s="145" t="n"/>
      <c r="BG113" s="155" t="n"/>
      <c r="BH113" s="155" t="n"/>
      <c r="BI113" s="155" t="n"/>
      <c r="BJ113" s="426" t="n"/>
      <c r="BK113" s="145" t="n"/>
      <c r="BL113" s="145" t="n"/>
      <c r="BM113" s="145" t="n"/>
      <c r="BN113" s="155" t="n"/>
      <c r="BO113" s="155" t="n"/>
      <c r="BP113" s="155" t="n"/>
      <c r="BQ113" s="426" t="n"/>
      <c r="BR113" s="145" t="n"/>
      <c r="BS113" s="145" t="n"/>
      <c r="BT113" s="145" t="n"/>
      <c r="BU113" s="155" t="n"/>
      <c r="BV113" s="155" t="n"/>
      <c r="BW113" s="155" t="n"/>
      <c r="BX113" s="425" t="n"/>
      <c r="BY113" s="145" t="n"/>
      <c r="BZ113" s="145" t="n"/>
      <c r="CA113" s="145" t="n"/>
      <c r="CB113" s="155" t="n"/>
      <c r="CC113" s="155" t="n"/>
      <c r="CD113" s="155" t="n"/>
      <c r="CE113" s="425" t="n"/>
      <c r="CF113" s="145" t="n"/>
      <c r="CG113" s="145" t="n"/>
      <c r="CH113" s="145" t="n"/>
      <c r="CI113" s="155" t="n"/>
      <c r="CJ113" s="155" t="n"/>
      <c r="CK113" s="155" t="n"/>
      <c r="CL113" s="145" t="n"/>
      <c r="CM113" s="145" t="n"/>
      <c r="CN113" s="145" t="n"/>
      <c r="CO113" s="145" t="n"/>
      <c r="CP113" s="145" t="n"/>
      <c r="CQ113" s="145" t="n"/>
      <c r="CR113" s="145" t="n"/>
      <c r="CS113" s="145" t="n"/>
      <c r="CT113" s="145" t="n"/>
      <c r="CU113" s="145" t="n"/>
      <c r="CV113" s="145" t="n"/>
      <c r="CW113" s="145" t="n"/>
      <c r="CX113" s="145" t="n"/>
      <c r="CY113" s="145" t="n"/>
      <c r="CZ113" s="145" t="n"/>
      <c r="DA113" s="145" t="n"/>
      <c r="DB113" s="145" t="n"/>
      <c r="DC113" s="145" t="n"/>
      <c r="DD113" s="145" t="n"/>
      <c r="DE113" s="145" t="n"/>
      <c r="DF113" s="145" t="n"/>
      <c r="DG113" s="145" t="n"/>
      <c r="DH113" s="156" t="n"/>
    </row>
    <row r="114" ht="35.25" customHeight="1" s="621">
      <c r="A114" s="144" t="n"/>
      <c r="B114" s="145" t="n"/>
      <c r="C114" s="145" t="n"/>
      <c r="D114" s="146" t="n"/>
      <c r="E114" s="531" t="inlineStr">
        <is>
          <t>ID</t>
        </is>
      </c>
      <c r="F114" s="531" t="inlineStr">
        <is>
          <t>Tipologia</t>
        </is>
      </c>
      <c r="G114" s="531" t="inlineStr">
        <is>
          <t>Marca</t>
        </is>
      </c>
      <c r="H114" s="531" t="inlineStr">
        <is>
          <t>Modello</t>
        </is>
      </c>
      <c r="I114" s="531" t="inlineStr">
        <is>
          <t>SNR</t>
        </is>
      </c>
      <c r="J114" s="531" t="inlineStr">
        <is>
          <t>H</t>
        </is>
      </c>
      <c r="K114" s="531" t="inlineStr">
        <is>
          <t>M</t>
        </is>
      </c>
      <c r="L114" s="531" t="inlineStr">
        <is>
          <t>L</t>
        </is>
      </c>
      <c r="M114" s="154" t="n"/>
      <c r="N114" s="145" t="n"/>
      <c r="O114" s="145" t="n"/>
      <c r="P114" s="145" t="n"/>
      <c r="Q114" s="145" t="n"/>
      <c r="R114" s="145" t="n"/>
      <c r="S114" s="145" t="n"/>
      <c r="T114" s="145" t="n"/>
      <c r="U114" s="145" t="n"/>
      <c r="V114" s="145" t="n"/>
      <c r="W114" s="145" t="n"/>
      <c r="X114" s="145" t="n"/>
      <c r="Y114" s="145" t="n"/>
      <c r="Z114" s="145" t="n"/>
      <c r="AA114" s="145" t="n"/>
      <c r="AB114" s="145" t="n"/>
      <c r="AC114" s="145" t="n"/>
      <c r="AD114" s="145" t="n"/>
      <c r="AE114" s="145" t="n"/>
      <c r="AF114" s="145" t="n"/>
      <c r="AG114" s="145" t="n"/>
      <c r="AH114" s="145" t="n"/>
      <c r="AI114" s="145" t="n"/>
      <c r="AJ114" s="428" t="n"/>
      <c r="AK114" s="145" t="n"/>
      <c r="AL114" s="145" t="n"/>
      <c r="AM114" s="145" t="n"/>
      <c r="AN114" s="145" t="n"/>
      <c r="AO114" s="145" t="n"/>
      <c r="AP114" s="145" t="n"/>
      <c r="AQ114" s="145" t="n"/>
      <c r="AR114" s="145" t="n"/>
      <c r="AS114" s="145" t="n"/>
      <c r="AT114" s="145" t="n"/>
      <c r="AU114" s="145" t="n"/>
      <c r="AV114" s="425" t="n"/>
      <c r="AW114" s="145" t="n"/>
      <c r="AX114" s="145" t="n"/>
      <c r="AY114" s="145" t="n"/>
      <c r="AZ114" s="155" t="n"/>
      <c r="BA114" s="155" t="n"/>
      <c r="BB114" s="155" t="n"/>
      <c r="BC114" s="426" t="n"/>
      <c r="BD114" s="145" t="n"/>
      <c r="BE114" s="145" t="n"/>
      <c r="BF114" s="145" t="n"/>
      <c r="BG114" s="155" t="n"/>
      <c r="BH114" s="155" t="n"/>
      <c r="BI114" s="155" t="n"/>
      <c r="BJ114" s="426" t="n"/>
      <c r="BK114" s="145" t="n"/>
      <c r="BL114" s="145" t="n"/>
      <c r="BM114" s="145" t="n"/>
      <c r="BN114" s="155" t="n"/>
      <c r="BO114" s="155" t="n"/>
      <c r="BP114" s="155" t="n"/>
      <c r="BQ114" s="426" t="n"/>
      <c r="BR114" s="145" t="n"/>
      <c r="BS114" s="145" t="n"/>
      <c r="BT114" s="145" t="n"/>
      <c r="BU114" s="155" t="n"/>
      <c r="BV114" s="155" t="n"/>
      <c r="BW114" s="155" t="n"/>
      <c r="BX114" s="425" t="n"/>
      <c r="BY114" s="145" t="n"/>
      <c r="BZ114" s="145" t="n"/>
      <c r="CA114" s="145" t="n"/>
      <c r="CB114" s="155" t="n"/>
      <c r="CC114" s="155" t="n"/>
      <c r="CD114" s="155" t="n"/>
      <c r="CE114" s="425" t="n"/>
      <c r="CF114" s="145" t="n"/>
      <c r="CG114" s="145" t="n"/>
      <c r="CH114" s="145" t="n"/>
      <c r="CI114" s="155" t="n"/>
      <c r="CJ114" s="155" t="n"/>
      <c r="CK114" s="155" t="n"/>
      <c r="CL114" s="145" t="n"/>
      <c r="CM114" s="145" t="n"/>
      <c r="CN114" s="145" t="n"/>
      <c r="CO114" s="145" t="n"/>
      <c r="CP114" s="145" t="n"/>
      <c r="CQ114" s="145" t="n"/>
      <c r="CR114" s="145" t="n"/>
      <c r="CS114" s="145" t="n"/>
      <c r="CT114" s="145" t="n"/>
      <c r="CU114" s="145" t="n"/>
      <c r="CV114" s="145" t="n"/>
      <c r="CW114" s="145" t="n"/>
      <c r="CX114" s="145" t="n"/>
      <c r="CY114" s="145" t="n"/>
      <c r="CZ114" s="145" t="n"/>
      <c r="DA114" s="145" t="n"/>
      <c r="DB114" s="145" t="n"/>
      <c r="DC114" s="145" t="n"/>
      <c r="DD114" s="145" t="n"/>
      <c r="DE114" s="145" t="n"/>
      <c r="DF114" s="145" t="n"/>
      <c r="DG114" s="145" t="n"/>
      <c r="DH114" s="156" t="n"/>
    </row>
    <row r="115" ht="20.25" customHeight="1" s="621">
      <c r="A115" s="144" t="n"/>
      <c r="B115" s="145" t="n"/>
      <c r="C115" s="145" t="n"/>
      <c r="D115" s="146" t="n"/>
      <c r="E115" s="566" t="inlineStr">
        <is>
          <t>A1</t>
        </is>
      </c>
      <c r="F115" s="566" t="inlineStr">
        <is>
          <t>Inserti espandibili</t>
        </is>
      </c>
      <c r="G115" s="566" t="inlineStr">
        <is>
          <t>3M</t>
        </is>
      </c>
      <c r="H115" s="567" t="n">
        <v>1271</v>
      </c>
      <c r="I115" s="536" t="n">
        <v>25</v>
      </c>
      <c r="J115" s="536" t="n">
        <v>27</v>
      </c>
      <c r="K115" s="536" t="n">
        <v>22</v>
      </c>
      <c r="L115" s="536" t="n">
        <v>20</v>
      </c>
      <c r="M115" s="154" t="n"/>
      <c r="N115" s="145" t="n"/>
      <c r="O115" s="145" t="n"/>
      <c r="P115" s="145" t="n"/>
      <c r="Q115" s="145" t="n"/>
      <c r="R115" s="145" t="n"/>
      <c r="S115" s="145" t="n"/>
      <c r="T115" s="145" t="n"/>
      <c r="U115" s="145" t="n"/>
      <c r="V115" s="145" t="n"/>
      <c r="W115" s="145" t="n"/>
      <c r="X115" s="145" t="n"/>
      <c r="Y115" s="145" t="n"/>
      <c r="Z115" s="145" t="n"/>
      <c r="AA115" s="145" t="n"/>
      <c r="AB115" s="145" t="n"/>
      <c r="AC115" s="145" t="n"/>
      <c r="AD115" s="145" t="n"/>
      <c r="AE115" s="145" t="n"/>
      <c r="AF115" s="145" t="n"/>
      <c r="AG115" s="145" t="n"/>
      <c r="AH115" s="145" t="n"/>
      <c r="AI115" s="145" t="n"/>
      <c r="AJ115" s="428" t="n"/>
      <c r="AK115" s="145" t="n"/>
      <c r="AL115" s="145" t="n"/>
      <c r="AM115" s="145" t="n"/>
      <c r="AN115" s="145" t="n"/>
      <c r="AO115" s="145" t="n"/>
      <c r="AP115" s="145" t="n"/>
      <c r="AQ115" s="145" t="n"/>
      <c r="AR115" s="145" t="n"/>
      <c r="AS115" s="145" t="n"/>
      <c r="AT115" s="145" t="n"/>
      <c r="AU115" s="145" t="n"/>
      <c r="AV115" s="425" t="n"/>
      <c r="AW115" s="145" t="n"/>
      <c r="AX115" s="145" t="n"/>
      <c r="AY115" s="145" t="n"/>
      <c r="AZ115" s="155" t="n"/>
      <c r="BA115" s="155" t="n"/>
      <c r="BB115" s="155" t="n"/>
      <c r="BC115" s="426" t="n"/>
      <c r="BD115" s="145" t="n"/>
      <c r="BE115" s="145" t="n"/>
      <c r="BF115" s="145" t="n"/>
      <c r="BG115" s="155" t="n"/>
      <c r="BH115" s="155" t="n"/>
      <c r="BI115" s="155" t="n"/>
      <c r="BJ115" s="426" t="n"/>
      <c r="BK115" s="145" t="n"/>
      <c r="BL115" s="145" t="n"/>
      <c r="BM115" s="145" t="n"/>
      <c r="BN115" s="155" t="n"/>
      <c r="BO115" s="155" t="n"/>
      <c r="BP115" s="155" t="n"/>
      <c r="BQ115" s="426" t="n"/>
      <c r="BR115" s="145" t="n"/>
      <c r="BS115" s="145" t="n"/>
      <c r="BT115" s="145" t="n"/>
      <c r="BU115" s="155" t="n"/>
      <c r="BV115" s="155" t="n"/>
      <c r="BW115" s="155" t="n"/>
      <c r="BX115" s="425" t="n"/>
      <c r="BY115" s="145" t="n"/>
      <c r="BZ115" s="145" t="n"/>
      <c r="CA115" s="145" t="n"/>
      <c r="CB115" s="155" t="n"/>
      <c r="CC115" s="155" t="n"/>
      <c r="CD115" s="155" t="n"/>
      <c r="CE115" s="425" t="n"/>
      <c r="CF115" s="145" t="n"/>
      <c r="CG115" s="145" t="n"/>
      <c r="CH115" s="145" t="n"/>
      <c r="CI115" s="155" t="n"/>
      <c r="CJ115" s="155" t="n"/>
      <c r="CK115" s="155" t="n"/>
      <c r="CL115" s="145" t="n"/>
      <c r="CM115" s="145" t="n"/>
      <c r="CN115" s="145" t="n"/>
      <c r="CO115" s="145" t="n"/>
      <c r="CP115" s="145" t="n"/>
      <c r="CQ115" s="145" t="n"/>
      <c r="CR115" s="145" t="n"/>
      <c r="CS115" s="145" t="n"/>
      <c r="CT115" s="145" t="n"/>
      <c r="CU115" s="145" t="n"/>
      <c r="CV115" s="145" t="n"/>
      <c r="CW115" s="145" t="n"/>
      <c r="CX115" s="145" t="n"/>
      <c r="CY115" s="145" t="n"/>
      <c r="CZ115" s="145" t="n"/>
      <c r="DA115" s="145" t="n"/>
      <c r="DB115" s="145" t="n"/>
      <c r="DC115" s="145" t="n"/>
      <c r="DD115" s="145" t="n"/>
      <c r="DE115" s="145" t="n"/>
      <c r="DF115" s="145" t="n"/>
      <c r="DG115" s="145" t="n"/>
      <c r="DH115" s="156" t="n"/>
    </row>
    <row r="116" ht="20.25" customHeight="1" s="621">
      <c r="A116" s="144" t="n"/>
      <c r="B116" s="145" t="n"/>
      <c r="C116" s="145" t="n"/>
      <c r="D116" s="146" t="n"/>
      <c r="E116" s="383" t="inlineStr">
        <is>
          <t>A2</t>
        </is>
      </c>
      <c r="F116" s="383" t="inlineStr">
        <is>
          <t>Inserti con archetto</t>
        </is>
      </c>
      <c r="G116" s="383" t="inlineStr">
        <is>
          <t>AEARO</t>
        </is>
      </c>
      <c r="H116" s="383" t="inlineStr">
        <is>
          <t>EAR CAPS</t>
        </is>
      </c>
      <c r="I116" s="386" t="n">
        <v>21</v>
      </c>
      <c r="J116" s="386" t="n">
        <v>25</v>
      </c>
      <c r="K116" s="386" t="n">
        <v>17</v>
      </c>
      <c r="L116" s="386" t="n">
        <v>14</v>
      </c>
      <c r="M116" s="154" t="n"/>
      <c r="N116" s="145" t="n"/>
      <c r="O116" s="145" t="n"/>
      <c r="P116" s="145" t="n"/>
      <c r="Q116" s="145" t="n"/>
      <c r="R116" s="145" t="n"/>
      <c r="S116" s="145" t="n"/>
      <c r="T116" s="145" t="n"/>
      <c r="U116" s="145" t="n"/>
      <c r="V116" s="145" t="n"/>
      <c r="W116" s="145" t="n"/>
      <c r="X116" s="145" t="n"/>
      <c r="Y116" s="145" t="n"/>
      <c r="Z116" s="145" t="n"/>
      <c r="AA116" s="145" t="n"/>
      <c r="AB116" s="145" t="n"/>
      <c r="AC116" s="145" t="n"/>
      <c r="AD116" s="145" t="n"/>
      <c r="AE116" s="145" t="n"/>
      <c r="AF116" s="145" t="n"/>
      <c r="AG116" s="145" t="n"/>
      <c r="AH116" s="145" t="n"/>
      <c r="AI116" s="145" t="n"/>
      <c r="AJ116" s="428" t="n"/>
      <c r="AK116" s="145" t="n"/>
      <c r="AL116" s="145" t="n"/>
      <c r="AM116" s="145" t="n"/>
      <c r="AN116" s="145" t="n"/>
      <c r="AO116" s="145" t="n"/>
      <c r="AP116" s="145" t="n"/>
      <c r="AQ116" s="145" t="n"/>
      <c r="AR116" s="145" t="n"/>
      <c r="AS116" s="145" t="n"/>
      <c r="AT116" s="145" t="n"/>
      <c r="AU116" s="145" t="n"/>
      <c r="AV116" s="425" t="n"/>
      <c r="AW116" s="145" t="n"/>
      <c r="AX116" s="145" t="n"/>
      <c r="AY116" s="145" t="n"/>
      <c r="AZ116" s="155" t="n"/>
      <c r="BA116" s="155" t="n"/>
      <c r="BB116" s="155" t="n"/>
      <c r="BC116" s="426" t="n"/>
      <c r="BD116" s="145" t="n"/>
      <c r="BE116" s="145" t="n"/>
      <c r="BF116" s="145" t="n"/>
      <c r="BG116" s="155" t="n"/>
      <c r="BH116" s="155" t="n"/>
      <c r="BI116" s="155" t="n"/>
      <c r="BJ116" s="426" t="n"/>
      <c r="BK116" s="145" t="n"/>
      <c r="BL116" s="145" t="n"/>
      <c r="BM116" s="145" t="n"/>
      <c r="BN116" s="155" t="n"/>
      <c r="BO116" s="155" t="n"/>
      <c r="BP116" s="155" t="n"/>
      <c r="BQ116" s="426" t="n"/>
      <c r="BR116" s="145" t="n"/>
      <c r="BS116" s="145" t="n"/>
      <c r="BT116" s="145" t="n"/>
      <c r="BU116" s="155" t="n"/>
      <c r="BV116" s="155" t="n"/>
      <c r="BW116" s="155" t="n"/>
      <c r="BX116" s="425" t="n"/>
      <c r="BY116" s="145" t="n"/>
      <c r="BZ116" s="145" t="n"/>
      <c r="CA116" s="145" t="n"/>
      <c r="CB116" s="155" t="n"/>
      <c r="CC116" s="155" t="n"/>
      <c r="CD116" s="155" t="n"/>
      <c r="CE116" s="425" t="n"/>
      <c r="CF116" s="145" t="n"/>
      <c r="CG116" s="145" t="n"/>
      <c r="CH116" s="145" t="n"/>
      <c r="CI116" s="155" t="n"/>
      <c r="CJ116" s="155" t="n"/>
      <c r="CK116" s="155" t="n"/>
      <c r="CL116" s="145" t="n"/>
      <c r="CM116" s="145" t="n"/>
      <c r="CN116" s="145" t="n"/>
      <c r="CO116" s="145" t="n"/>
      <c r="CP116" s="145" t="n"/>
      <c r="CQ116" s="145" t="n"/>
      <c r="CR116" s="145" t="n"/>
      <c r="CS116" s="145" t="n"/>
      <c r="CT116" s="145" t="n"/>
      <c r="CU116" s="145" t="n"/>
      <c r="CV116" s="145" t="n"/>
      <c r="CW116" s="145" t="n"/>
      <c r="CX116" s="145" t="n"/>
      <c r="CY116" s="145" t="n"/>
      <c r="CZ116" s="145" t="n"/>
      <c r="DA116" s="145" t="n"/>
      <c r="DB116" s="145" t="n"/>
      <c r="DC116" s="145" t="n"/>
      <c r="DD116" s="145" t="n"/>
      <c r="DE116" s="145" t="n"/>
      <c r="DF116" s="145" t="n"/>
      <c r="DG116" s="145" t="n"/>
      <c r="DH116" s="156" t="n"/>
    </row>
    <row r="117" ht="20.25" customHeight="1" s="621">
      <c r="A117" s="144" t="n"/>
      <c r="B117" s="145" t="n"/>
      <c r="C117" s="145" t="n"/>
      <c r="D117" s="146" t="n"/>
      <c r="E117" s="383" t="inlineStr">
        <is>
          <t>A3</t>
        </is>
      </c>
      <c r="F117" s="383" t="inlineStr">
        <is>
          <t>Cuffie auricolari</t>
        </is>
      </c>
      <c r="G117" s="383" t="inlineStr">
        <is>
          <t>3M</t>
        </is>
      </c>
      <c r="H117" s="568" t="n">
        <v>1435</v>
      </c>
      <c r="I117" s="386" t="n">
        <v>27</v>
      </c>
      <c r="J117" s="386" t="n">
        <v>22</v>
      </c>
      <c r="K117" s="386" t="n">
        <v>15</v>
      </c>
      <c r="L117" s="386" t="n">
        <v>25</v>
      </c>
      <c r="M117" s="154" t="n"/>
      <c r="N117" s="145" t="n"/>
      <c r="O117" s="145" t="n"/>
      <c r="P117" s="145" t="n"/>
      <c r="Q117" s="145" t="n"/>
      <c r="R117" s="145" t="n"/>
      <c r="S117" s="145" t="n"/>
      <c r="T117" s="145" t="n"/>
      <c r="U117" s="145" t="n"/>
      <c r="V117" s="145" t="n"/>
      <c r="W117" s="145" t="n"/>
      <c r="X117" s="145" t="n"/>
      <c r="Y117" s="145" t="n"/>
      <c r="Z117" s="145" t="n"/>
      <c r="AA117" s="145" t="n"/>
      <c r="AB117" s="145" t="n"/>
      <c r="AC117" s="145" t="n"/>
      <c r="AD117" s="145" t="n"/>
      <c r="AE117" s="145" t="n"/>
      <c r="AF117" s="145" t="n"/>
      <c r="AG117" s="145" t="n"/>
      <c r="AH117" s="145" t="n"/>
      <c r="AI117" s="145" t="n"/>
      <c r="AJ117" s="428" t="n"/>
      <c r="AK117" s="145" t="n"/>
      <c r="AL117" s="145" t="n"/>
      <c r="AM117" s="145" t="n"/>
      <c r="AN117" s="145" t="n"/>
      <c r="AO117" s="145" t="n"/>
      <c r="AP117" s="145" t="n"/>
      <c r="AQ117" s="145" t="n"/>
      <c r="AR117" s="145" t="n"/>
      <c r="AS117" s="145" t="n"/>
      <c r="AT117" s="145" t="n"/>
      <c r="AU117" s="145" t="n"/>
      <c r="AV117" s="425" t="n"/>
      <c r="AW117" s="145" t="n"/>
      <c r="AX117" s="145" t="n"/>
      <c r="AY117" s="145" t="n"/>
      <c r="AZ117" s="155" t="n"/>
      <c r="BA117" s="155" t="n"/>
      <c r="BB117" s="155" t="n"/>
      <c r="BC117" s="426" t="n"/>
      <c r="BD117" s="145" t="n"/>
      <c r="BE117" s="145" t="n"/>
      <c r="BF117" s="145" t="n"/>
      <c r="BG117" s="155" t="n"/>
      <c r="BH117" s="155" t="n"/>
      <c r="BI117" s="155" t="n"/>
      <c r="BJ117" s="426" t="n"/>
      <c r="BK117" s="145" t="n"/>
      <c r="BL117" s="145" t="n"/>
      <c r="BM117" s="145" t="n"/>
      <c r="BN117" s="155" t="n"/>
      <c r="BO117" s="155" t="n"/>
      <c r="BP117" s="155" t="n"/>
      <c r="BQ117" s="426" t="n"/>
      <c r="BR117" s="145" t="n"/>
      <c r="BS117" s="145" t="n"/>
      <c r="BT117" s="145" t="n"/>
      <c r="BU117" s="155" t="n"/>
      <c r="BV117" s="155" t="n"/>
      <c r="BW117" s="155" t="n"/>
      <c r="BX117" s="425" t="n"/>
      <c r="BY117" s="145" t="n"/>
      <c r="BZ117" s="145" t="n"/>
      <c r="CA117" s="145" t="n"/>
      <c r="CB117" s="155" t="n"/>
      <c r="CC117" s="155" t="n"/>
      <c r="CD117" s="155" t="n"/>
      <c r="CE117" s="425" t="n"/>
      <c r="CF117" s="145" t="n"/>
      <c r="CG117" s="145" t="n"/>
      <c r="CH117" s="145" t="n"/>
      <c r="CI117" s="155" t="n"/>
      <c r="CJ117" s="155" t="n"/>
      <c r="CK117" s="155" t="n"/>
      <c r="CL117" s="145" t="n"/>
      <c r="CM117" s="145" t="n"/>
      <c r="CN117" s="145" t="n"/>
      <c r="CO117" s="145" t="n"/>
      <c r="CP117" s="145" t="n"/>
      <c r="CQ117" s="145" t="n"/>
      <c r="CR117" s="145" t="n"/>
      <c r="CS117" s="145" t="n"/>
      <c r="CT117" s="145" t="n"/>
      <c r="CU117" s="145" t="n"/>
      <c r="CV117" s="145" t="n"/>
      <c r="CW117" s="145" t="n"/>
      <c r="CX117" s="145" t="n"/>
      <c r="CY117" s="145" t="n"/>
      <c r="CZ117" s="145" t="n"/>
      <c r="DA117" s="145" t="n"/>
      <c r="DB117" s="145" t="n"/>
      <c r="DC117" s="145" t="n"/>
      <c r="DD117" s="145" t="n"/>
      <c r="DE117" s="145" t="n"/>
      <c r="DF117" s="145" t="n"/>
      <c r="DG117" s="145" t="n"/>
      <c r="DH117" s="156" t="n"/>
    </row>
    <row r="118" ht="20.25" customHeight="1" s="621">
      <c r="A118" s="144" t="n"/>
      <c r="B118" s="145" t="n"/>
      <c r="C118" s="145" t="n"/>
      <c r="D118" s="146" t="n"/>
      <c r="E118" s="383" t="inlineStr">
        <is>
          <t>A4</t>
        </is>
      </c>
      <c r="F118" s="568" t="n"/>
      <c r="G118" s="568" t="n"/>
      <c r="H118" s="568" t="n"/>
      <c r="I118" s="386" t="n"/>
      <c r="J118" s="386" t="n"/>
      <c r="K118" s="386" t="n"/>
      <c r="L118" s="386" t="n"/>
      <c r="M118" s="154" t="n"/>
      <c r="N118" s="145" t="n"/>
      <c r="O118" s="145" t="n"/>
      <c r="P118" s="145" t="n"/>
      <c r="Q118" s="145" t="n"/>
      <c r="R118" s="145" t="n"/>
      <c r="S118" s="145" t="n"/>
      <c r="T118" s="145" t="n"/>
      <c r="U118" s="145" t="n"/>
      <c r="V118" s="145" t="n"/>
      <c r="W118" s="145" t="n"/>
      <c r="X118" s="145" t="n"/>
      <c r="Y118" s="145" t="n"/>
      <c r="Z118" s="145" t="n"/>
      <c r="AA118" s="145" t="n"/>
      <c r="AB118" s="145" t="n"/>
      <c r="AC118" s="145" t="n"/>
      <c r="AD118" s="145" t="n"/>
      <c r="AE118" s="145" t="n"/>
      <c r="AF118" s="145" t="n"/>
      <c r="AG118" s="145" t="n"/>
      <c r="AH118" s="145" t="n"/>
      <c r="AI118" s="145" t="n"/>
      <c r="AJ118" s="428" t="n"/>
      <c r="AK118" s="145" t="n"/>
      <c r="AL118" s="145" t="n"/>
      <c r="AM118" s="145" t="n"/>
      <c r="AN118" s="145" t="n"/>
      <c r="AO118" s="145" t="n"/>
      <c r="AP118" s="145" t="n"/>
      <c r="AQ118" s="145" t="n"/>
      <c r="AR118" s="145" t="n"/>
      <c r="AS118" s="145" t="n"/>
      <c r="AT118" s="145" t="n"/>
      <c r="AU118" s="145" t="n"/>
      <c r="AV118" s="425" t="n"/>
      <c r="AW118" s="145" t="n"/>
      <c r="AX118" s="145" t="n"/>
      <c r="AY118" s="145" t="n"/>
      <c r="AZ118" s="155" t="n"/>
      <c r="BA118" s="155" t="n"/>
      <c r="BB118" s="155" t="n"/>
      <c r="BC118" s="426" t="n"/>
      <c r="BD118" s="145" t="n"/>
      <c r="BE118" s="145" t="n"/>
      <c r="BF118" s="145" t="n"/>
      <c r="BG118" s="155" t="n"/>
      <c r="BH118" s="155" t="n"/>
      <c r="BI118" s="155" t="n"/>
      <c r="BJ118" s="426" t="n"/>
      <c r="BK118" s="145" t="n"/>
      <c r="BL118" s="145" t="n"/>
      <c r="BM118" s="145" t="n"/>
      <c r="BN118" s="155" t="n"/>
      <c r="BO118" s="155" t="n"/>
      <c r="BP118" s="155" t="n"/>
      <c r="BQ118" s="426" t="n"/>
      <c r="BR118" s="145" t="n"/>
      <c r="BS118" s="145" t="n"/>
      <c r="BT118" s="145" t="n"/>
      <c r="BU118" s="155" t="n"/>
      <c r="BV118" s="155" t="n"/>
      <c r="BW118" s="155" t="n"/>
      <c r="BX118" s="425" t="n"/>
      <c r="BY118" s="145" t="n"/>
      <c r="BZ118" s="145" t="n"/>
      <c r="CA118" s="145" t="n"/>
      <c r="CB118" s="155" t="n"/>
      <c r="CC118" s="155" t="n"/>
      <c r="CD118" s="155" t="n"/>
      <c r="CE118" s="425" t="n"/>
      <c r="CF118" s="145" t="n"/>
      <c r="CG118" s="145" t="n"/>
      <c r="CH118" s="145" t="n"/>
      <c r="CI118" s="155" t="n"/>
      <c r="CJ118" s="155" t="n"/>
      <c r="CK118" s="155" t="n"/>
      <c r="CL118" s="145" t="n"/>
      <c r="CM118" s="145" t="n"/>
      <c r="CN118" s="145" t="n"/>
      <c r="CO118" s="145" t="n"/>
      <c r="CP118" s="145" t="n"/>
      <c r="CQ118" s="145" t="n"/>
      <c r="CR118" s="145" t="n"/>
      <c r="CS118" s="145" t="n"/>
      <c r="CT118" s="145" t="n"/>
      <c r="CU118" s="145" t="n"/>
      <c r="CV118" s="145" t="n"/>
      <c r="CW118" s="145" t="n"/>
      <c r="CX118" s="145" t="n"/>
      <c r="CY118" s="145" t="n"/>
      <c r="CZ118" s="145" t="n"/>
      <c r="DA118" s="145" t="n"/>
      <c r="DB118" s="145" t="n"/>
      <c r="DC118" s="145" t="n"/>
      <c r="DD118" s="145" t="n"/>
      <c r="DE118" s="145" t="n"/>
      <c r="DF118" s="145" t="n"/>
      <c r="DG118" s="145" t="n"/>
      <c r="DH118" s="156" t="n"/>
    </row>
    <row r="119" ht="20.25" customHeight="1" s="621">
      <c r="A119" s="144" t="n"/>
      <c r="B119" s="145" t="n"/>
      <c r="C119" s="145" t="n"/>
      <c r="D119" s="146" t="n"/>
      <c r="E119" s="383" t="inlineStr">
        <is>
          <t>A5</t>
        </is>
      </c>
      <c r="F119" s="568" t="n"/>
      <c r="G119" s="568" t="n"/>
      <c r="H119" s="568" t="n"/>
      <c r="I119" s="386" t="n"/>
      <c r="J119" s="386" t="n"/>
      <c r="K119" s="386" t="n"/>
      <c r="L119" s="386" t="n"/>
      <c r="M119" s="154" t="n"/>
      <c r="N119" s="145" t="n"/>
      <c r="O119" s="145" t="n"/>
      <c r="P119" s="145" t="n"/>
      <c r="Q119" s="145" t="n"/>
      <c r="R119" s="145" t="n"/>
      <c r="S119" s="145" t="n"/>
      <c r="T119" s="145" t="n"/>
      <c r="U119" s="145" t="n"/>
      <c r="V119" s="145" t="n"/>
      <c r="W119" s="145" t="n"/>
      <c r="X119" s="145" t="n"/>
      <c r="Y119" s="145" t="n"/>
      <c r="Z119" s="145" t="n"/>
      <c r="AA119" s="145" t="n"/>
      <c r="AB119" s="145" t="n"/>
      <c r="AC119" s="145" t="n"/>
      <c r="AD119" s="145" t="n"/>
      <c r="AE119" s="145" t="n"/>
      <c r="AF119" s="145" t="n"/>
      <c r="AG119" s="145" t="n"/>
      <c r="AH119" s="145" t="n"/>
      <c r="AI119" s="145" t="n"/>
      <c r="AJ119" s="428" t="n"/>
      <c r="AK119" s="145" t="n"/>
      <c r="AL119" s="145" t="n"/>
      <c r="AM119" s="145" t="n"/>
      <c r="AN119" s="145" t="n"/>
      <c r="AO119" s="145" t="n"/>
      <c r="AP119" s="145" t="n"/>
      <c r="AQ119" s="145" t="n"/>
      <c r="AR119" s="145" t="n"/>
      <c r="AS119" s="145" t="n"/>
      <c r="AT119" s="145" t="n"/>
      <c r="AU119" s="145" t="n"/>
      <c r="AV119" s="425" t="n"/>
      <c r="AW119" s="145" t="n"/>
      <c r="AX119" s="145" t="n"/>
      <c r="AY119" s="145" t="n"/>
      <c r="AZ119" s="155" t="n"/>
      <c r="BA119" s="155" t="n"/>
      <c r="BB119" s="155" t="n"/>
      <c r="BC119" s="426" t="n"/>
      <c r="BD119" s="145" t="n"/>
      <c r="BE119" s="145" t="n"/>
      <c r="BF119" s="145" t="n"/>
      <c r="BG119" s="155" t="n"/>
      <c r="BH119" s="155" t="n"/>
      <c r="BI119" s="155" t="n"/>
      <c r="BJ119" s="426" t="n"/>
      <c r="BK119" s="145" t="n"/>
      <c r="BL119" s="145" t="n"/>
      <c r="BM119" s="145" t="n"/>
      <c r="BN119" s="155" t="n"/>
      <c r="BO119" s="155" t="n"/>
      <c r="BP119" s="155" t="n"/>
      <c r="BQ119" s="426" t="n"/>
      <c r="BR119" s="145" t="n"/>
      <c r="BS119" s="145" t="n"/>
      <c r="BT119" s="145" t="n"/>
      <c r="BU119" s="155" t="n"/>
      <c r="BV119" s="155" t="n"/>
      <c r="BW119" s="155" t="n"/>
      <c r="BX119" s="425" t="n"/>
      <c r="BY119" s="145" t="n"/>
      <c r="BZ119" s="145" t="n"/>
      <c r="CA119" s="145" t="n"/>
      <c r="CB119" s="155" t="n"/>
      <c r="CC119" s="155" t="n"/>
      <c r="CD119" s="155" t="n"/>
      <c r="CE119" s="425" t="n"/>
      <c r="CF119" s="145" t="n"/>
      <c r="CG119" s="145" t="n"/>
      <c r="CH119" s="145" t="n"/>
      <c r="CI119" s="155" t="n"/>
      <c r="CJ119" s="155" t="n"/>
      <c r="CK119" s="155" t="n"/>
      <c r="CL119" s="145" t="n"/>
      <c r="CM119" s="145" t="n"/>
      <c r="CN119" s="145" t="n"/>
      <c r="CO119" s="145" t="n"/>
      <c r="CP119" s="145" t="n"/>
      <c r="CQ119" s="145" t="n"/>
      <c r="CR119" s="145" t="n"/>
      <c r="CS119" s="145" t="n"/>
      <c r="CT119" s="145" t="n"/>
      <c r="CU119" s="145" t="n"/>
      <c r="CV119" s="145" t="n"/>
      <c r="CW119" s="145" t="n"/>
      <c r="CX119" s="145" t="n"/>
      <c r="CY119" s="145" t="n"/>
      <c r="CZ119" s="145" t="n"/>
      <c r="DA119" s="145" t="n"/>
      <c r="DB119" s="145" t="n"/>
      <c r="DC119" s="145" t="n"/>
      <c r="DD119" s="145" t="n"/>
      <c r="DE119" s="145" t="n"/>
      <c r="DF119" s="145" t="n"/>
      <c r="DG119" s="145" t="n"/>
      <c r="DH119" s="156" t="n"/>
    </row>
    <row r="120" ht="20.25" customHeight="1" s="621">
      <c r="A120" s="144" t="n"/>
      <c r="B120" s="145" t="n"/>
      <c r="C120" s="145" t="n"/>
      <c r="D120" s="146" t="n"/>
      <c r="E120" s="383" t="inlineStr">
        <is>
          <t>A6</t>
        </is>
      </c>
      <c r="F120" s="568" t="n"/>
      <c r="G120" s="568" t="n"/>
      <c r="H120" s="568" t="n"/>
      <c r="I120" s="386" t="n"/>
      <c r="J120" s="386" t="n"/>
      <c r="K120" s="386" t="n"/>
      <c r="L120" s="386" t="n"/>
      <c r="M120" s="154" t="n"/>
      <c r="N120" s="145" t="n"/>
      <c r="O120" s="145" t="n"/>
      <c r="P120" s="145" t="n"/>
      <c r="Q120" s="145" t="n"/>
      <c r="R120" s="145" t="n"/>
      <c r="S120" s="145" t="n"/>
      <c r="T120" s="145" t="n"/>
      <c r="U120" s="145" t="n"/>
      <c r="V120" s="145" t="n"/>
      <c r="W120" s="145" t="n"/>
      <c r="X120" s="145" t="n"/>
      <c r="Y120" s="145" t="n"/>
      <c r="Z120" s="145" t="n"/>
      <c r="AA120" s="145" t="n"/>
      <c r="AB120" s="145" t="n"/>
      <c r="AC120" s="145" t="n"/>
      <c r="AD120" s="145" t="n"/>
      <c r="AE120" s="145" t="n"/>
      <c r="AF120" s="145" t="n"/>
      <c r="AG120" s="145" t="n"/>
      <c r="AH120" s="145" t="n"/>
      <c r="AI120" s="145" t="n"/>
      <c r="AJ120" s="428" t="n"/>
      <c r="AK120" s="145" t="n"/>
      <c r="AL120" s="145" t="n"/>
      <c r="AM120" s="145" t="n"/>
      <c r="AN120" s="145" t="n"/>
      <c r="AO120" s="145" t="n"/>
      <c r="AP120" s="145" t="n"/>
      <c r="AQ120" s="145" t="n"/>
      <c r="AR120" s="145" t="n"/>
      <c r="AS120" s="145" t="n"/>
      <c r="AT120" s="145" t="n"/>
      <c r="AU120" s="145" t="n"/>
      <c r="AV120" s="425" t="n"/>
      <c r="AW120" s="145" t="n"/>
      <c r="AX120" s="145" t="n"/>
      <c r="AY120" s="145" t="n"/>
      <c r="AZ120" s="155" t="n"/>
      <c r="BA120" s="155" t="n"/>
      <c r="BB120" s="155" t="n"/>
      <c r="BC120" s="426" t="n"/>
      <c r="BD120" s="145" t="n"/>
      <c r="BE120" s="145" t="n"/>
      <c r="BF120" s="145" t="n"/>
      <c r="BG120" s="155" t="n"/>
      <c r="BH120" s="155" t="n"/>
      <c r="BI120" s="155" t="n"/>
      <c r="BJ120" s="426" t="n"/>
      <c r="BK120" s="145" t="n"/>
      <c r="BL120" s="145" t="n"/>
      <c r="BM120" s="145" t="n"/>
      <c r="BN120" s="155" t="n"/>
      <c r="BO120" s="155" t="n"/>
      <c r="BP120" s="155" t="n"/>
      <c r="BQ120" s="426" t="n"/>
      <c r="BR120" s="145" t="n"/>
      <c r="BS120" s="145" t="n"/>
      <c r="BT120" s="145" t="n"/>
      <c r="BU120" s="155" t="n"/>
      <c r="BV120" s="155" t="n"/>
      <c r="BW120" s="155" t="n"/>
      <c r="BX120" s="425" t="n"/>
      <c r="BY120" s="145" t="n"/>
      <c r="BZ120" s="145" t="n"/>
      <c r="CA120" s="145" t="n"/>
      <c r="CB120" s="155" t="n"/>
      <c r="CC120" s="155" t="n"/>
      <c r="CD120" s="155" t="n"/>
      <c r="CE120" s="425" t="n"/>
      <c r="CF120" s="145" t="n"/>
      <c r="CG120" s="145" t="n"/>
      <c r="CH120" s="145" t="n"/>
      <c r="CI120" s="155" t="n"/>
      <c r="CJ120" s="155" t="n"/>
      <c r="CK120" s="155" t="n"/>
      <c r="CL120" s="145" t="n"/>
      <c r="CM120" s="145" t="n"/>
      <c r="CN120" s="145" t="n"/>
      <c r="CO120" s="145" t="n"/>
      <c r="CP120" s="145" t="n"/>
      <c r="CQ120" s="145" t="n"/>
      <c r="CR120" s="145" t="n"/>
      <c r="CS120" s="145" t="n"/>
      <c r="CT120" s="145" t="n"/>
      <c r="CU120" s="145" t="n"/>
      <c r="CV120" s="145" t="n"/>
      <c r="CW120" s="145" t="n"/>
      <c r="CX120" s="145" t="n"/>
      <c r="CY120" s="145" t="n"/>
      <c r="CZ120" s="145" t="n"/>
      <c r="DA120" s="145" t="n"/>
      <c r="DB120" s="145" t="n"/>
      <c r="DC120" s="145" t="n"/>
      <c r="DD120" s="145" t="n"/>
      <c r="DE120" s="145" t="n"/>
      <c r="DF120" s="145" t="n"/>
      <c r="DG120" s="145" t="n"/>
      <c r="DH120" s="156" t="n"/>
    </row>
    <row r="121" ht="20.25" customHeight="1" s="621">
      <c r="A121" s="144" t="n"/>
      <c r="B121" s="145" t="n"/>
      <c r="C121" s="145" t="n"/>
      <c r="D121" s="146" t="n"/>
      <c r="E121" s="383" t="inlineStr">
        <is>
          <t>A7</t>
        </is>
      </c>
      <c r="F121" s="568" t="n"/>
      <c r="G121" s="568" t="n"/>
      <c r="H121" s="568" t="n"/>
      <c r="I121" s="386" t="n"/>
      <c r="J121" s="386" t="n"/>
      <c r="K121" s="386" t="n"/>
      <c r="L121" s="386" t="n"/>
      <c r="M121" s="154" t="n"/>
      <c r="N121" s="145" t="n"/>
      <c r="O121" s="145" t="n"/>
      <c r="P121" s="145" t="n"/>
      <c r="Q121" s="145" t="n"/>
      <c r="R121" s="145" t="n"/>
      <c r="S121" s="145" t="n"/>
      <c r="T121" s="145" t="n"/>
      <c r="U121" s="145" t="n"/>
      <c r="V121" s="145" t="n"/>
      <c r="W121" s="145" t="n"/>
      <c r="X121" s="145" t="n"/>
      <c r="Y121" s="145" t="n"/>
      <c r="Z121" s="145" t="n"/>
      <c r="AA121" s="145" t="n"/>
      <c r="AB121" s="145" t="n"/>
      <c r="AC121" s="145" t="n"/>
      <c r="AD121" s="145" t="n"/>
      <c r="AE121" s="145" t="n"/>
      <c r="AF121" s="145" t="n"/>
      <c r="AG121" s="145" t="n"/>
      <c r="AH121" s="145" t="n"/>
      <c r="AI121" s="145" t="n"/>
      <c r="AJ121" s="428" t="n"/>
      <c r="AK121" s="145" t="n"/>
      <c r="AL121" s="145" t="n"/>
      <c r="AM121" s="145" t="n"/>
      <c r="AN121" s="145" t="n"/>
      <c r="AO121" s="145" t="n"/>
      <c r="AP121" s="145" t="n"/>
      <c r="AQ121" s="145" t="n"/>
      <c r="AR121" s="145" t="n"/>
      <c r="AS121" s="145" t="n"/>
      <c r="AT121" s="145" t="n"/>
      <c r="AU121" s="145" t="n"/>
      <c r="AV121" s="425" t="n"/>
      <c r="AW121" s="145" t="n"/>
      <c r="AX121" s="145" t="n"/>
      <c r="AY121" s="145" t="n"/>
      <c r="AZ121" s="155" t="n"/>
      <c r="BA121" s="155" t="n"/>
      <c r="BB121" s="155" t="n"/>
      <c r="BC121" s="426" t="n"/>
      <c r="BD121" s="145" t="n"/>
      <c r="BE121" s="145" t="n"/>
      <c r="BF121" s="145" t="n"/>
      <c r="BG121" s="155" t="n"/>
      <c r="BH121" s="155" t="n"/>
      <c r="BI121" s="155" t="n"/>
      <c r="BJ121" s="426" t="n"/>
      <c r="BK121" s="145" t="n"/>
      <c r="BL121" s="145" t="n"/>
      <c r="BM121" s="145" t="n"/>
      <c r="BN121" s="155" t="n"/>
      <c r="BO121" s="155" t="n"/>
      <c r="BP121" s="155" t="n"/>
      <c r="BQ121" s="426" t="n"/>
      <c r="BR121" s="145" t="n"/>
      <c r="BS121" s="145" t="n"/>
      <c r="BT121" s="145" t="n"/>
      <c r="BU121" s="155" t="n"/>
      <c r="BV121" s="155" t="n"/>
      <c r="BW121" s="155" t="n"/>
      <c r="BX121" s="425" t="n"/>
      <c r="BY121" s="145" t="n"/>
      <c r="BZ121" s="145" t="n"/>
      <c r="CA121" s="145" t="n"/>
      <c r="CB121" s="155" t="n"/>
      <c r="CC121" s="155" t="n"/>
      <c r="CD121" s="155" t="n"/>
      <c r="CE121" s="425" t="n"/>
      <c r="CF121" s="145" t="n"/>
      <c r="CG121" s="145" t="n"/>
      <c r="CH121" s="145" t="n"/>
      <c r="CI121" s="155" t="n"/>
      <c r="CJ121" s="155" t="n"/>
      <c r="CK121" s="155" t="n"/>
      <c r="CL121" s="145" t="n"/>
      <c r="CM121" s="145" t="n"/>
      <c r="CN121" s="145" t="n"/>
      <c r="CO121" s="145" t="n"/>
      <c r="CP121" s="145" t="n"/>
      <c r="CQ121" s="145" t="n"/>
      <c r="CR121" s="145" t="n"/>
      <c r="CS121" s="145" t="n"/>
      <c r="CT121" s="145" t="n"/>
      <c r="CU121" s="145" t="n"/>
      <c r="CV121" s="145" t="n"/>
      <c r="CW121" s="145" t="n"/>
      <c r="CX121" s="145" t="n"/>
      <c r="CY121" s="145" t="n"/>
      <c r="CZ121" s="145" t="n"/>
      <c r="DA121" s="145" t="n"/>
      <c r="DB121" s="145" t="n"/>
      <c r="DC121" s="145" t="n"/>
      <c r="DD121" s="145" t="n"/>
      <c r="DE121" s="145" t="n"/>
      <c r="DF121" s="145" t="n"/>
      <c r="DG121" s="145" t="n"/>
      <c r="DH121" s="156" t="n"/>
    </row>
    <row r="122" ht="20.25" customHeight="1" s="621">
      <c r="A122" s="144" t="n"/>
      <c r="B122" s="145" t="n"/>
      <c r="C122" s="145" t="n"/>
      <c r="D122" s="146" t="n"/>
      <c r="E122" s="383" t="inlineStr">
        <is>
          <t>A8</t>
        </is>
      </c>
      <c r="F122" s="568" t="n"/>
      <c r="G122" s="568" t="n"/>
      <c r="H122" s="568" t="n"/>
      <c r="I122" s="386" t="n"/>
      <c r="J122" s="386" t="n"/>
      <c r="K122" s="386" t="n"/>
      <c r="L122" s="386" t="n"/>
      <c r="M122" s="154" t="n"/>
      <c r="N122" s="145" t="n"/>
      <c r="O122" s="145" t="n"/>
      <c r="P122" s="145" t="n"/>
      <c r="Q122" s="145" t="n"/>
      <c r="R122" s="145" t="n"/>
      <c r="S122" s="145" t="n"/>
      <c r="T122" s="145" t="n"/>
      <c r="U122" s="145" t="n"/>
      <c r="V122" s="145" t="n"/>
      <c r="W122" s="145" t="n"/>
      <c r="X122" s="145" t="n"/>
      <c r="Y122" s="145" t="n"/>
      <c r="Z122" s="145" t="n"/>
      <c r="AA122" s="145" t="n"/>
      <c r="AB122" s="145" t="n"/>
      <c r="AC122" s="145" t="n"/>
      <c r="AD122" s="145" t="n"/>
      <c r="AE122" s="145" t="n"/>
      <c r="AF122" s="145" t="n"/>
      <c r="AG122" s="145" t="n"/>
      <c r="AH122" s="145" t="n"/>
      <c r="AI122" s="145" t="n"/>
      <c r="AJ122" s="428" t="n"/>
      <c r="AK122" s="145" t="n"/>
      <c r="AL122" s="145" t="n"/>
      <c r="AM122" s="145" t="n"/>
      <c r="AN122" s="145" t="n"/>
      <c r="AO122" s="145" t="n"/>
      <c r="AP122" s="145" t="n"/>
      <c r="AQ122" s="145" t="n"/>
      <c r="AR122" s="145" t="n"/>
      <c r="AS122" s="145" t="n"/>
      <c r="AT122" s="145" t="n"/>
      <c r="AU122" s="145" t="n"/>
      <c r="AV122" s="425" t="n"/>
      <c r="AW122" s="145" t="n"/>
      <c r="AX122" s="145" t="n"/>
      <c r="AY122" s="145" t="n"/>
      <c r="AZ122" s="155" t="n"/>
      <c r="BA122" s="155" t="n"/>
      <c r="BB122" s="155" t="n"/>
      <c r="BC122" s="426" t="n"/>
      <c r="BD122" s="145" t="n"/>
      <c r="BE122" s="145" t="n"/>
      <c r="BF122" s="145" t="n"/>
      <c r="BG122" s="155" t="n"/>
      <c r="BH122" s="155" t="n"/>
      <c r="BI122" s="155" t="n"/>
      <c r="BJ122" s="426" t="n"/>
      <c r="BK122" s="145" t="n"/>
      <c r="BL122" s="145" t="n"/>
      <c r="BM122" s="145" t="n"/>
      <c r="BN122" s="155" t="n"/>
      <c r="BO122" s="155" t="n"/>
      <c r="BP122" s="155" t="n"/>
      <c r="BQ122" s="426" t="n"/>
      <c r="BR122" s="145" t="n"/>
      <c r="BS122" s="145" t="n"/>
      <c r="BT122" s="145" t="n"/>
      <c r="BU122" s="155" t="n"/>
      <c r="BV122" s="155" t="n"/>
      <c r="BW122" s="155" t="n"/>
      <c r="BX122" s="425" t="n"/>
      <c r="BY122" s="145" t="n"/>
      <c r="BZ122" s="145" t="n"/>
      <c r="CA122" s="145" t="n"/>
      <c r="CB122" s="155" t="n"/>
      <c r="CC122" s="155" t="n"/>
      <c r="CD122" s="155" t="n"/>
      <c r="CE122" s="425" t="n"/>
      <c r="CF122" s="145" t="n"/>
      <c r="CG122" s="145" t="n"/>
      <c r="CH122" s="145" t="n"/>
      <c r="CI122" s="155" t="n"/>
      <c r="CJ122" s="155" t="n"/>
      <c r="CK122" s="155" t="n"/>
      <c r="CL122" s="145" t="n"/>
      <c r="CM122" s="145" t="n"/>
      <c r="CN122" s="145" t="n"/>
      <c r="CO122" s="145" t="n"/>
      <c r="CP122" s="145" t="n"/>
      <c r="CQ122" s="145" t="n"/>
      <c r="CR122" s="145" t="n"/>
      <c r="CS122" s="145" t="n"/>
      <c r="CT122" s="145" t="n"/>
      <c r="CU122" s="145" t="n"/>
      <c r="CV122" s="145" t="n"/>
      <c r="CW122" s="145" t="n"/>
      <c r="CX122" s="145" t="n"/>
      <c r="CY122" s="145" t="n"/>
      <c r="CZ122" s="145" t="n"/>
      <c r="DA122" s="145" t="n"/>
      <c r="DB122" s="145" t="n"/>
      <c r="DC122" s="145" t="n"/>
      <c r="DD122" s="145" t="n"/>
      <c r="DE122" s="145" t="n"/>
      <c r="DF122" s="145" t="n"/>
      <c r="DG122" s="145" t="n"/>
      <c r="DH122" s="156" t="n"/>
    </row>
    <row r="123" ht="20.25" customHeight="1" s="621">
      <c r="A123" s="144" t="n"/>
      <c r="B123" s="145" t="n"/>
      <c r="C123" s="145" t="n"/>
      <c r="D123" s="146" t="n"/>
      <c r="E123" s="383" t="inlineStr">
        <is>
          <t>A9</t>
        </is>
      </c>
      <c r="F123" s="568" t="n"/>
      <c r="G123" s="568" t="n"/>
      <c r="H123" s="568" t="n"/>
      <c r="I123" s="386" t="n"/>
      <c r="J123" s="386" t="n"/>
      <c r="K123" s="386" t="n"/>
      <c r="L123" s="386" t="n"/>
      <c r="M123" s="154" t="n"/>
      <c r="N123" s="145" t="n"/>
      <c r="O123" s="145" t="n"/>
      <c r="P123" s="145" t="n"/>
      <c r="Q123" s="145" t="n"/>
      <c r="R123" s="145" t="n"/>
      <c r="S123" s="145" t="n"/>
      <c r="T123" s="145" t="n"/>
      <c r="U123" s="145" t="n"/>
      <c r="V123" s="145" t="n"/>
      <c r="W123" s="145" t="n"/>
      <c r="X123" s="145" t="n"/>
      <c r="Y123" s="145" t="n"/>
      <c r="Z123" s="145" t="n"/>
      <c r="AA123" s="145" t="n"/>
      <c r="AB123" s="145" t="n"/>
      <c r="AC123" s="145" t="n"/>
      <c r="AD123" s="145" t="n"/>
      <c r="AE123" s="145" t="n"/>
      <c r="AF123" s="145" t="n"/>
      <c r="AG123" s="145" t="n"/>
      <c r="AH123" s="145" t="n"/>
      <c r="AI123" s="145" t="n"/>
      <c r="AJ123" s="428" t="n"/>
      <c r="AK123" s="145" t="n"/>
      <c r="AL123" s="145" t="n"/>
      <c r="AM123" s="145" t="n"/>
      <c r="AN123" s="145" t="n"/>
      <c r="AO123" s="145" t="n"/>
      <c r="AP123" s="145" t="n"/>
      <c r="AQ123" s="145" t="n"/>
      <c r="AR123" s="145" t="n"/>
      <c r="AS123" s="145" t="n"/>
      <c r="AT123" s="145" t="n"/>
      <c r="AU123" s="145" t="n"/>
      <c r="AV123" s="425" t="n"/>
      <c r="AW123" s="145" t="n"/>
      <c r="AX123" s="145" t="n"/>
      <c r="AY123" s="145" t="n"/>
      <c r="AZ123" s="155" t="n"/>
      <c r="BA123" s="155" t="n"/>
      <c r="BB123" s="155" t="n"/>
      <c r="BC123" s="426" t="n"/>
      <c r="BD123" s="145" t="n"/>
      <c r="BE123" s="145" t="n"/>
      <c r="BF123" s="145" t="n"/>
      <c r="BG123" s="155" t="n"/>
      <c r="BH123" s="155" t="n"/>
      <c r="BI123" s="155" t="n"/>
      <c r="BJ123" s="426" t="n"/>
      <c r="BK123" s="145" t="n"/>
      <c r="BL123" s="145" t="n"/>
      <c r="BM123" s="145" t="n"/>
      <c r="BN123" s="155" t="n"/>
      <c r="BO123" s="155" t="n"/>
      <c r="BP123" s="155" t="n"/>
      <c r="BQ123" s="426" t="n"/>
      <c r="BR123" s="145" t="n"/>
      <c r="BS123" s="145" t="n"/>
      <c r="BT123" s="145" t="n"/>
      <c r="BU123" s="155" t="n"/>
      <c r="BV123" s="155" t="n"/>
      <c r="BW123" s="155" t="n"/>
      <c r="BX123" s="425" t="n"/>
      <c r="BY123" s="145" t="n"/>
      <c r="BZ123" s="145" t="n"/>
      <c r="CA123" s="145" t="n"/>
      <c r="CB123" s="155" t="n"/>
      <c r="CC123" s="155" t="n"/>
      <c r="CD123" s="155" t="n"/>
      <c r="CE123" s="425" t="n"/>
      <c r="CF123" s="145" t="n"/>
      <c r="CG123" s="145" t="n"/>
      <c r="CH123" s="145" t="n"/>
      <c r="CI123" s="155" t="n"/>
      <c r="CJ123" s="155" t="n"/>
      <c r="CK123" s="155" t="n"/>
      <c r="CL123" s="145" t="n"/>
      <c r="CM123" s="145" t="n"/>
      <c r="CN123" s="145" t="n"/>
      <c r="CO123" s="145" t="n"/>
      <c r="CP123" s="145" t="n"/>
      <c r="CQ123" s="145" t="n"/>
      <c r="CR123" s="145" t="n"/>
      <c r="CS123" s="145" t="n"/>
      <c r="CT123" s="145" t="n"/>
      <c r="CU123" s="145" t="n"/>
      <c r="CV123" s="145" t="n"/>
      <c r="CW123" s="145" t="n"/>
      <c r="CX123" s="145" t="n"/>
      <c r="CY123" s="145" t="n"/>
      <c r="CZ123" s="145" t="n"/>
      <c r="DA123" s="145" t="n"/>
      <c r="DB123" s="145" t="n"/>
      <c r="DC123" s="145" t="n"/>
      <c r="DD123" s="145" t="n"/>
      <c r="DE123" s="145" t="n"/>
      <c r="DF123" s="145" t="n"/>
      <c r="DG123" s="145" t="n"/>
      <c r="DH123" s="156" t="n"/>
    </row>
    <row r="124" ht="20.25" customHeight="1" s="621">
      <c r="A124" s="144" t="n"/>
      <c r="B124" s="145" t="n"/>
      <c r="C124" s="145" t="n"/>
      <c r="D124" s="146" t="n"/>
      <c r="E124" s="383" t="inlineStr">
        <is>
          <t>A10</t>
        </is>
      </c>
      <c r="F124" s="568" t="n"/>
      <c r="G124" s="568" t="n"/>
      <c r="H124" s="568" t="n"/>
      <c r="I124" s="386" t="n"/>
      <c r="J124" s="386" t="n"/>
      <c r="K124" s="386" t="n"/>
      <c r="L124" s="386" t="n"/>
      <c r="M124" s="154" t="n"/>
      <c r="N124" s="145" t="n"/>
      <c r="O124" s="145" t="n"/>
      <c r="P124" s="145" t="n"/>
      <c r="Q124" s="145" t="n"/>
      <c r="R124" s="145" t="n"/>
      <c r="S124" s="145" t="n"/>
      <c r="T124" s="145" t="n"/>
      <c r="U124" s="145" t="n"/>
      <c r="V124" s="145" t="n"/>
      <c r="W124" s="145" t="n"/>
      <c r="X124" s="145" t="n"/>
      <c r="Y124" s="145" t="n"/>
      <c r="Z124" s="145" t="n"/>
      <c r="AA124" s="145" t="n"/>
      <c r="AB124" s="145" t="n"/>
      <c r="AC124" s="145" t="n"/>
      <c r="AD124" s="145" t="n"/>
      <c r="AE124" s="145" t="n"/>
      <c r="AF124" s="145" t="n"/>
      <c r="AG124" s="145" t="n"/>
      <c r="AH124" s="145" t="n"/>
      <c r="AI124" s="145" t="n"/>
      <c r="AJ124" s="428" t="n"/>
      <c r="AK124" s="145" t="n"/>
      <c r="AL124" s="145" t="n"/>
      <c r="AM124" s="145" t="n"/>
      <c r="AN124" s="145" t="n"/>
      <c r="AO124" s="145" t="n"/>
      <c r="AP124" s="145" t="n"/>
      <c r="AQ124" s="145" t="n"/>
      <c r="AR124" s="145" t="n"/>
      <c r="AS124" s="145" t="n"/>
      <c r="AT124" s="145" t="n"/>
      <c r="AU124" s="145" t="n"/>
      <c r="AV124" s="425" t="n"/>
      <c r="AW124" s="145" t="n"/>
      <c r="AX124" s="145" t="n"/>
      <c r="AY124" s="145" t="n"/>
      <c r="AZ124" s="155" t="n"/>
      <c r="BA124" s="155" t="n"/>
      <c r="BB124" s="155" t="n"/>
      <c r="BC124" s="426" t="n"/>
      <c r="BD124" s="145" t="n"/>
      <c r="BE124" s="145" t="n"/>
      <c r="BF124" s="145" t="n"/>
      <c r="BG124" s="155" t="n"/>
      <c r="BH124" s="155" t="n"/>
      <c r="BI124" s="155" t="n"/>
      <c r="BJ124" s="426" t="n"/>
      <c r="BK124" s="145" t="n"/>
      <c r="BL124" s="145" t="n"/>
      <c r="BM124" s="145" t="n"/>
      <c r="BN124" s="155" t="n"/>
      <c r="BO124" s="155" t="n"/>
      <c r="BP124" s="155" t="n"/>
      <c r="BQ124" s="426" t="n"/>
      <c r="BR124" s="145" t="n"/>
      <c r="BS124" s="145" t="n"/>
      <c r="BT124" s="145" t="n"/>
      <c r="BU124" s="155" t="n"/>
      <c r="BV124" s="155" t="n"/>
      <c r="BW124" s="155" t="n"/>
      <c r="BX124" s="425" t="n"/>
      <c r="BY124" s="145" t="n"/>
      <c r="BZ124" s="145" t="n"/>
      <c r="CA124" s="145" t="n"/>
      <c r="CB124" s="155" t="n"/>
      <c r="CC124" s="155" t="n"/>
      <c r="CD124" s="155" t="n"/>
      <c r="CE124" s="425" t="n"/>
      <c r="CF124" s="145" t="n"/>
      <c r="CG124" s="145" t="n"/>
      <c r="CH124" s="145" t="n"/>
      <c r="CI124" s="155" t="n"/>
      <c r="CJ124" s="155" t="n"/>
      <c r="CK124" s="155" t="n"/>
      <c r="CL124" s="145" t="n"/>
      <c r="CM124" s="145" t="n"/>
      <c r="CN124" s="145" t="n"/>
      <c r="CO124" s="145" t="n"/>
      <c r="CP124" s="145" t="n"/>
      <c r="CQ124" s="145" t="n"/>
      <c r="CR124" s="145" t="n"/>
      <c r="CS124" s="145" t="n"/>
      <c r="CT124" s="145" t="n"/>
      <c r="CU124" s="145" t="n"/>
      <c r="CV124" s="145" t="n"/>
      <c r="CW124" s="145" t="n"/>
      <c r="CX124" s="145" t="n"/>
      <c r="CY124" s="145" t="n"/>
      <c r="CZ124" s="145" t="n"/>
      <c r="DA124" s="145" t="n"/>
      <c r="DB124" s="145" t="n"/>
      <c r="DC124" s="145" t="n"/>
      <c r="DD124" s="145" t="n"/>
      <c r="DE124" s="145" t="n"/>
      <c r="DF124" s="145" t="n"/>
      <c r="DG124" s="145" t="n"/>
      <c r="DH124" s="156" t="n"/>
    </row>
    <row r="125" ht="20.25" customHeight="1" s="621">
      <c r="A125" s="144" t="n"/>
      <c r="B125" s="145" t="n"/>
      <c r="C125" s="145" t="n"/>
      <c r="D125" s="146" t="n"/>
      <c r="E125" s="383" t="inlineStr">
        <is>
          <t>A11</t>
        </is>
      </c>
      <c r="F125" s="568" t="n"/>
      <c r="G125" s="568" t="n"/>
      <c r="H125" s="568" t="n"/>
      <c r="I125" s="386" t="n"/>
      <c r="J125" s="386" t="n"/>
      <c r="K125" s="386" t="n"/>
      <c r="L125" s="386" t="n"/>
      <c r="M125" s="154" t="n"/>
      <c r="N125" s="145" t="n"/>
      <c r="O125" s="145" t="n"/>
      <c r="P125" s="145" t="n"/>
      <c r="Q125" s="145" t="n"/>
      <c r="R125" s="145" t="n"/>
      <c r="S125" s="145" t="n"/>
      <c r="T125" s="145" t="n"/>
      <c r="U125" s="145" t="n"/>
      <c r="V125" s="145" t="n"/>
      <c r="W125" s="145" t="n"/>
      <c r="X125" s="145" t="n"/>
      <c r="Y125" s="145" t="n"/>
      <c r="Z125" s="145" t="n"/>
      <c r="AA125" s="145" t="n"/>
      <c r="AB125" s="145" t="n"/>
      <c r="AC125" s="145" t="n"/>
      <c r="AD125" s="145" t="n"/>
      <c r="AE125" s="145" t="n"/>
      <c r="AF125" s="145" t="n"/>
      <c r="AG125" s="145" t="n"/>
      <c r="AH125" s="145" t="n"/>
      <c r="AI125" s="145" t="n"/>
      <c r="AJ125" s="428" t="n"/>
      <c r="AK125" s="145" t="n"/>
      <c r="AL125" s="145" t="n"/>
      <c r="AM125" s="145" t="n"/>
      <c r="AN125" s="145" t="n"/>
      <c r="AO125" s="145" t="n"/>
      <c r="AP125" s="145" t="n"/>
      <c r="AQ125" s="145" t="n"/>
      <c r="AR125" s="145" t="n"/>
      <c r="AS125" s="145" t="n"/>
      <c r="AT125" s="145" t="n"/>
      <c r="AU125" s="145" t="n"/>
      <c r="AV125" s="425" t="n"/>
      <c r="AW125" s="145" t="n"/>
      <c r="AX125" s="145" t="n"/>
      <c r="AY125" s="145" t="n"/>
      <c r="AZ125" s="155" t="n"/>
      <c r="BA125" s="155" t="n"/>
      <c r="BB125" s="155" t="n"/>
      <c r="BC125" s="426" t="n"/>
      <c r="BD125" s="145" t="n"/>
      <c r="BE125" s="145" t="n"/>
      <c r="BF125" s="145" t="n"/>
      <c r="BG125" s="155" t="n"/>
      <c r="BH125" s="155" t="n"/>
      <c r="BI125" s="155" t="n"/>
      <c r="BJ125" s="426" t="n"/>
      <c r="BK125" s="145" t="n"/>
      <c r="BL125" s="145" t="n"/>
      <c r="BM125" s="145" t="n"/>
      <c r="BN125" s="155" t="n"/>
      <c r="BO125" s="155" t="n"/>
      <c r="BP125" s="155" t="n"/>
      <c r="BQ125" s="426" t="n"/>
      <c r="BR125" s="145" t="n"/>
      <c r="BS125" s="145" t="n"/>
      <c r="BT125" s="145" t="n"/>
      <c r="BU125" s="155" t="n"/>
      <c r="BV125" s="155" t="n"/>
      <c r="BW125" s="155" t="n"/>
      <c r="BX125" s="425" t="n"/>
      <c r="BY125" s="145" t="n"/>
      <c r="BZ125" s="145" t="n"/>
      <c r="CA125" s="145" t="n"/>
      <c r="CB125" s="155" t="n"/>
      <c r="CC125" s="155" t="n"/>
      <c r="CD125" s="155" t="n"/>
      <c r="CE125" s="425" t="n"/>
      <c r="CF125" s="145" t="n"/>
      <c r="CG125" s="145" t="n"/>
      <c r="CH125" s="145" t="n"/>
      <c r="CI125" s="155" t="n"/>
      <c r="CJ125" s="155" t="n"/>
      <c r="CK125" s="155" t="n"/>
      <c r="CL125" s="145" t="n"/>
      <c r="CM125" s="145" t="n"/>
      <c r="CN125" s="145" t="n"/>
      <c r="CO125" s="145" t="n"/>
      <c r="CP125" s="145" t="n"/>
      <c r="CQ125" s="145" t="n"/>
      <c r="CR125" s="145" t="n"/>
      <c r="CS125" s="145" t="n"/>
      <c r="CT125" s="145" t="n"/>
      <c r="CU125" s="145" t="n"/>
      <c r="CV125" s="145" t="n"/>
      <c r="CW125" s="145" t="n"/>
      <c r="CX125" s="145" t="n"/>
      <c r="CY125" s="145" t="n"/>
      <c r="CZ125" s="145" t="n"/>
      <c r="DA125" s="145" t="n"/>
      <c r="DB125" s="145" t="n"/>
      <c r="DC125" s="145" t="n"/>
      <c r="DD125" s="145" t="n"/>
      <c r="DE125" s="145" t="n"/>
      <c r="DF125" s="145" t="n"/>
      <c r="DG125" s="145" t="n"/>
      <c r="DH125" s="156" t="n"/>
    </row>
    <row r="126" ht="20.25" customHeight="1" s="621">
      <c r="A126" s="144" t="n"/>
      <c r="B126" s="145" t="n"/>
      <c r="C126" s="145" t="n"/>
      <c r="D126" s="146" t="n"/>
      <c r="E126" s="383" t="inlineStr">
        <is>
          <t>A12</t>
        </is>
      </c>
      <c r="F126" s="568" t="n"/>
      <c r="G126" s="568" t="n"/>
      <c r="H126" s="568" t="n"/>
      <c r="I126" s="386" t="n"/>
      <c r="J126" s="386" t="n"/>
      <c r="K126" s="386" t="n"/>
      <c r="L126" s="386" t="n"/>
      <c r="M126" s="154" t="n"/>
      <c r="N126" s="145" t="n"/>
      <c r="O126" s="145" t="n"/>
      <c r="P126" s="145" t="n"/>
      <c r="Q126" s="145" t="n"/>
      <c r="R126" s="145" t="n"/>
      <c r="S126" s="145" t="n"/>
      <c r="T126" s="145" t="n"/>
      <c r="U126" s="145" t="n"/>
      <c r="V126" s="145" t="n"/>
      <c r="W126" s="145" t="n"/>
      <c r="X126" s="145" t="n"/>
      <c r="Y126" s="145" t="n"/>
      <c r="Z126" s="145" t="n"/>
      <c r="AA126" s="145" t="n"/>
      <c r="AB126" s="145" t="n"/>
      <c r="AC126" s="145" t="n"/>
      <c r="AD126" s="145" t="n"/>
      <c r="AE126" s="145" t="n"/>
      <c r="AF126" s="145" t="n"/>
      <c r="AG126" s="145" t="n"/>
      <c r="AH126" s="145" t="n"/>
      <c r="AI126" s="145" t="n"/>
      <c r="AJ126" s="428" t="n"/>
      <c r="AK126" s="145" t="n"/>
      <c r="AL126" s="145" t="n"/>
      <c r="AM126" s="145" t="n"/>
      <c r="AN126" s="145" t="n"/>
      <c r="AO126" s="145" t="n"/>
      <c r="AP126" s="145" t="n"/>
      <c r="AQ126" s="145" t="n"/>
      <c r="AR126" s="145" t="n"/>
      <c r="AS126" s="145" t="n"/>
      <c r="AT126" s="145" t="n"/>
      <c r="AU126" s="145" t="n"/>
      <c r="AV126" s="425" t="n"/>
      <c r="AW126" s="145" t="n"/>
      <c r="AX126" s="145" t="n"/>
      <c r="AY126" s="145" t="n"/>
      <c r="AZ126" s="155" t="n"/>
      <c r="BA126" s="155" t="n"/>
      <c r="BB126" s="155" t="n"/>
      <c r="BC126" s="426" t="n"/>
      <c r="BD126" s="145" t="n"/>
      <c r="BE126" s="145" t="n"/>
      <c r="BF126" s="145" t="n"/>
      <c r="BG126" s="155" t="n"/>
      <c r="BH126" s="155" t="n"/>
      <c r="BI126" s="155" t="n"/>
      <c r="BJ126" s="426" t="n"/>
      <c r="BK126" s="145" t="n"/>
      <c r="BL126" s="145" t="n"/>
      <c r="BM126" s="145" t="n"/>
      <c r="BN126" s="155" t="n"/>
      <c r="BO126" s="155" t="n"/>
      <c r="BP126" s="155" t="n"/>
      <c r="BQ126" s="426" t="n"/>
      <c r="BR126" s="145" t="n"/>
      <c r="BS126" s="145" t="n"/>
      <c r="BT126" s="145" t="n"/>
      <c r="BU126" s="155" t="n"/>
      <c r="BV126" s="155" t="n"/>
      <c r="BW126" s="155" t="n"/>
      <c r="BX126" s="425" t="n"/>
      <c r="BY126" s="145" t="n"/>
      <c r="BZ126" s="145" t="n"/>
      <c r="CA126" s="145" t="n"/>
      <c r="CB126" s="155" t="n"/>
      <c r="CC126" s="155" t="n"/>
      <c r="CD126" s="155" t="n"/>
      <c r="CE126" s="425" t="n"/>
      <c r="CF126" s="145" t="n"/>
      <c r="CG126" s="145" t="n"/>
      <c r="CH126" s="145" t="n"/>
      <c r="CI126" s="155" t="n"/>
      <c r="CJ126" s="155" t="n"/>
      <c r="CK126" s="155" t="n"/>
      <c r="CL126" s="145" t="n"/>
      <c r="CM126" s="145" t="n"/>
      <c r="CN126" s="145" t="n"/>
      <c r="CO126" s="145" t="n"/>
      <c r="CP126" s="145" t="n"/>
      <c r="CQ126" s="145" t="n"/>
      <c r="CR126" s="145" t="n"/>
      <c r="CS126" s="145" t="n"/>
      <c r="CT126" s="145" t="n"/>
      <c r="CU126" s="145" t="n"/>
      <c r="CV126" s="145" t="n"/>
      <c r="CW126" s="145" t="n"/>
      <c r="CX126" s="145" t="n"/>
      <c r="CY126" s="145" t="n"/>
      <c r="CZ126" s="145" t="n"/>
      <c r="DA126" s="145" t="n"/>
      <c r="DB126" s="145" t="n"/>
      <c r="DC126" s="145" t="n"/>
      <c r="DD126" s="145" t="n"/>
      <c r="DE126" s="145" t="n"/>
      <c r="DF126" s="145" t="n"/>
      <c r="DG126" s="145" t="n"/>
      <c r="DH126" s="156" t="n"/>
    </row>
    <row r="127" ht="20.25" customHeight="1" s="621">
      <c r="A127" s="144" t="n"/>
      <c r="B127" s="145" t="n"/>
      <c r="C127" s="145" t="n"/>
      <c r="D127" s="146" t="n"/>
      <c r="E127" s="383" t="inlineStr">
        <is>
          <t>A13</t>
        </is>
      </c>
      <c r="F127" s="568" t="n"/>
      <c r="G127" s="568" t="n"/>
      <c r="H127" s="568" t="n"/>
      <c r="I127" s="386" t="n"/>
      <c r="J127" s="386" t="n"/>
      <c r="K127" s="386" t="n"/>
      <c r="L127" s="386" t="n"/>
      <c r="M127" s="154" t="n"/>
      <c r="N127" s="145" t="n"/>
      <c r="O127" s="145" t="n"/>
      <c r="P127" s="145" t="n"/>
      <c r="Q127" s="145" t="n"/>
      <c r="R127" s="145" t="n"/>
      <c r="S127" s="145" t="n"/>
      <c r="T127" s="145" t="n"/>
      <c r="U127" s="145" t="n"/>
      <c r="V127" s="145" t="n"/>
      <c r="W127" s="145" t="n"/>
      <c r="X127" s="145" t="n"/>
      <c r="Y127" s="145" t="n"/>
      <c r="Z127" s="145" t="n"/>
      <c r="AA127" s="145" t="n"/>
      <c r="AB127" s="145" t="n"/>
      <c r="AC127" s="145" t="n"/>
      <c r="AD127" s="145" t="n"/>
      <c r="AE127" s="145" t="n"/>
      <c r="AF127" s="145" t="n"/>
      <c r="AG127" s="145" t="n"/>
      <c r="AH127" s="145" t="n"/>
      <c r="AI127" s="145" t="n"/>
      <c r="AJ127" s="428" t="n"/>
      <c r="AK127" s="145" t="n"/>
      <c r="AL127" s="145" t="n"/>
      <c r="AM127" s="145" t="n"/>
      <c r="AN127" s="145" t="n"/>
      <c r="AO127" s="145" t="n"/>
      <c r="AP127" s="145" t="n"/>
      <c r="AQ127" s="145" t="n"/>
      <c r="AR127" s="145" t="n"/>
      <c r="AS127" s="145" t="n"/>
      <c r="AT127" s="145" t="n"/>
      <c r="AU127" s="145" t="n"/>
      <c r="AV127" s="425" t="n"/>
      <c r="AW127" s="145" t="n"/>
      <c r="AX127" s="145" t="n"/>
      <c r="AY127" s="145" t="n"/>
      <c r="AZ127" s="155" t="n"/>
      <c r="BA127" s="155" t="n"/>
      <c r="BB127" s="155" t="n"/>
      <c r="BC127" s="426" t="n"/>
      <c r="BD127" s="145" t="n"/>
      <c r="BE127" s="145" t="n"/>
      <c r="BF127" s="145" t="n"/>
      <c r="BG127" s="155" t="n"/>
      <c r="BH127" s="155" t="n"/>
      <c r="BI127" s="155" t="n"/>
      <c r="BJ127" s="426" t="n"/>
      <c r="BK127" s="145" t="n"/>
      <c r="BL127" s="145" t="n"/>
      <c r="BM127" s="145" t="n"/>
      <c r="BN127" s="155" t="n"/>
      <c r="BO127" s="155" t="n"/>
      <c r="BP127" s="155" t="n"/>
      <c r="BQ127" s="426" t="n"/>
      <c r="BR127" s="145" t="n"/>
      <c r="BS127" s="145" t="n"/>
      <c r="BT127" s="145" t="n"/>
      <c r="BU127" s="155" t="n"/>
      <c r="BV127" s="155" t="n"/>
      <c r="BW127" s="155" t="n"/>
      <c r="BX127" s="425" t="n"/>
      <c r="BY127" s="145" t="n"/>
      <c r="BZ127" s="145" t="n"/>
      <c r="CA127" s="145" t="n"/>
      <c r="CB127" s="155" t="n"/>
      <c r="CC127" s="155" t="n"/>
      <c r="CD127" s="155" t="n"/>
      <c r="CE127" s="425" t="n"/>
      <c r="CF127" s="145" t="n"/>
      <c r="CG127" s="145" t="n"/>
      <c r="CH127" s="145" t="n"/>
      <c r="CI127" s="155" t="n"/>
      <c r="CJ127" s="155" t="n"/>
      <c r="CK127" s="155" t="n"/>
      <c r="CL127" s="145" t="n"/>
      <c r="CM127" s="145" t="n"/>
      <c r="CN127" s="145" t="n"/>
      <c r="CO127" s="145" t="n"/>
      <c r="CP127" s="145" t="n"/>
      <c r="CQ127" s="145" t="n"/>
      <c r="CR127" s="145" t="n"/>
      <c r="CS127" s="145" t="n"/>
      <c r="CT127" s="145" t="n"/>
      <c r="CU127" s="145" t="n"/>
      <c r="CV127" s="145" t="n"/>
      <c r="CW127" s="145" t="n"/>
      <c r="CX127" s="145" t="n"/>
      <c r="CY127" s="145" t="n"/>
      <c r="CZ127" s="145" t="n"/>
      <c r="DA127" s="145" t="n"/>
      <c r="DB127" s="145" t="n"/>
      <c r="DC127" s="145" t="n"/>
      <c r="DD127" s="145" t="n"/>
      <c r="DE127" s="145" t="n"/>
      <c r="DF127" s="145" t="n"/>
      <c r="DG127" s="145" t="n"/>
      <c r="DH127" s="156" t="n"/>
    </row>
    <row r="128" ht="20.25" customHeight="1" s="621">
      <c r="A128" s="144" t="n"/>
      <c r="B128" s="145" t="n"/>
      <c r="C128" s="145" t="n"/>
      <c r="D128" s="146" t="n"/>
      <c r="E128" s="383" t="inlineStr">
        <is>
          <t>A14</t>
        </is>
      </c>
      <c r="F128" s="568" t="n"/>
      <c r="G128" s="568" t="n"/>
      <c r="H128" s="568" t="n"/>
      <c r="I128" s="386" t="n"/>
      <c r="J128" s="386" t="n"/>
      <c r="K128" s="386" t="n"/>
      <c r="L128" s="386" t="n"/>
      <c r="M128" s="154" t="n"/>
      <c r="N128" s="145" t="n"/>
      <c r="O128" s="145" t="n"/>
      <c r="P128" s="145" t="n"/>
      <c r="Q128" s="145" t="n"/>
      <c r="R128" s="145" t="n"/>
      <c r="S128" s="145" t="n"/>
      <c r="T128" s="145" t="n"/>
      <c r="U128" s="145" t="n"/>
      <c r="V128" s="145" t="n"/>
      <c r="W128" s="145" t="n"/>
      <c r="X128" s="145" t="n"/>
      <c r="Y128" s="145" t="n"/>
      <c r="Z128" s="145" t="n"/>
      <c r="AA128" s="145" t="n"/>
      <c r="AB128" s="145" t="n"/>
      <c r="AC128" s="145" t="n"/>
      <c r="AD128" s="145" t="n"/>
      <c r="AE128" s="145" t="n"/>
      <c r="AF128" s="145" t="n"/>
      <c r="AG128" s="145" t="n"/>
      <c r="AH128" s="145" t="n"/>
      <c r="AI128" s="145" t="n"/>
      <c r="AJ128" s="428" t="n"/>
      <c r="AK128" s="145" t="n"/>
      <c r="AL128" s="145" t="n"/>
      <c r="AM128" s="145" t="n"/>
      <c r="AN128" s="145" t="n"/>
      <c r="AO128" s="145" t="n"/>
      <c r="AP128" s="145" t="n"/>
      <c r="AQ128" s="145" t="n"/>
      <c r="AR128" s="145" t="n"/>
      <c r="AS128" s="145" t="n"/>
      <c r="AT128" s="145" t="n"/>
      <c r="AU128" s="145" t="n"/>
      <c r="AV128" s="425" t="n"/>
      <c r="AW128" s="145" t="n"/>
      <c r="AX128" s="145" t="n"/>
      <c r="AY128" s="145" t="n"/>
      <c r="AZ128" s="155" t="n"/>
      <c r="BA128" s="155" t="n"/>
      <c r="BB128" s="155" t="n"/>
      <c r="BC128" s="426" t="n"/>
      <c r="BD128" s="145" t="n"/>
      <c r="BE128" s="145" t="n"/>
      <c r="BF128" s="145" t="n"/>
      <c r="BG128" s="155" t="n"/>
      <c r="BH128" s="155" t="n"/>
      <c r="BI128" s="155" t="n"/>
      <c r="BJ128" s="426" t="n"/>
      <c r="BK128" s="145" t="n"/>
      <c r="BL128" s="145" t="n"/>
      <c r="BM128" s="145" t="n"/>
      <c r="BN128" s="155" t="n"/>
      <c r="BO128" s="155" t="n"/>
      <c r="BP128" s="155" t="n"/>
      <c r="BQ128" s="426" t="n"/>
      <c r="BR128" s="145" t="n"/>
      <c r="BS128" s="145" t="n"/>
      <c r="BT128" s="145" t="n"/>
      <c r="BU128" s="155" t="n"/>
      <c r="BV128" s="155" t="n"/>
      <c r="BW128" s="155" t="n"/>
      <c r="BX128" s="425" t="n"/>
      <c r="BY128" s="145" t="n"/>
      <c r="BZ128" s="145" t="n"/>
      <c r="CA128" s="145" t="n"/>
      <c r="CB128" s="155" t="n"/>
      <c r="CC128" s="155" t="n"/>
      <c r="CD128" s="155" t="n"/>
      <c r="CE128" s="425" t="n"/>
      <c r="CF128" s="145" t="n"/>
      <c r="CG128" s="145" t="n"/>
      <c r="CH128" s="145" t="n"/>
      <c r="CI128" s="155" t="n"/>
      <c r="CJ128" s="155" t="n"/>
      <c r="CK128" s="155" t="n"/>
      <c r="CL128" s="145" t="n"/>
      <c r="CM128" s="145" t="n"/>
      <c r="CN128" s="145" t="n"/>
      <c r="CO128" s="145" t="n"/>
      <c r="CP128" s="145" t="n"/>
      <c r="CQ128" s="145" t="n"/>
      <c r="CR128" s="145" t="n"/>
      <c r="CS128" s="145" t="n"/>
      <c r="CT128" s="145" t="n"/>
      <c r="CU128" s="145" t="n"/>
      <c r="CV128" s="145" t="n"/>
      <c r="CW128" s="145" t="n"/>
      <c r="CX128" s="145" t="n"/>
      <c r="CY128" s="145" t="n"/>
      <c r="CZ128" s="145" t="n"/>
      <c r="DA128" s="145" t="n"/>
      <c r="DB128" s="145" t="n"/>
      <c r="DC128" s="145" t="n"/>
      <c r="DD128" s="145" t="n"/>
      <c r="DE128" s="145" t="n"/>
      <c r="DF128" s="145" t="n"/>
      <c r="DG128" s="145" t="n"/>
      <c r="DH128" s="156" t="n"/>
    </row>
    <row r="129" ht="20.25" customHeight="1" s="621">
      <c r="A129" s="144" t="n"/>
      <c r="B129" s="145" t="n"/>
      <c r="C129" s="145" t="n"/>
      <c r="D129" s="146" t="n"/>
      <c r="E129" s="383" t="inlineStr">
        <is>
          <t>A15</t>
        </is>
      </c>
      <c r="F129" s="568" t="n"/>
      <c r="G129" s="568" t="n"/>
      <c r="H129" s="568" t="n"/>
      <c r="I129" s="386" t="n"/>
      <c r="J129" s="386" t="n"/>
      <c r="K129" s="386" t="n"/>
      <c r="L129" s="386" t="n"/>
      <c r="M129" s="154" t="n"/>
      <c r="N129" s="145" t="n"/>
      <c r="O129" s="145" t="n"/>
      <c r="P129" s="145" t="n"/>
      <c r="Q129" s="145" t="n"/>
      <c r="R129" s="145" t="n"/>
      <c r="S129" s="145" t="n"/>
      <c r="T129" s="145" t="n"/>
      <c r="U129" s="145" t="n"/>
      <c r="V129" s="145" t="n"/>
      <c r="W129" s="145" t="n"/>
      <c r="X129" s="145" t="n"/>
      <c r="Y129" s="145" t="n"/>
      <c r="Z129" s="145" t="n"/>
      <c r="AA129" s="145" t="n"/>
      <c r="AB129" s="145" t="n"/>
      <c r="AC129" s="145" t="n"/>
      <c r="AD129" s="145" t="n"/>
      <c r="AE129" s="145" t="n"/>
      <c r="AF129" s="145" t="n"/>
      <c r="AG129" s="145" t="n"/>
      <c r="AH129" s="145" t="n"/>
      <c r="AI129" s="145" t="n"/>
      <c r="AJ129" s="428" t="n"/>
      <c r="AK129" s="145" t="n"/>
      <c r="AL129" s="145" t="n"/>
      <c r="AM129" s="145" t="n"/>
      <c r="AN129" s="145" t="n"/>
      <c r="AO129" s="145" t="n"/>
      <c r="AP129" s="145" t="n"/>
      <c r="AQ129" s="145" t="n"/>
      <c r="AR129" s="145" t="n"/>
      <c r="AS129" s="145" t="n"/>
      <c r="AT129" s="145" t="n"/>
      <c r="AU129" s="145" t="n"/>
      <c r="AV129" s="425" t="n"/>
      <c r="AW129" s="145" t="n"/>
      <c r="AX129" s="145" t="n"/>
      <c r="AY129" s="145" t="n"/>
      <c r="AZ129" s="155" t="n"/>
      <c r="BA129" s="155" t="n"/>
      <c r="BB129" s="155" t="n"/>
      <c r="BC129" s="426" t="n"/>
      <c r="BD129" s="145" t="n"/>
      <c r="BE129" s="145" t="n"/>
      <c r="BF129" s="145" t="n"/>
      <c r="BG129" s="155" t="n"/>
      <c r="BH129" s="155" t="n"/>
      <c r="BI129" s="155" t="n"/>
      <c r="BJ129" s="426" t="n"/>
      <c r="BK129" s="145" t="n"/>
      <c r="BL129" s="145" t="n"/>
      <c r="BM129" s="145" t="n"/>
      <c r="BN129" s="155" t="n"/>
      <c r="BO129" s="155" t="n"/>
      <c r="BP129" s="155" t="n"/>
      <c r="BQ129" s="426" t="n"/>
      <c r="BR129" s="145" t="n"/>
      <c r="BS129" s="145" t="n"/>
      <c r="BT129" s="145" t="n"/>
      <c r="BU129" s="155" t="n"/>
      <c r="BV129" s="155" t="n"/>
      <c r="BW129" s="155" t="n"/>
      <c r="BX129" s="425" t="n"/>
      <c r="BY129" s="145" t="n"/>
      <c r="BZ129" s="145" t="n"/>
      <c r="CA129" s="145" t="n"/>
      <c r="CB129" s="155" t="n"/>
      <c r="CC129" s="155" t="n"/>
      <c r="CD129" s="155" t="n"/>
      <c r="CE129" s="425" t="n"/>
      <c r="CF129" s="145" t="n"/>
      <c r="CG129" s="145" t="n"/>
      <c r="CH129" s="145" t="n"/>
      <c r="CI129" s="155" t="n"/>
      <c r="CJ129" s="155" t="n"/>
      <c r="CK129" s="155" t="n"/>
      <c r="CL129" s="145" t="n"/>
      <c r="CM129" s="145" t="n"/>
      <c r="CN129" s="145" t="n"/>
      <c r="CO129" s="145" t="n"/>
      <c r="CP129" s="145" t="n"/>
      <c r="CQ129" s="145" t="n"/>
      <c r="CR129" s="145" t="n"/>
      <c r="CS129" s="145" t="n"/>
      <c r="CT129" s="145" t="n"/>
      <c r="CU129" s="145" t="n"/>
      <c r="CV129" s="145" t="n"/>
      <c r="CW129" s="145" t="n"/>
      <c r="CX129" s="145" t="n"/>
      <c r="CY129" s="145" t="n"/>
      <c r="CZ129" s="145" t="n"/>
      <c r="DA129" s="145" t="n"/>
      <c r="DB129" s="145" t="n"/>
      <c r="DC129" s="145" t="n"/>
      <c r="DD129" s="145" t="n"/>
      <c r="DE129" s="145" t="n"/>
      <c r="DF129" s="145" t="n"/>
      <c r="DG129" s="145" t="n"/>
      <c r="DH129" s="156" t="n"/>
    </row>
    <row r="130" ht="20.25" customHeight="1" s="621">
      <c r="A130" s="144" t="n"/>
      <c r="B130" s="145" t="n"/>
      <c r="C130" s="145" t="n"/>
      <c r="D130" s="146" t="n"/>
      <c r="E130" s="383" t="inlineStr">
        <is>
          <t>A16</t>
        </is>
      </c>
      <c r="F130" s="568" t="n"/>
      <c r="G130" s="568" t="n"/>
      <c r="H130" s="568" t="n"/>
      <c r="I130" s="386" t="n"/>
      <c r="J130" s="386" t="n"/>
      <c r="K130" s="386" t="n"/>
      <c r="L130" s="386" t="n"/>
      <c r="M130" s="154" t="n"/>
      <c r="N130" s="145" t="n"/>
      <c r="O130" s="145" t="n"/>
      <c r="P130" s="145" t="n"/>
      <c r="Q130" s="145" t="n"/>
      <c r="R130" s="145" t="n"/>
      <c r="S130" s="145" t="n"/>
      <c r="T130" s="145" t="n"/>
      <c r="U130" s="145" t="n"/>
      <c r="V130" s="145" t="n"/>
      <c r="W130" s="145" t="n"/>
      <c r="X130" s="145" t="n"/>
      <c r="Y130" s="145" t="n"/>
      <c r="Z130" s="145" t="n"/>
      <c r="AA130" s="145" t="n"/>
      <c r="AB130" s="145" t="n"/>
      <c r="AC130" s="145" t="n"/>
      <c r="AD130" s="145" t="n"/>
      <c r="AE130" s="145" t="n"/>
      <c r="AF130" s="145" t="n"/>
      <c r="AG130" s="145" t="n"/>
      <c r="AH130" s="145" t="n"/>
      <c r="AI130" s="145" t="n"/>
      <c r="AJ130" s="428" t="n"/>
      <c r="AK130" s="145" t="n"/>
      <c r="AL130" s="145" t="n"/>
      <c r="AM130" s="145" t="n"/>
      <c r="AN130" s="145" t="n"/>
      <c r="AO130" s="145" t="n"/>
      <c r="AP130" s="145" t="n"/>
      <c r="AQ130" s="145" t="n"/>
      <c r="AR130" s="145" t="n"/>
      <c r="AS130" s="145" t="n"/>
      <c r="AT130" s="145" t="n"/>
      <c r="AU130" s="145" t="n"/>
      <c r="AV130" s="425" t="n"/>
      <c r="AW130" s="145" t="n"/>
      <c r="AX130" s="145" t="n"/>
      <c r="AY130" s="145" t="n"/>
      <c r="AZ130" s="155" t="n"/>
      <c r="BA130" s="155" t="n"/>
      <c r="BB130" s="155" t="n"/>
      <c r="BC130" s="426" t="n"/>
      <c r="BD130" s="145" t="n"/>
      <c r="BE130" s="145" t="n"/>
      <c r="BF130" s="145" t="n"/>
      <c r="BG130" s="155" t="n"/>
      <c r="BH130" s="155" t="n"/>
      <c r="BI130" s="155" t="n"/>
      <c r="BJ130" s="426" t="n"/>
      <c r="BK130" s="145" t="n"/>
      <c r="BL130" s="145" t="n"/>
      <c r="BM130" s="145" t="n"/>
      <c r="BN130" s="155" t="n"/>
      <c r="BO130" s="155" t="n"/>
      <c r="BP130" s="155" t="n"/>
      <c r="BQ130" s="426" t="n"/>
      <c r="BR130" s="145" t="n"/>
      <c r="BS130" s="145" t="n"/>
      <c r="BT130" s="145" t="n"/>
      <c r="BU130" s="155" t="n"/>
      <c r="BV130" s="155" t="n"/>
      <c r="BW130" s="155" t="n"/>
      <c r="BX130" s="425" t="n"/>
      <c r="BY130" s="145" t="n"/>
      <c r="BZ130" s="145" t="n"/>
      <c r="CA130" s="145" t="n"/>
      <c r="CB130" s="155" t="n"/>
      <c r="CC130" s="155" t="n"/>
      <c r="CD130" s="155" t="n"/>
      <c r="CE130" s="425" t="n"/>
      <c r="CF130" s="145" t="n"/>
      <c r="CG130" s="145" t="n"/>
      <c r="CH130" s="145" t="n"/>
      <c r="CI130" s="155" t="n"/>
      <c r="CJ130" s="155" t="n"/>
      <c r="CK130" s="155" t="n"/>
      <c r="CL130" s="145" t="n"/>
      <c r="CM130" s="145" t="n"/>
      <c r="CN130" s="145" t="n"/>
      <c r="CO130" s="145" t="n"/>
      <c r="CP130" s="145" t="n"/>
      <c r="CQ130" s="145" t="n"/>
      <c r="CR130" s="145" t="n"/>
      <c r="CS130" s="145" t="n"/>
      <c r="CT130" s="145" t="n"/>
      <c r="CU130" s="145" t="n"/>
      <c r="CV130" s="145" t="n"/>
      <c r="CW130" s="145" t="n"/>
      <c r="CX130" s="145" t="n"/>
      <c r="CY130" s="145" t="n"/>
      <c r="CZ130" s="145" t="n"/>
      <c r="DA130" s="145" t="n"/>
      <c r="DB130" s="145" t="n"/>
      <c r="DC130" s="145" t="n"/>
      <c r="DD130" s="145" t="n"/>
      <c r="DE130" s="145" t="n"/>
      <c r="DF130" s="145" t="n"/>
      <c r="DG130" s="145" t="n"/>
      <c r="DH130" s="156" t="n"/>
    </row>
    <row r="131" ht="20.25" customHeight="1" s="621">
      <c r="A131" s="144" t="n"/>
      <c r="B131" s="145" t="n"/>
      <c r="C131" s="145" t="n"/>
      <c r="D131" s="146" t="n"/>
      <c r="E131" s="383" t="inlineStr">
        <is>
          <t>A17</t>
        </is>
      </c>
      <c r="F131" s="568" t="n"/>
      <c r="G131" s="568" t="n"/>
      <c r="H131" s="568" t="n"/>
      <c r="I131" s="386" t="n"/>
      <c r="J131" s="386" t="n"/>
      <c r="K131" s="386" t="n"/>
      <c r="L131" s="386" t="n"/>
      <c r="M131" s="154" t="n"/>
      <c r="N131" s="145" t="n"/>
      <c r="O131" s="145" t="n"/>
      <c r="P131" s="145" t="n"/>
      <c r="Q131" s="145" t="n"/>
      <c r="R131" s="145" t="n"/>
      <c r="S131" s="145" t="n"/>
      <c r="T131" s="145" t="n"/>
      <c r="U131" s="145" t="n"/>
      <c r="V131" s="145" t="n"/>
      <c r="W131" s="145" t="n"/>
      <c r="X131" s="145" t="n"/>
      <c r="Y131" s="145" t="n"/>
      <c r="Z131" s="145" t="n"/>
      <c r="AA131" s="145" t="n"/>
      <c r="AB131" s="145" t="n"/>
      <c r="AC131" s="145" t="n"/>
      <c r="AD131" s="145" t="n"/>
      <c r="AE131" s="145" t="n"/>
      <c r="AF131" s="145" t="n"/>
      <c r="AG131" s="145" t="n"/>
      <c r="AH131" s="145" t="n"/>
      <c r="AI131" s="145" t="n"/>
      <c r="AJ131" s="428" t="n"/>
      <c r="AK131" s="145" t="n"/>
      <c r="AL131" s="145" t="n"/>
      <c r="AM131" s="145" t="n"/>
      <c r="AN131" s="145" t="n"/>
      <c r="AO131" s="145" t="n"/>
      <c r="AP131" s="145" t="n"/>
      <c r="AQ131" s="145" t="n"/>
      <c r="AR131" s="145" t="n"/>
      <c r="AS131" s="145" t="n"/>
      <c r="AT131" s="145" t="n"/>
      <c r="AU131" s="145" t="n"/>
      <c r="AV131" s="425" t="n"/>
      <c r="AW131" s="145" t="n"/>
      <c r="AX131" s="145" t="n"/>
      <c r="AY131" s="145" t="n"/>
      <c r="AZ131" s="155" t="n"/>
      <c r="BA131" s="155" t="n"/>
      <c r="BB131" s="155" t="n"/>
      <c r="BC131" s="426" t="n"/>
      <c r="BD131" s="145" t="n"/>
      <c r="BE131" s="145" t="n"/>
      <c r="BF131" s="145" t="n"/>
      <c r="BG131" s="155" t="n"/>
      <c r="BH131" s="155" t="n"/>
      <c r="BI131" s="155" t="n"/>
      <c r="BJ131" s="426" t="n"/>
      <c r="BK131" s="145" t="n"/>
      <c r="BL131" s="145" t="n"/>
      <c r="BM131" s="145" t="n"/>
      <c r="BN131" s="155" t="n"/>
      <c r="BO131" s="155" t="n"/>
      <c r="BP131" s="155" t="n"/>
      <c r="BQ131" s="426" t="n"/>
      <c r="BR131" s="145" t="n"/>
      <c r="BS131" s="145" t="n"/>
      <c r="BT131" s="145" t="n"/>
      <c r="BU131" s="155" t="n"/>
      <c r="BV131" s="155" t="n"/>
      <c r="BW131" s="155" t="n"/>
      <c r="BX131" s="425" t="n"/>
      <c r="BY131" s="145" t="n"/>
      <c r="BZ131" s="145" t="n"/>
      <c r="CA131" s="145" t="n"/>
      <c r="CB131" s="155" t="n"/>
      <c r="CC131" s="155" t="n"/>
      <c r="CD131" s="155" t="n"/>
      <c r="CE131" s="425" t="n"/>
      <c r="CF131" s="145" t="n"/>
      <c r="CG131" s="145" t="n"/>
      <c r="CH131" s="145" t="n"/>
      <c r="CI131" s="155" t="n"/>
      <c r="CJ131" s="155" t="n"/>
      <c r="CK131" s="155" t="n"/>
      <c r="CL131" s="145" t="n"/>
      <c r="CM131" s="145" t="n"/>
      <c r="CN131" s="145" t="n"/>
      <c r="CO131" s="145" t="n"/>
      <c r="CP131" s="145" t="n"/>
      <c r="CQ131" s="145" t="n"/>
      <c r="CR131" s="145" t="n"/>
      <c r="CS131" s="145" t="n"/>
      <c r="CT131" s="145" t="n"/>
      <c r="CU131" s="145" t="n"/>
      <c r="CV131" s="145" t="n"/>
      <c r="CW131" s="145" t="n"/>
      <c r="CX131" s="145" t="n"/>
      <c r="CY131" s="145" t="n"/>
      <c r="CZ131" s="145" t="n"/>
      <c r="DA131" s="145" t="n"/>
      <c r="DB131" s="145" t="n"/>
      <c r="DC131" s="145" t="n"/>
      <c r="DD131" s="145" t="n"/>
      <c r="DE131" s="145" t="n"/>
      <c r="DF131" s="145" t="n"/>
      <c r="DG131" s="145" t="n"/>
      <c r="DH131" s="156" t="n"/>
    </row>
    <row r="132" ht="20.25" customHeight="1" s="621">
      <c r="A132" s="144" t="n"/>
      <c r="B132" s="145" t="n"/>
      <c r="C132" s="145" t="n"/>
      <c r="D132" s="146" t="n"/>
      <c r="E132" s="383" t="inlineStr">
        <is>
          <t>A18</t>
        </is>
      </c>
      <c r="F132" s="568" t="n"/>
      <c r="G132" s="568" t="n"/>
      <c r="H132" s="568" t="n"/>
      <c r="I132" s="386" t="n"/>
      <c r="J132" s="386" t="n"/>
      <c r="K132" s="386" t="n"/>
      <c r="L132" s="386" t="n"/>
      <c r="M132" s="154" t="n"/>
      <c r="N132" s="145" t="n"/>
      <c r="O132" s="145" t="n"/>
      <c r="P132" s="145" t="n"/>
      <c r="Q132" s="145" t="n"/>
      <c r="R132" s="145" t="n"/>
      <c r="S132" s="145" t="n"/>
      <c r="T132" s="145" t="n"/>
      <c r="U132" s="145" t="n"/>
      <c r="V132" s="145" t="n"/>
      <c r="W132" s="145" t="n"/>
      <c r="X132" s="145" t="n"/>
      <c r="Y132" s="145" t="n"/>
      <c r="Z132" s="145" t="n"/>
      <c r="AA132" s="145" t="n"/>
      <c r="AB132" s="145" t="n"/>
      <c r="AC132" s="145" t="n"/>
      <c r="AD132" s="145" t="n"/>
      <c r="AE132" s="145" t="n"/>
      <c r="AF132" s="145" t="n"/>
      <c r="AG132" s="145" t="n"/>
      <c r="AH132" s="145" t="n"/>
      <c r="AI132" s="145" t="n"/>
      <c r="AJ132" s="428" t="n"/>
      <c r="AK132" s="145" t="n"/>
      <c r="AL132" s="145" t="n"/>
      <c r="AM132" s="145" t="n"/>
      <c r="AN132" s="145" t="n"/>
      <c r="AO132" s="145" t="n"/>
      <c r="AP132" s="145" t="n"/>
      <c r="AQ132" s="145" t="n"/>
      <c r="AR132" s="145" t="n"/>
      <c r="AS132" s="145" t="n"/>
      <c r="AT132" s="145" t="n"/>
      <c r="AU132" s="145" t="n"/>
      <c r="AV132" s="425" t="n"/>
      <c r="AW132" s="145" t="n"/>
      <c r="AX132" s="145" t="n"/>
      <c r="AY132" s="145" t="n"/>
      <c r="AZ132" s="155" t="n"/>
      <c r="BA132" s="155" t="n"/>
      <c r="BB132" s="155" t="n"/>
      <c r="BC132" s="426" t="n"/>
      <c r="BD132" s="145" t="n"/>
      <c r="BE132" s="145" t="n"/>
      <c r="BF132" s="145" t="n"/>
      <c r="BG132" s="155" t="n"/>
      <c r="BH132" s="155" t="n"/>
      <c r="BI132" s="155" t="n"/>
      <c r="BJ132" s="426" t="n"/>
      <c r="BK132" s="145" t="n"/>
      <c r="BL132" s="145" t="n"/>
      <c r="BM132" s="145" t="n"/>
      <c r="BN132" s="155" t="n"/>
      <c r="BO132" s="155" t="n"/>
      <c r="BP132" s="155" t="n"/>
      <c r="BQ132" s="426" t="n"/>
      <c r="BR132" s="145" t="n"/>
      <c r="BS132" s="145" t="n"/>
      <c r="BT132" s="145" t="n"/>
      <c r="BU132" s="155" t="n"/>
      <c r="BV132" s="155" t="n"/>
      <c r="BW132" s="155" t="n"/>
      <c r="BX132" s="425" t="n"/>
      <c r="BY132" s="145" t="n"/>
      <c r="BZ132" s="145" t="n"/>
      <c r="CA132" s="145" t="n"/>
      <c r="CB132" s="155" t="n"/>
      <c r="CC132" s="155" t="n"/>
      <c r="CD132" s="155" t="n"/>
      <c r="CE132" s="425" t="n"/>
      <c r="CF132" s="145" t="n"/>
      <c r="CG132" s="145" t="n"/>
      <c r="CH132" s="145" t="n"/>
      <c r="CI132" s="155" t="n"/>
      <c r="CJ132" s="155" t="n"/>
      <c r="CK132" s="155" t="n"/>
      <c r="CL132" s="145" t="n"/>
      <c r="CM132" s="145" t="n"/>
      <c r="CN132" s="145" t="n"/>
      <c r="CO132" s="145" t="n"/>
      <c r="CP132" s="145" t="n"/>
      <c r="CQ132" s="145" t="n"/>
      <c r="CR132" s="145" t="n"/>
      <c r="CS132" s="145" t="n"/>
      <c r="CT132" s="145" t="n"/>
      <c r="CU132" s="145" t="n"/>
      <c r="CV132" s="145" t="n"/>
      <c r="CW132" s="145" t="n"/>
      <c r="CX132" s="145" t="n"/>
      <c r="CY132" s="145" t="n"/>
      <c r="CZ132" s="145" t="n"/>
      <c r="DA132" s="145" t="n"/>
      <c r="DB132" s="145" t="n"/>
      <c r="DC132" s="145" t="n"/>
      <c r="DD132" s="145" t="n"/>
      <c r="DE132" s="145" t="n"/>
      <c r="DF132" s="145" t="n"/>
      <c r="DG132" s="145" t="n"/>
      <c r="DH132" s="156" t="n"/>
    </row>
    <row r="133" ht="20.25" customHeight="1" s="621">
      <c r="A133" s="144" t="n"/>
      <c r="B133" s="145" t="n"/>
      <c r="C133" s="145" t="n"/>
      <c r="D133" s="146" t="n"/>
      <c r="E133" s="383" t="inlineStr">
        <is>
          <t>A19</t>
        </is>
      </c>
      <c r="F133" s="568" t="n"/>
      <c r="G133" s="568" t="n"/>
      <c r="H133" s="568" t="n"/>
      <c r="I133" s="386" t="n"/>
      <c r="J133" s="386" t="n"/>
      <c r="K133" s="386" t="n"/>
      <c r="L133" s="386" t="n"/>
      <c r="M133" s="154" t="n"/>
      <c r="N133" s="145" t="n"/>
      <c r="O133" s="145" t="n"/>
      <c r="P133" s="145" t="n"/>
      <c r="Q133" s="145" t="n"/>
      <c r="R133" s="145" t="n"/>
      <c r="S133" s="145" t="n"/>
      <c r="T133" s="145" t="n"/>
      <c r="U133" s="145" t="n"/>
      <c r="V133" s="145" t="n"/>
      <c r="W133" s="145" t="n"/>
      <c r="X133" s="145" t="n"/>
      <c r="Y133" s="145" t="n"/>
      <c r="Z133" s="145" t="n"/>
      <c r="AA133" s="145" t="n"/>
      <c r="AB133" s="145" t="n"/>
      <c r="AC133" s="145" t="n"/>
      <c r="AD133" s="145" t="n"/>
      <c r="AE133" s="145" t="n"/>
      <c r="AF133" s="145" t="n"/>
      <c r="AG133" s="145" t="n"/>
      <c r="AH133" s="145" t="n"/>
      <c r="AI133" s="145" t="n"/>
      <c r="AJ133" s="428" t="n"/>
      <c r="AK133" s="145" t="n"/>
      <c r="AL133" s="145" t="n"/>
      <c r="AM133" s="145" t="n"/>
      <c r="AN133" s="145" t="n"/>
      <c r="AO133" s="145" t="n"/>
      <c r="AP133" s="145" t="n"/>
      <c r="AQ133" s="145" t="n"/>
      <c r="AR133" s="145" t="n"/>
      <c r="AS133" s="145" t="n"/>
      <c r="AT133" s="145" t="n"/>
      <c r="AU133" s="145" t="n"/>
      <c r="AV133" s="425" t="n"/>
      <c r="AW133" s="145" t="n"/>
      <c r="AX133" s="145" t="n"/>
      <c r="AY133" s="145" t="n"/>
      <c r="AZ133" s="155" t="n"/>
      <c r="BA133" s="155" t="n"/>
      <c r="BB133" s="155" t="n"/>
      <c r="BC133" s="426" t="n"/>
      <c r="BD133" s="145" t="n"/>
      <c r="BE133" s="145" t="n"/>
      <c r="BF133" s="145" t="n"/>
      <c r="BG133" s="155" t="n"/>
      <c r="BH133" s="155" t="n"/>
      <c r="BI133" s="155" t="n"/>
      <c r="BJ133" s="426" t="n"/>
      <c r="BK133" s="145" t="n"/>
      <c r="BL133" s="145" t="n"/>
      <c r="BM133" s="145" t="n"/>
      <c r="BN133" s="155" t="n"/>
      <c r="BO133" s="155" t="n"/>
      <c r="BP133" s="155" t="n"/>
      <c r="BQ133" s="426" t="n"/>
      <c r="BR133" s="145" t="n"/>
      <c r="BS133" s="145" t="n"/>
      <c r="BT133" s="145" t="n"/>
      <c r="BU133" s="155" t="n"/>
      <c r="BV133" s="155" t="n"/>
      <c r="BW133" s="155" t="n"/>
      <c r="BX133" s="425" t="n"/>
      <c r="BY133" s="145" t="n"/>
      <c r="BZ133" s="145" t="n"/>
      <c r="CA133" s="145" t="n"/>
      <c r="CB133" s="155" t="n"/>
      <c r="CC133" s="155" t="n"/>
      <c r="CD133" s="155" t="n"/>
      <c r="CE133" s="425" t="n"/>
      <c r="CF133" s="145" t="n"/>
      <c r="CG133" s="145" t="n"/>
      <c r="CH133" s="145" t="n"/>
      <c r="CI133" s="155" t="n"/>
      <c r="CJ133" s="155" t="n"/>
      <c r="CK133" s="155" t="n"/>
      <c r="CL133" s="145" t="n"/>
      <c r="CM133" s="145" t="n"/>
      <c r="CN133" s="145" t="n"/>
      <c r="CO133" s="145" t="n"/>
      <c r="CP133" s="145" t="n"/>
      <c r="CQ133" s="145" t="n"/>
      <c r="CR133" s="145" t="n"/>
      <c r="CS133" s="145" t="n"/>
      <c r="CT133" s="145" t="n"/>
      <c r="CU133" s="145" t="n"/>
      <c r="CV133" s="145" t="n"/>
      <c r="CW133" s="145" t="n"/>
      <c r="CX133" s="145" t="n"/>
      <c r="CY133" s="145" t="n"/>
      <c r="CZ133" s="145" t="n"/>
      <c r="DA133" s="145" t="n"/>
      <c r="DB133" s="145" t="n"/>
      <c r="DC133" s="145" t="n"/>
      <c r="DD133" s="145" t="n"/>
      <c r="DE133" s="145" t="n"/>
      <c r="DF133" s="145" t="n"/>
      <c r="DG133" s="145" t="n"/>
      <c r="DH133" s="156" t="n"/>
    </row>
    <row r="134" ht="20.25" customHeight="1" s="621">
      <c r="A134" s="144" t="n"/>
      <c r="B134" s="145" t="n"/>
      <c r="C134" s="145" t="n"/>
      <c r="D134" s="146" t="n"/>
      <c r="E134" s="383" t="inlineStr">
        <is>
          <t>A20</t>
        </is>
      </c>
      <c r="F134" s="568" t="n"/>
      <c r="G134" s="568" t="n"/>
      <c r="H134" s="568" t="n"/>
      <c r="I134" s="386" t="n"/>
      <c r="J134" s="386" t="n"/>
      <c r="K134" s="386" t="n"/>
      <c r="L134" s="386" t="n"/>
      <c r="M134" s="154" t="n"/>
      <c r="N134" s="145" t="n"/>
      <c r="O134" s="145" t="n"/>
      <c r="P134" s="145" t="n"/>
      <c r="Q134" s="145" t="n"/>
      <c r="R134" s="145" t="n"/>
      <c r="S134" s="145" t="n"/>
      <c r="T134" s="145" t="n"/>
      <c r="U134" s="145" t="n"/>
      <c r="V134" s="145" t="n"/>
      <c r="W134" s="145" t="n"/>
      <c r="X134" s="145" t="n"/>
      <c r="Y134" s="145" t="n"/>
      <c r="Z134" s="145" t="n"/>
      <c r="AA134" s="145" t="n"/>
      <c r="AB134" s="145" t="n"/>
      <c r="AC134" s="145" t="n"/>
      <c r="AD134" s="145" t="n"/>
      <c r="AE134" s="145" t="n"/>
      <c r="AF134" s="145" t="n"/>
      <c r="AG134" s="145" t="n"/>
      <c r="AH134" s="145" t="n"/>
      <c r="AI134" s="145" t="n"/>
      <c r="AJ134" s="428" t="n"/>
      <c r="AK134" s="145" t="n"/>
      <c r="AL134" s="145" t="n"/>
      <c r="AM134" s="145" t="n"/>
      <c r="AN134" s="145" t="n"/>
      <c r="AO134" s="145" t="n"/>
      <c r="AP134" s="145" t="n"/>
      <c r="AQ134" s="145" t="n"/>
      <c r="AR134" s="145" t="n"/>
      <c r="AS134" s="145" t="n"/>
      <c r="AT134" s="145" t="n"/>
      <c r="AU134" s="145" t="n"/>
      <c r="AV134" s="425" t="n"/>
      <c r="AW134" s="145" t="n"/>
      <c r="AX134" s="145" t="n"/>
      <c r="AY134" s="145" t="n"/>
      <c r="AZ134" s="155" t="n"/>
      <c r="BA134" s="155" t="n"/>
      <c r="BB134" s="155" t="n"/>
      <c r="BC134" s="426" t="n"/>
      <c r="BD134" s="145" t="n"/>
      <c r="BE134" s="145" t="n"/>
      <c r="BF134" s="145" t="n"/>
      <c r="BG134" s="155" t="n"/>
      <c r="BH134" s="155" t="n"/>
      <c r="BI134" s="155" t="n"/>
      <c r="BJ134" s="426" t="n"/>
      <c r="BK134" s="145" t="n"/>
      <c r="BL134" s="145" t="n"/>
      <c r="BM134" s="145" t="n"/>
      <c r="BN134" s="155" t="n"/>
      <c r="BO134" s="155" t="n"/>
      <c r="BP134" s="155" t="n"/>
      <c r="BQ134" s="426" t="n"/>
      <c r="BR134" s="145" t="n"/>
      <c r="BS134" s="145" t="n"/>
      <c r="BT134" s="145" t="n"/>
      <c r="BU134" s="155" t="n"/>
      <c r="BV134" s="155" t="n"/>
      <c r="BW134" s="155" t="n"/>
      <c r="BX134" s="425" t="n"/>
      <c r="BY134" s="145" t="n"/>
      <c r="BZ134" s="145" t="n"/>
      <c r="CA134" s="145" t="n"/>
      <c r="CB134" s="155" t="n"/>
      <c r="CC134" s="155" t="n"/>
      <c r="CD134" s="155" t="n"/>
      <c r="CE134" s="425" t="n"/>
      <c r="CF134" s="145" t="n"/>
      <c r="CG134" s="145" t="n"/>
      <c r="CH134" s="145" t="n"/>
      <c r="CI134" s="155" t="n"/>
      <c r="CJ134" s="155" t="n"/>
      <c r="CK134" s="155" t="n"/>
      <c r="CL134" s="145" t="n"/>
      <c r="CM134" s="145" t="n"/>
      <c r="CN134" s="145" t="n"/>
      <c r="CO134" s="145" t="n"/>
      <c r="CP134" s="145" t="n"/>
      <c r="CQ134" s="145" t="n"/>
      <c r="CR134" s="145" t="n"/>
      <c r="CS134" s="145" t="n"/>
      <c r="CT134" s="145" t="n"/>
      <c r="CU134" s="145" t="n"/>
      <c r="CV134" s="145" t="n"/>
      <c r="CW134" s="145" t="n"/>
      <c r="CX134" s="145" t="n"/>
      <c r="CY134" s="145" t="n"/>
      <c r="CZ134" s="145" t="n"/>
      <c r="DA134" s="145" t="n"/>
      <c r="DB134" s="145" t="n"/>
      <c r="DC134" s="145" t="n"/>
      <c r="DD134" s="145" t="n"/>
      <c r="DE134" s="145" t="n"/>
      <c r="DF134" s="145" t="n"/>
      <c r="DG134" s="145" t="n"/>
      <c r="DH134" s="156" t="n"/>
    </row>
    <row r="135" ht="20.25" customHeight="1" s="621">
      <c r="A135" s="144" t="n"/>
      <c r="B135" s="145" t="n"/>
      <c r="C135" s="145" t="n"/>
      <c r="D135" s="146" t="n"/>
      <c r="E135" s="383" t="inlineStr">
        <is>
          <t>A21</t>
        </is>
      </c>
      <c r="F135" s="568" t="n"/>
      <c r="G135" s="568" t="n"/>
      <c r="H135" s="568" t="n"/>
      <c r="I135" s="386" t="n"/>
      <c r="J135" s="386" t="n"/>
      <c r="K135" s="386" t="n"/>
      <c r="L135" s="386" t="n"/>
      <c r="M135" s="154" t="n"/>
      <c r="N135" s="145" t="n"/>
      <c r="O135" s="145" t="n"/>
      <c r="P135" s="145" t="n"/>
      <c r="Q135" s="145" t="n"/>
      <c r="R135" s="145" t="n"/>
      <c r="S135" s="145" t="n"/>
      <c r="T135" s="145" t="n"/>
      <c r="U135" s="145" t="n"/>
      <c r="V135" s="145" t="n"/>
      <c r="W135" s="145" t="n"/>
      <c r="X135" s="145" t="n"/>
      <c r="Y135" s="145" t="n"/>
      <c r="Z135" s="145" t="n"/>
      <c r="AA135" s="145" t="n"/>
      <c r="AB135" s="145" t="n"/>
      <c r="AC135" s="145" t="n"/>
      <c r="AD135" s="145" t="n"/>
      <c r="AE135" s="145" t="n"/>
      <c r="AF135" s="145" t="n"/>
      <c r="AG135" s="145" t="n"/>
      <c r="AH135" s="145" t="n"/>
      <c r="AI135" s="145" t="n"/>
      <c r="AJ135" s="428" t="n"/>
      <c r="AK135" s="145" t="n"/>
      <c r="AL135" s="145" t="n"/>
      <c r="AM135" s="145" t="n"/>
      <c r="AN135" s="145" t="n"/>
      <c r="AO135" s="145" t="n"/>
      <c r="AP135" s="145" t="n"/>
      <c r="AQ135" s="145" t="n"/>
      <c r="AR135" s="145" t="n"/>
      <c r="AS135" s="145" t="n"/>
      <c r="AT135" s="145" t="n"/>
      <c r="AU135" s="145" t="n"/>
      <c r="AV135" s="425" t="n"/>
      <c r="AW135" s="145" t="n"/>
      <c r="AX135" s="145" t="n"/>
      <c r="AY135" s="145" t="n"/>
      <c r="AZ135" s="155" t="n"/>
      <c r="BA135" s="155" t="n"/>
      <c r="BB135" s="155" t="n"/>
      <c r="BC135" s="426" t="n"/>
      <c r="BD135" s="145" t="n"/>
      <c r="BE135" s="145" t="n"/>
      <c r="BF135" s="145" t="n"/>
      <c r="BG135" s="155" t="n"/>
      <c r="BH135" s="155" t="n"/>
      <c r="BI135" s="155" t="n"/>
      <c r="BJ135" s="426" t="n"/>
      <c r="BK135" s="145" t="n"/>
      <c r="BL135" s="145" t="n"/>
      <c r="BM135" s="145" t="n"/>
      <c r="BN135" s="155" t="n"/>
      <c r="BO135" s="155" t="n"/>
      <c r="BP135" s="155" t="n"/>
      <c r="BQ135" s="426" t="n"/>
      <c r="BR135" s="145" t="n"/>
      <c r="BS135" s="145" t="n"/>
      <c r="BT135" s="145" t="n"/>
      <c r="BU135" s="155" t="n"/>
      <c r="BV135" s="155" t="n"/>
      <c r="BW135" s="155" t="n"/>
      <c r="BX135" s="425" t="n"/>
      <c r="BY135" s="145" t="n"/>
      <c r="BZ135" s="145" t="n"/>
      <c r="CA135" s="145" t="n"/>
      <c r="CB135" s="155" t="n"/>
      <c r="CC135" s="155" t="n"/>
      <c r="CD135" s="155" t="n"/>
      <c r="CE135" s="425" t="n"/>
      <c r="CF135" s="145" t="n"/>
      <c r="CG135" s="145" t="n"/>
      <c r="CH135" s="145" t="n"/>
      <c r="CI135" s="155" t="n"/>
      <c r="CJ135" s="155" t="n"/>
      <c r="CK135" s="155" t="n"/>
      <c r="CL135" s="145" t="n"/>
      <c r="CM135" s="145" t="n"/>
      <c r="CN135" s="145" t="n"/>
      <c r="CO135" s="145" t="n"/>
      <c r="CP135" s="145" t="n"/>
      <c r="CQ135" s="145" t="n"/>
      <c r="CR135" s="145" t="n"/>
      <c r="CS135" s="145" t="n"/>
      <c r="CT135" s="145" t="n"/>
      <c r="CU135" s="145" t="n"/>
      <c r="CV135" s="145" t="n"/>
      <c r="CW135" s="145" t="n"/>
      <c r="CX135" s="145" t="n"/>
      <c r="CY135" s="145" t="n"/>
      <c r="CZ135" s="145" t="n"/>
      <c r="DA135" s="145" t="n"/>
      <c r="DB135" s="145" t="n"/>
      <c r="DC135" s="145" t="n"/>
      <c r="DD135" s="145" t="n"/>
      <c r="DE135" s="145" t="n"/>
      <c r="DF135" s="145" t="n"/>
      <c r="DG135" s="145" t="n"/>
      <c r="DH135" s="156" t="n"/>
    </row>
    <row r="136" ht="20.25" customHeight="1" s="621">
      <c r="A136" s="144" t="n"/>
      <c r="B136" s="145" t="n"/>
      <c r="C136" s="145" t="n"/>
      <c r="D136" s="146" t="n"/>
      <c r="E136" s="383" t="inlineStr">
        <is>
          <t>A22</t>
        </is>
      </c>
      <c r="F136" s="568" t="n"/>
      <c r="G136" s="568" t="n"/>
      <c r="H136" s="568" t="n"/>
      <c r="I136" s="386" t="n"/>
      <c r="J136" s="386" t="n"/>
      <c r="K136" s="386" t="n"/>
      <c r="L136" s="386" t="n"/>
      <c r="M136" s="154" t="n"/>
      <c r="N136" s="145" t="n"/>
      <c r="O136" s="145" t="n"/>
      <c r="P136" s="145" t="n"/>
      <c r="Q136" s="145" t="n"/>
      <c r="R136" s="145" t="n"/>
      <c r="S136" s="145" t="n"/>
      <c r="T136" s="145" t="n"/>
      <c r="U136" s="145" t="n"/>
      <c r="V136" s="145" t="n"/>
      <c r="W136" s="145" t="n"/>
      <c r="X136" s="145" t="n"/>
      <c r="Y136" s="145" t="n"/>
      <c r="Z136" s="145" t="n"/>
      <c r="AA136" s="145" t="n"/>
      <c r="AB136" s="145" t="n"/>
      <c r="AC136" s="145" t="n"/>
      <c r="AD136" s="145" t="n"/>
      <c r="AE136" s="145" t="n"/>
      <c r="AF136" s="145" t="n"/>
      <c r="AG136" s="145" t="n"/>
      <c r="AH136" s="145" t="n"/>
      <c r="AI136" s="145" t="n"/>
      <c r="AJ136" s="428" t="n"/>
      <c r="AK136" s="145" t="n"/>
      <c r="AL136" s="145" t="n"/>
      <c r="AM136" s="145" t="n"/>
      <c r="AN136" s="145" t="n"/>
      <c r="AO136" s="145" t="n"/>
      <c r="AP136" s="145" t="n"/>
      <c r="AQ136" s="145" t="n"/>
      <c r="AR136" s="145" t="n"/>
      <c r="AS136" s="145" t="n"/>
      <c r="AT136" s="145" t="n"/>
      <c r="AU136" s="145" t="n"/>
      <c r="AV136" s="425" t="n"/>
      <c r="AW136" s="145" t="n"/>
      <c r="AX136" s="145" t="n"/>
      <c r="AY136" s="145" t="n"/>
      <c r="AZ136" s="155" t="n"/>
      <c r="BA136" s="155" t="n"/>
      <c r="BB136" s="155" t="n"/>
      <c r="BC136" s="426" t="n"/>
      <c r="BD136" s="145" t="n"/>
      <c r="BE136" s="145" t="n"/>
      <c r="BF136" s="145" t="n"/>
      <c r="BG136" s="155" t="n"/>
      <c r="BH136" s="155" t="n"/>
      <c r="BI136" s="155" t="n"/>
      <c r="BJ136" s="426" t="n"/>
      <c r="BK136" s="145" t="n"/>
      <c r="BL136" s="145" t="n"/>
      <c r="BM136" s="145" t="n"/>
      <c r="BN136" s="155" t="n"/>
      <c r="BO136" s="155" t="n"/>
      <c r="BP136" s="155" t="n"/>
      <c r="BQ136" s="426" t="n"/>
      <c r="BR136" s="145" t="n"/>
      <c r="BS136" s="145" t="n"/>
      <c r="BT136" s="145" t="n"/>
      <c r="BU136" s="155" t="n"/>
      <c r="BV136" s="155" t="n"/>
      <c r="BW136" s="155" t="n"/>
      <c r="BX136" s="425" t="n"/>
      <c r="BY136" s="145" t="n"/>
      <c r="BZ136" s="145" t="n"/>
      <c r="CA136" s="145" t="n"/>
      <c r="CB136" s="155" t="n"/>
      <c r="CC136" s="155" t="n"/>
      <c r="CD136" s="155" t="n"/>
      <c r="CE136" s="425" t="n"/>
      <c r="CF136" s="145" t="n"/>
      <c r="CG136" s="145" t="n"/>
      <c r="CH136" s="145" t="n"/>
      <c r="CI136" s="155" t="n"/>
      <c r="CJ136" s="155" t="n"/>
      <c r="CK136" s="155" t="n"/>
      <c r="CL136" s="145" t="n"/>
      <c r="CM136" s="145" t="n"/>
      <c r="CN136" s="145" t="n"/>
      <c r="CO136" s="145" t="n"/>
      <c r="CP136" s="145" t="n"/>
      <c r="CQ136" s="145" t="n"/>
      <c r="CR136" s="145" t="n"/>
      <c r="CS136" s="145" t="n"/>
      <c r="CT136" s="145" t="n"/>
      <c r="CU136" s="145" t="n"/>
      <c r="CV136" s="145" t="n"/>
      <c r="CW136" s="145" t="n"/>
      <c r="CX136" s="145" t="n"/>
      <c r="CY136" s="145" t="n"/>
      <c r="CZ136" s="145" t="n"/>
      <c r="DA136" s="145" t="n"/>
      <c r="DB136" s="145" t="n"/>
      <c r="DC136" s="145" t="n"/>
      <c r="DD136" s="145" t="n"/>
      <c r="DE136" s="145" t="n"/>
      <c r="DF136" s="145" t="n"/>
      <c r="DG136" s="145" t="n"/>
      <c r="DH136" s="156" t="n"/>
    </row>
    <row r="137" ht="20.25" customHeight="1" s="621">
      <c r="A137" s="144" t="n"/>
      <c r="B137" s="145" t="n"/>
      <c r="C137" s="145" t="n"/>
      <c r="D137" s="146" t="n"/>
      <c r="E137" s="383" t="inlineStr">
        <is>
          <t>A23</t>
        </is>
      </c>
      <c r="F137" s="568" t="n"/>
      <c r="G137" s="568" t="n"/>
      <c r="H137" s="568" t="n"/>
      <c r="I137" s="386" t="n"/>
      <c r="J137" s="386" t="n"/>
      <c r="K137" s="386" t="n"/>
      <c r="L137" s="386" t="n"/>
      <c r="M137" s="154" t="n"/>
      <c r="N137" s="145" t="n"/>
      <c r="O137" s="145" t="n"/>
      <c r="P137" s="145" t="n"/>
      <c r="Q137" s="145" t="n"/>
      <c r="R137" s="145" t="n"/>
      <c r="S137" s="145" t="n"/>
      <c r="T137" s="145" t="n"/>
      <c r="U137" s="145" t="n"/>
      <c r="V137" s="145" t="n"/>
      <c r="W137" s="145" t="n"/>
      <c r="X137" s="145" t="n"/>
      <c r="Y137" s="145" t="n"/>
      <c r="Z137" s="145" t="n"/>
      <c r="AA137" s="145" t="n"/>
      <c r="AB137" s="145" t="n"/>
      <c r="AC137" s="145" t="n"/>
      <c r="AD137" s="145" t="n"/>
      <c r="AE137" s="145" t="n"/>
      <c r="AF137" s="145" t="n"/>
      <c r="AG137" s="145" t="n"/>
      <c r="AH137" s="145" t="n"/>
      <c r="AI137" s="145" t="n"/>
      <c r="AJ137" s="428" t="n"/>
      <c r="AK137" s="145" t="n"/>
      <c r="AL137" s="145" t="n"/>
      <c r="AM137" s="145" t="n"/>
      <c r="AN137" s="145" t="n"/>
      <c r="AO137" s="145" t="n"/>
      <c r="AP137" s="145" t="n"/>
      <c r="AQ137" s="145" t="n"/>
      <c r="AR137" s="145" t="n"/>
      <c r="AS137" s="145" t="n"/>
      <c r="AT137" s="145" t="n"/>
      <c r="AU137" s="145" t="n"/>
      <c r="AV137" s="425" t="n"/>
      <c r="AW137" s="145" t="n"/>
      <c r="AX137" s="145" t="n"/>
      <c r="AY137" s="145" t="n"/>
      <c r="AZ137" s="155" t="n"/>
      <c r="BA137" s="155" t="n"/>
      <c r="BB137" s="155" t="n"/>
      <c r="BC137" s="426" t="n"/>
      <c r="BD137" s="145" t="n"/>
      <c r="BE137" s="145" t="n"/>
      <c r="BF137" s="145" t="n"/>
      <c r="BG137" s="155" t="n"/>
      <c r="BH137" s="155" t="n"/>
      <c r="BI137" s="155" t="n"/>
      <c r="BJ137" s="426" t="n"/>
      <c r="BK137" s="145" t="n"/>
      <c r="BL137" s="145" t="n"/>
      <c r="BM137" s="145" t="n"/>
      <c r="BN137" s="155" t="n"/>
      <c r="BO137" s="155" t="n"/>
      <c r="BP137" s="155" t="n"/>
      <c r="BQ137" s="426" t="n"/>
      <c r="BR137" s="145" t="n"/>
      <c r="BS137" s="145" t="n"/>
      <c r="BT137" s="145" t="n"/>
      <c r="BU137" s="155" t="n"/>
      <c r="BV137" s="155" t="n"/>
      <c r="BW137" s="155" t="n"/>
      <c r="BX137" s="425" t="n"/>
      <c r="BY137" s="145" t="n"/>
      <c r="BZ137" s="145" t="n"/>
      <c r="CA137" s="145" t="n"/>
      <c r="CB137" s="155" t="n"/>
      <c r="CC137" s="155" t="n"/>
      <c r="CD137" s="155" t="n"/>
      <c r="CE137" s="425" t="n"/>
      <c r="CF137" s="145" t="n"/>
      <c r="CG137" s="145" t="n"/>
      <c r="CH137" s="145" t="n"/>
      <c r="CI137" s="155" t="n"/>
      <c r="CJ137" s="155" t="n"/>
      <c r="CK137" s="155" t="n"/>
      <c r="CL137" s="145" t="n"/>
      <c r="CM137" s="145" t="n"/>
      <c r="CN137" s="145" t="n"/>
      <c r="CO137" s="145" t="n"/>
      <c r="CP137" s="145" t="n"/>
      <c r="CQ137" s="145" t="n"/>
      <c r="CR137" s="145" t="n"/>
      <c r="CS137" s="145" t="n"/>
      <c r="CT137" s="145" t="n"/>
      <c r="CU137" s="145" t="n"/>
      <c r="CV137" s="145" t="n"/>
      <c r="CW137" s="145" t="n"/>
      <c r="CX137" s="145" t="n"/>
      <c r="CY137" s="145" t="n"/>
      <c r="CZ137" s="145" t="n"/>
      <c r="DA137" s="145" t="n"/>
      <c r="DB137" s="145" t="n"/>
      <c r="DC137" s="145" t="n"/>
      <c r="DD137" s="145" t="n"/>
      <c r="DE137" s="145" t="n"/>
      <c r="DF137" s="145" t="n"/>
      <c r="DG137" s="145" t="n"/>
      <c r="DH137" s="156" t="n"/>
    </row>
    <row r="138" ht="20.25" customHeight="1" s="621">
      <c r="A138" s="144" t="n"/>
      <c r="B138" s="145" t="n"/>
      <c r="C138" s="145" t="n"/>
      <c r="D138" s="146" t="n"/>
      <c r="E138" s="383" t="inlineStr">
        <is>
          <t>A24</t>
        </is>
      </c>
      <c r="F138" s="568" t="n"/>
      <c r="G138" s="568" t="n"/>
      <c r="H138" s="568" t="n"/>
      <c r="I138" s="386" t="n"/>
      <c r="J138" s="386" t="n"/>
      <c r="K138" s="386" t="n"/>
      <c r="L138" s="386" t="n"/>
      <c r="M138" s="154" t="n"/>
      <c r="N138" s="145" t="n"/>
      <c r="O138" s="145" t="n"/>
      <c r="P138" s="145" t="n"/>
      <c r="Q138" s="145" t="n"/>
      <c r="R138" s="145" t="n"/>
      <c r="S138" s="145" t="n"/>
      <c r="T138" s="145" t="n"/>
      <c r="U138" s="145" t="n"/>
      <c r="V138" s="145" t="n"/>
      <c r="W138" s="145" t="n"/>
      <c r="X138" s="145" t="n"/>
      <c r="Y138" s="145" t="n"/>
      <c r="Z138" s="145" t="n"/>
      <c r="AA138" s="145" t="n"/>
      <c r="AB138" s="145" t="n"/>
      <c r="AC138" s="145" t="n"/>
      <c r="AD138" s="145" t="n"/>
      <c r="AE138" s="145" t="n"/>
      <c r="AF138" s="145" t="n"/>
      <c r="AG138" s="145" t="n"/>
      <c r="AH138" s="145" t="n"/>
      <c r="AI138" s="145" t="n"/>
      <c r="AJ138" s="428" t="n"/>
      <c r="AK138" s="145" t="n"/>
      <c r="AL138" s="145" t="n"/>
      <c r="AM138" s="145" t="n"/>
      <c r="AN138" s="145" t="n"/>
      <c r="AO138" s="145" t="n"/>
      <c r="AP138" s="145" t="n"/>
      <c r="AQ138" s="145" t="n"/>
      <c r="AR138" s="145" t="n"/>
      <c r="AS138" s="145" t="n"/>
      <c r="AT138" s="145" t="n"/>
      <c r="AU138" s="145" t="n"/>
      <c r="AV138" s="425" t="n"/>
      <c r="AW138" s="145" t="n"/>
      <c r="AX138" s="145" t="n"/>
      <c r="AY138" s="145" t="n"/>
      <c r="AZ138" s="155" t="n"/>
      <c r="BA138" s="155" t="n"/>
      <c r="BB138" s="155" t="n"/>
      <c r="BC138" s="426" t="n"/>
      <c r="BD138" s="145" t="n"/>
      <c r="BE138" s="145" t="n"/>
      <c r="BF138" s="145" t="n"/>
      <c r="BG138" s="155" t="n"/>
      <c r="BH138" s="155" t="n"/>
      <c r="BI138" s="155" t="n"/>
      <c r="BJ138" s="426" t="n"/>
      <c r="BK138" s="145" t="n"/>
      <c r="BL138" s="145" t="n"/>
      <c r="BM138" s="145" t="n"/>
      <c r="BN138" s="155" t="n"/>
      <c r="BO138" s="155" t="n"/>
      <c r="BP138" s="155" t="n"/>
      <c r="BQ138" s="426" t="n"/>
      <c r="BR138" s="145" t="n"/>
      <c r="BS138" s="145" t="n"/>
      <c r="BT138" s="145" t="n"/>
      <c r="BU138" s="155" t="n"/>
      <c r="BV138" s="155" t="n"/>
      <c r="BW138" s="155" t="n"/>
      <c r="BX138" s="425" t="n"/>
      <c r="BY138" s="145" t="n"/>
      <c r="BZ138" s="145" t="n"/>
      <c r="CA138" s="145" t="n"/>
      <c r="CB138" s="155" t="n"/>
      <c r="CC138" s="155" t="n"/>
      <c r="CD138" s="155" t="n"/>
      <c r="CE138" s="425" t="n"/>
      <c r="CF138" s="145" t="n"/>
      <c r="CG138" s="145" t="n"/>
      <c r="CH138" s="145" t="n"/>
      <c r="CI138" s="155" t="n"/>
      <c r="CJ138" s="155" t="n"/>
      <c r="CK138" s="155" t="n"/>
      <c r="CL138" s="145" t="n"/>
      <c r="CM138" s="145" t="n"/>
      <c r="CN138" s="145" t="n"/>
      <c r="CO138" s="145" t="n"/>
      <c r="CP138" s="145" t="n"/>
      <c r="CQ138" s="145" t="n"/>
      <c r="CR138" s="145" t="n"/>
      <c r="CS138" s="145" t="n"/>
      <c r="CT138" s="145" t="n"/>
      <c r="CU138" s="145" t="n"/>
      <c r="CV138" s="145" t="n"/>
      <c r="CW138" s="145" t="n"/>
      <c r="CX138" s="145" t="n"/>
      <c r="CY138" s="145" t="n"/>
      <c r="CZ138" s="145" t="n"/>
      <c r="DA138" s="145" t="n"/>
      <c r="DB138" s="145" t="n"/>
      <c r="DC138" s="145" t="n"/>
      <c r="DD138" s="145" t="n"/>
      <c r="DE138" s="145" t="n"/>
      <c r="DF138" s="145" t="n"/>
      <c r="DG138" s="145" t="n"/>
      <c r="DH138" s="156" t="n"/>
    </row>
    <row r="139" ht="20.25" customHeight="1" s="621">
      <c r="A139" s="144" t="n"/>
      <c r="B139" s="145" t="n"/>
      <c r="C139" s="145" t="n"/>
      <c r="D139" s="146" t="n"/>
      <c r="E139" s="383" t="inlineStr">
        <is>
          <t>A25</t>
        </is>
      </c>
      <c r="F139" s="568" t="n"/>
      <c r="G139" s="568" t="n"/>
      <c r="H139" s="568" t="n"/>
      <c r="I139" s="386" t="n"/>
      <c r="J139" s="386" t="n"/>
      <c r="K139" s="386" t="n"/>
      <c r="L139" s="386" t="n"/>
      <c r="M139" s="154" t="n"/>
      <c r="N139" s="145" t="n"/>
      <c r="O139" s="145" t="n"/>
      <c r="P139" s="145" t="n"/>
      <c r="Q139" s="145" t="n"/>
      <c r="R139" s="145" t="n"/>
      <c r="S139" s="145" t="n"/>
      <c r="T139" s="145" t="n"/>
      <c r="U139" s="145" t="n"/>
      <c r="V139" s="145" t="n"/>
      <c r="W139" s="145" t="n"/>
      <c r="X139" s="145" t="n"/>
      <c r="Y139" s="145" t="n"/>
      <c r="Z139" s="145" t="n"/>
      <c r="AA139" s="145" t="n"/>
      <c r="AB139" s="145" t="n"/>
      <c r="AC139" s="145" t="n"/>
      <c r="AD139" s="145" t="n"/>
      <c r="AE139" s="145" t="n"/>
      <c r="AF139" s="145" t="n"/>
      <c r="AG139" s="145" t="n"/>
      <c r="AH139" s="145" t="n"/>
      <c r="AI139" s="145" t="n"/>
      <c r="AJ139" s="428" t="n"/>
      <c r="AK139" s="145" t="n"/>
      <c r="AL139" s="145" t="n"/>
      <c r="AM139" s="145" t="n"/>
      <c r="AN139" s="145" t="n"/>
      <c r="AO139" s="145" t="n"/>
      <c r="AP139" s="145" t="n"/>
      <c r="AQ139" s="145" t="n"/>
      <c r="AR139" s="145" t="n"/>
      <c r="AS139" s="145" t="n"/>
      <c r="AT139" s="145" t="n"/>
      <c r="AU139" s="145" t="n"/>
      <c r="AV139" s="425" t="n"/>
      <c r="AW139" s="145" t="n"/>
      <c r="AX139" s="145" t="n"/>
      <c r="AY139" s="145" t="n"/>
      <c r="AZ139" s="155" t="n"/>
      <c r="BA139" s="155" t="n"/>
      <c r="BB139" s="155" t="n"/>
      <c r="BC139" s="426" t="n"/>
      <c r="BD139" s="145" t="n"/>
      <c r="BE139" s="145" t="n"/>
      <c r="BF139" s="145" t="n"/>
      <c r="BG139" s="155" t="n"/>
      <c r="BH139" s="155" t="n"/>
      <c r="BI139" s="155" t="n"/>
      <c r="BJ139" s="426" t="n"/>
      <c r="BK139" s="145" t="n"/>
      <c r="BL139" s="145" t="n"/>
      <c r="BM139" s="145" t="n"/>
      <c r="BN139" s="155" t="n"/>
      <c r="BO139" s="155" t="n"/>
      <c r="BP139" s="155" t="n"/>
      <c r="BQ139" s="426" t="n"/>
      <c r="BR139" s="145" t="n"/>
      <c r="BS139" s="145" t="n"/>
      <c r="BT139" s="145" t="n"/>
      <c r="BU139" s="155" t="n"/>
      <c r="BV139" s="155" t="n"/>
      <c r="BW139" s="155" t="n"/>
      <c r="BX139" s="425" t="n"/>
      <c r="BY139" s="145" t="n"/>
      <c r="BZ139" s="145" t="n"/>
      <c r="CA139" s="145" t="n"/>
      <c r="CB139" s="155" t="n"/>
      <c r="CC139" s="155" t="n"/>
      <c r="CD139" s="155" t="n"/>
      <c r="CE139" s="425" t="n"/>
      <c r="CF139" s="145" t="n"/>
      <c r="CG139" s="145" t="n"/>
      <c r="CH139" s="145" t="n"/>
      <c r="CI139" s="155" t="n"/>
      <c r="CJ139" s="155" t="n"/>
      <c r="CK139" s="155" t="n"/>
      <c r="CL139" s="145" t="n"/>
      <c r="CM139" s="145" t="n"/>
      <c r="CN139" s="145" t="n"/>
      <c r="CO139" s="145" t="n"/>
      <c r="CP139" s="145" t="n"/>
      <c r="CQ139" s="145" t="n"/>
      <c r="CR139" s="145" t="n"/>
      <c r="CS139" s="145" t="n"/>
      <c r="CT139" s="145" t="n"/>
      <c r="CU139" s="145" t="n"/>
      <c r="CV139" s="145" t="n"/>
      <c r="CW139" s="145" t="n"/>
      <c r="CX139" s="145" t="n"/>
      <c r="CY139" s="145" t="n"/>
      <c r="CZ139" s="145" t="n"/>
      <c r="DA139" s="145" t="n"/>
      <c r="DB139" s="145" t="n"/>
      <c r="DC139" s="145" t="n"/>
      <c r="DD139" s="145" t="n"/>
      <c r="DE139" s="145" t="n"/>
      <c r="DF139" s="145" t="n"/>
      <c r="DG139" s="145" t="n"/>
      <c r="DH139" s="156" t="n"/>
    </row>
    <row r="140" ht="20.25" customHeight="1" s="621">
      <c r="A140" s="144" t="n"/>
      <c r="B140" s="145" t="n"/>
      <c r="C140" s="145" t="n"/>
      <c r="D140" s="146" t="n"/>
      <c r="E140" s="383" t="inlineStr">
        <is>
          <t>A26</t>
        </is>
      </c>
      <c r="F140" s="568" t="n"/>
      <c r="G140" s="568" t="n"/>
      <c r="H140" s="568" t="n"/>
      <c r="I140" s="386" t="n"/>
      <c r="J140" s="386" t="n"/>
      <c r="K140" s="386" t="n"/>
      <c r="L140" s="386" t="n"/>
      <c r="M140" s="154" t="n"/>
      <c r="N140" s="145" t="n"/>
      <c r="O140" s="145" t="n"/>
      <c r="P140" s="145" t="n"/>
      <c r="Q140" s="145" t="n"/>
      <c r="R140" s="145" t="n"/>
      <c r="S140" s="145" t="n"/>
      <c r="T140" s="145" t="n"/>
      <c r="U140" s="145" t="n"/>
      <c r="V140" s="145" t="n"/>
      <c r="W140" s="145" t="n"/>
      <c r="X140" s="145" t="n"/>
      <c r="Y140" s="145" t="n"/>
      <c r="Z140" s="145" t="n"/>
      <c r="AA140" s="145" t="n"/>
      <c r="AB140" s="145" t="n"/>
      <c r="AC140" s="145" t="n"/>
      <c r="AD140" s="145" t="n"/>
      <c r="AE140" s="145" t="n"/>
      <c r="AF140" s="145" t="n"/>
      <c r="AG140" s="145" t="n"/>
      <c r="AH140" s="145" t="n"/>
      <c r="AI140" s="145" t="n"/>
      <c r="AJ140" s="428" t="n"/>
      <c r="AK140" s="145" t="n"/>
      <c r="AL140" s="145" t="n"/>
      <c r="AM140" s="145" t="n"/>
      <c r="AN140" s="145" t="n"/>
      <c r="AO140" s="145" t="n"/>
      <c r="AP140" s="145" t="n"/>
      <c r="AQ140" s="145" t="n"/>
      <c r="AR140" s="145" t="n"/>
      <c r="AS140" s="145" t="n"/>
      <c r="AT140" s="145" t="n"/>
      <c r="AU140" s="145" t="n"/>
      <c r="AV140" s="425" t="n"/>
      <c r="AW140" s="145" t="n"/>
      <c r="AX140" s="145" t="n"/>
      <c r="AY140" s="145" t="n"/>
      <c r="AZ140" s="155" t="n"/>
      <c r="BA140" s="155" t="n"/>
      <c r="BB140" s="155" t="n"/>
      <c r="BC140" s="426" t="n"/>
      <c r="BD140" s="145" t="n"/>
      <c r="BE140" s="145" t="n"/>
      <c r="BF140" s="145" t="n"/>
      <c r="BG140" s="155" t="n"/>
      <c r="BH140" s="155" t="n"/>
      <c r="BI140" s="155" t="n"/>
      <c r="BJ140" s="426" t="n"/>
      <c r="BK140" s="145" t="n"/>
      <c r="BL140" s="145" t="n"/>
      <c r="BM140" s="145" t="n"/>
      <c r="BN140" s="155" t="n"/>
      <c r="BO140" s="155" t="n"/>
      <c r="BP140" s="155" t="n"/>
      <c r="BQ140" s="426" t="n"/>
      <c r="BR140" s="145" t="n"/>
      <c r="BS140" s="145" t="n"/>
      <c r="BT140" s="145" t="n"/>
      <c r="BU140" s="155" t="n"/>
      <c r="BV140" s="155" t="n"/>
      <c r="BW140" s="155" t="n"/>
      <c r="BX140" s="425" t="n"/>
      <c r="BY140" s="145" t="n"/>
      <c r="BZ140" s="145" t="n"/>
      <c r="CA140" s="145" t="n"/>
      <c r="CB140" s="155" t="n"/>
      <c r="CC140" s="155" t="n"/>
      <c r="CD140" s="155" t="n"/>
      <c r="CE140" s="425" t="n"/>
      <c r="CF140" s="145" t="n"/>
      <c r="CG140" s="145" t="n"/>
      <c r="CH140" s="145" t="n"/>
      <c r="CI140" s="155" t="n"/>
      <c r="CJ140" s="155" t="n"/>
      <c r="CK140" s="155" t="n"/>
      <c r="CL140" s="145" t="n"/>
      <c r="CM140" s="145" t="n"/>
      <c r="CN140" s="145" t="n"/>
      <c r="CO140" s="145" t="n"/>
      <c r="CP140" s="145" t="n"/>
      <c r="CQ140" s="145" t="n"/>
      <c r="CR140" s="145" t="n"/>
      <c r="CS140" s="145" t="n"/>
      <c r="CT140" s="145" t="n"/>
      <c r="CU140" s="145" t="n"/>
      <c r="CV140" s="145" t="n"/>
      <c r="CW140" s="145" t="n"/>
      <c r="CX140" s="145" t="n"/>
      <c r="CY140" s="145" t="n"/>
      <c r="CZ140" s="145" t="n"/>
      <c r="DA140" s="145" t="n"/>
      <c r="DB140" s="145" t="n"/>
      <c r="DC140" s="145" t="n"/>
      <c r="DD140" s="145" t="n"/>
      <c r="DE140" s="145" t="n"/>
      <c r="DF140" s="145" t="n"/>
      <c r="DG140" s="145" t="n"/>
      <c r="DH140" s="156" t="n"/>
    </row>
    <row r="141" ht="20.25" customHeight="1" s="621">
      <c r="A141" s="144" t="n"/>
      <c r="B141" s="145" t="n"/>
      <c r="C141" s="145" t="n"/>
      <c r="D141" s="146" t="n"/>
      <c r="E141" s="383" t="inlineStr">
        <is>
          <t>A27</t>
        </is>
      </c>
      <c r="F141" s="568" t="n"/>
      <c r="G141" s="568" t="n"/>
      <c r="H141" s="568" t="n"/>
      <c r="I141" s="386" t="n"/>
      <c r="J141" s="386" t="n"/>
      <c r="K141" s="386" t="n"/>
      <c r="L141" s="386" t="n"/>
      <c r="M141" s="154" t="n"/>
      <c r="N141" s="145" t="n"/>
      <c r="O141" s="145" t="n"/>
      <c r="P141" s="145" t="n"/>
      <c r="Q141" s="145" t="n"/>
      <c r="R141" s="145" t="n"/>
      <c r="S141" s="145" t="n"/>
      <c r="T141" s="145" t="n"/>
      <c r="U141" s="145" t="n"/>
      <c r="V141" s="145" t="n"/>
      <c r="W141" s="145" t="n"/>
      <c r="X141" s="145" t="n"/>
      <c r="Y141" s="145" t="n"/>
      <c r="Z141" s="145" t="n"/>
      <c r="AA141" s="145" t="n"/>
      <c r="AB141" s="145" t="n"/>
      <c r="AC141" s="145" t="n"/>
      <c r="AD141" s="145" t="n"/>
      <c r="AE141" s="145" t="n"/>
      <c r="AF141" s="145" t="n"/>
      <c r="AG141" s="145" t="n"/>
      <c r="AH141" s="145" t="n"/>
      <c r="AI141" s="145" t="n"/>
      <c r="AJ141" s="428" t="n"/>
      <c r="AK141" s="145" t="n"/>
      <c r="AL141" s="145" t="n"/>
      <c r="AM141" s="145" t="n"/>
      <c r="AN141" s="145" t="n"/>
      <c r="AO141" s="145" t="n"/>
      <c r="AP141" s="145" t="n"/>
      <c r="AQ141" s="145" t="n"/>
      <c r="AR141" s="145" t="n"/>
      <c r="AS141" s="145" t="n"/>
      <c r="AT141" s="145" t="n"/>
      <c r="AU141" s="145" t="n"/>
      <c r="AV141" s="425" t="n"/>
      <c r="AW141" s="145" t="n"/>
      <c r="AX141" s="145" t="n"/>
      <c r="AY141" s="145" t="n"/>
      <c r="AZ141" s="155" t="n"/>
      <c r="BA141" s="155" t="n"/>
      <c r="BB141" s="155" t="n"/>
      <c r="BC141" s="426" t="n"/>
      <c r="BD141" s="145" t="n"/>
      <c r="BE141" s="145" t="n"/>
      <c r="BF141" s="145" t="n"/>
      <c r="BG141" s="155" t="n"/>
      <c r="BH141" s="155" t="n"/>
      <c r="BI141" s="155" t="n"/>
      <c r="BJ141" s="426" t="n"/>
      <c r="BK141" s="145" t="n"/>
      <c r="BL141" s="145" t="n"/>
      <c r="BM141" s="145" t="n"/>
      <c r="BN141" s="155" t="n"/>
      <c r="BO141" s="155" t="n"/>
      <c r="BP141" s="155" t="n"/>
      <c r="BQ141" s="426" t="n"/>
      <c r="BR141" s="145" t="n"/>
      <c r="BS141" s="145" t="n"/>
      <c r="BT141" s="145" t="n"/>
      <c r="BU141" s="155" t="n"/>
      <c r="BV141" s="155" t="n"/>
      <c r="BW141" s="155" t="n"/>
      <c r="BX141" s="425" t="n"/>
      <c r="BY141" s="145" t="n"/>
      <c r="BZ141" s="145" t="n"/>
      <c r="CA141" s="145" t="n"/>
      <c r="CB141" s="155" t="n"/>
      <c r="CC141" s="155" t="n"/>
      <c r="CD141" s="155" t="n"/>
      <c r="CE141" s="425" t="n"/>
      <c r="CF141" s="145" t="n"/>
      <c r="CG141" s="145" t="n"/>
      <c r="CH141" s="145" t="n"/>
      <c r="CI141" s="155" t="n"/>
      <c r="CJ141" s="155" t="n"/>
      <c r="CK141" s="155" t="n"/>
      <c r="CL141" s="145" t="n"/>
      <c r="CM141" s="145" t="n"/>
      <c r="CN141" s="145" t="n"/>
      <c r="CO141" s="145" t="n"/>
      <c r="CP141" s="145" t="n"/>
      <c r="CQ141" s="145" t="n"/>
      <c r="CR141" s="145" t="n"/>
      <c r="CS141" s="145" t="n"/>
      <c r="CT141" s="145" t="n"/>
      <c r="CU141" s="145" t="n"/>
      <c r="CV141" s="145" t="n"/>
      <c r="CW141" s="145" t="n"/>
      <c r="CX141" s="145" t="n"/>
      <c r="CY141" s="145" t="n"/>
      <c r="CZ141" s="145" t="n"/>
      <c r="DA141" s="145" t="n"/>
      <c r="DB141" s="145" t="n"/>
      <c r="DC141" s="145" t="n"/>
      <c r="DD141" s="145" t="n"/>
      <c r="DE141" s="145" t="n"/>
      <c r="DF141" s="145" t="n"/>
      <c r="DG141" s="145" t="n"/>
      <c r="DH141" s="156" t="n"/>
    </row>
    <row r="142" ht="20.25" customHeight="1" s="621">
      <c r="A142" s="144" t="n"/>
      <c r="B142" s="145" t="n"/>
      <c r="C142" s="145" t="n"/>
      <c r="D142" s="146" t="n"/>
      <c r="E142" s="383" t="inlineStr">
        <is>
          <t>A28</t>
        </is>
      </c>
      <c r="F142" s="568" t="n"/>
      <c r="G142" s="568" t="n"/>
      <c r="H142" s="568" t="n"/>
      <c r="I142" s="386" t="n"/>
      <c r="J142" s="386" t="n"/>
      <c r="K142" s="386" t="n"/>
      <c r="L142" s="386" t="n"/>
      <c r="M142" s="154" t="n"/>
      <c r="N142" s="145" t="n"/>
      <c r="O142" s="145" t="n"/>
      <c r="P142" s="145" t="n"/>
      <c r="Q142" s="145" t="n"/>
      <c r="R142" s="145" t="n"/>
      <c r="S142" s="145" t="n"/>
      <c r="T142" s="145" t="n"/>
      <c r="U142" s="145" t="n"/>
      <c r="V142" s="145" t="n"/>
      <c r="W142" s="145" t="n"/>
      <c r="X142" s="145" t="n"/>
      <c r="Y142" s="145" t="n"/>
      <c r="Z142" s="145" t="n"/>
      <c r="AA142" s="145" t="n"/>
      <c r="AB142" s="145" t="n"/>
      <c r="AC142" s="145" t="n"/>
      <c r="AD142" s="145" t="n"/>
      <c r="AE142" s="145" t="n"/>
      <c r="AF142" s="145" t="n"/>
      <c r="AG142" s="145" t="n"/>
      <c r="AH142" s="145" t="n"/>
      <c r="AI142" s="145" t="n"/>
      <c r="AJ142" s="428" t="n"/>
      <c r="AK142" s="145" t="n"/>
      <c r="AL142" s="145" t="n"/>
      <c r="AM142" s="145" t="n"/>
      <c r="AN142" s="145" t="n"/>
      <c r="AO142" s="145" t="n"/>
      <c r="AP142" s="145" t="n"/>
      <c r="AQ142" s="145" t="n"/>
      <c r="AR142" s="145" t="n"/>
      <c r="AS142" s="145" t="n"/>
      <c r="AT142" s="145" t="n"/>
      <c r="AU142" s="145" t="n"/>
      <c r="AV142" s="425" t="n"/>
      <c r="AW142" s="145" t="n"/>
      <c r="AX142" s="145" t="n"/>
      <c r="AY142" s="145" t="n"/>
      <c r="AZ142" s="155" t="n"/>
      <c r="BA142" s="155" t="n"/>
      <c r="BB142" s="155" t="n"/>
      <c r="BC142" s="426" t="n"/>
      <c r="BD142" s="145" t="n"/>
      <c r="BE142" s="145" t="n"/>
      <c r="BF142" s="145" t="n"/>
      <c r="BG142" s="155" t="n"/>
      <c r="BH142" s="155" t="n"/>
      <c r="BI142" s="155" t="n"/>
      <c r="BJ142" s="426" t="n"/>
      <c r="BK142" s="145" t="n"/>
      <c r="BL142" s="145" t="n"/>
      <c r="BM142" s="145" t="n"/>
      <c r="BN142" s="155" t="n"/>
      <c r="BO142" s="155" t="n"/>
      <c r="BP142" s="155" t="n"/>
      <c r="BQ142" s="426" t="n"/>
      <c r="BR142" s="145" t="n"/>
      <c r="BS142" s="145" t="n"/>
      <c r="BT142" s="145" t="n"/>
      <c r="BU142" s="155" t="n"/>
      <c r="BV142" s="155" t="n"/>
      <c r="BW142" s="155" t="n"/>
      <c r="BX142" s="425" t="n"/>
      <c r="BY142" s="145" t="n"/>
      <c r="BZ142" s="145" t="n"/>
      <c r="CA142" s="145" t="n"/>
      <c r="CB142" s="155" t="n"/>
      <c r="CC142" s="155" t="n"/>
      <c r="CD142" s="155" t="n"/>
      <c r="CE142" s="425" t="n"/>
      <c r="CF142" s="145" t="n"/>
      <c r="CG142" s="145" t="n"/>
      <c r="CH142" s="145" t="n"/>
      <c r="CI142" s="155" t="n"/>
      <c r="CJ142" s="155" t="n"/>
      <c r="CK142" s="155" t="n"/>
      <c r="CL142" s="145" t="n"/>
      <c r="CM142" s="145" t="n"/>
      <c r="CN142" s="145" t="n"/>
      <c r="CO142" s="145" t="n"/>
      <c r="CP142" s="145" t="n"/>
      <c r="CQ142" s="145" t="n"/>
      <c r="CR142" s="145" t="n"/>
      <c r="CS142" s="145" t="n"/>
      <c r="CT142" s="145" t="n"/>
      <c r="CU142" s="145" t="n"/>
      <c r="CV142" s="145" t="n"/>
      <c r="CW142" s="145" t="n"/>
      <c r="CX142" s="145" t="n"/>
      <c r="CY142" s="145" t="n"/>
      <c r="CZ142" s="145" t="n"/>
      <c r="DA142" s="145" t="n"/>
      <c r="DB142" s="145" t="n"/>
      <c r="DC142" s="145" t="n"/>
      <c r="DD142" s="145" t="n"/>
      <c r="DE142" s="145" t="n"/>
      <c r="DF142" s="145" t="n"/>
      <c r="DG142" s="145" t="n"/>
      <c r="DH142" s="156" t="n"/>
    </row>
    <row r="143" ht="20.25" customHeight="1" s="621">
      <c r="A143" s="144" t="n"/>
      <c r="B143" s="145" t="n"/>
      <c r="C143" s="145" t="n"/>
      <c r="D143" s="146" t="n"/>
      <c r="E143" s="383" t="inlineStr">
        <is>
          <t>A29</t>
        </is>
      </c>
      <c r="F143" s="568" t="n"/>
      <c r="G143" s="568" t="n"/>
      <c r="H143" s="568" t="n"/>
      <c r="I143" s="386" t="n"/>
      <c r="J143" s="386" t="n"/>
      <c r="K143" s="386" t="n"/>
      <c r="L143" s="386" t="n"/>
      <c r="M143" s="154" t="n"/>
      <c r="N143" s="145" t="n"/>
      <c r="O143" s="145" t="n"/>
      <c r="P143" s="145" t="n"/>
      <c r="Q143" s="145" t="n"/>
      <c r="R143" s="145" t="n"/>
      <c r="S143" s="145" t="n"/>
      <c r="T143" s="145" t="n"/>
      <c r="U143" s="145" t="n"/>
      <c r="V143" s="145" t="n"/>
      <c r="W143" s="145" t="n"/>
      <c r="X143" s="145" t="n"/>
      <c r="Y143" s="145" t="n"/>
      <c r="Z143" s="145" t="n"/>
      <c r="AA143" s="145" t="n"/>
      <c r="AB143" s="145" t="n"/>
      <c r="AC143" s="145" t="n"/>
      <c r="AD143" s="145" t="n"/>
      <c r="AE143" s="145" t="n"/>
      <c r="AF143" s="145" t="n"/>
      <c r="AG143" s="145" t="n"/>
      <c r="AH143" s="145" t="n"/>
      <c r="AI143" s="145" t="n"/>
      <c r="AJ143" s="428" t="n"/>
      <c r="AK143" s="145" t="n"/>
      <c r="AL143" s="145" t="n"/>
      <c r="AM143" s="145" t="n"/>
      <c r="AN143" s="145" t="n"/>
      <c r="AO143" s="145" t="n"/>
      <c r="AP143" s="145" t="n"/>
      <c r="AQ143" s="145" t="n"/>
      <c r="AR143" s="145" t="n"/>
      <c r="AS143" s="145" t="n"/>
      <c r="AT143" s="145" t="n"/>
      <c r="AU143" s="145" t="n"/>
      <c r="AV143" s="425" t="n"/>
      <c r="AW143" s="145" t="n"/>
      <c r="AX143" s="145" t="n"/>
      <c r="AY143" s="145" t="n"/>
      <c r="AZ143" s="155" t="n"/>
      <c r="BA143" s="155" t="n"/>
      <c r="BB143" s="155" t="n"/>
      <c r="BC143" s="426" t="n"/>
      <c r="BD143" s="145" t="n"/>
      <c r="BE143" s="145" t="n"/>
      <c r="BF143" s="145" t="n"/>
      <c r="BG143" s="155" t="n"/>
      <c r="BH143" s="155" t="n"/>
      <c r="BI143" s="155" t="n"/>
      <c r="BJ143" s="426" t="n"/>
      <c r="BK143" s="145" t="n"/>
      <c r="BL143" s="145" t="n"/>
      <c r="BM143" s="145" t="n"/>
      <c r="BN143" s="155" t="n"/>
      <c r="BO143" s="155" t="n"/>
      <c r="BP143" s="155" t="n"/>
      <c r="BQ143" s="426" t="n"/>
      <c r="BR143" s="145" t="n"/>
      <c r="BS143" s="145" t="n"/>
      <c r="BT143" s="145" t="n"/>
      <c r="BU143" s="155" t="n"/>
      <c r="BV143" s="155" t="n"/>
      <c r="BW143" s="155" t="n"/>
      <c r="BX143" s="425" t="n"/>
      <c r="BY143" s="145" t="n"/>
      <c r="BZ143" s="145" t="n"/>
      <c r="CA143" s="145" t="n"/>
      <c r="CB143" s="155" t="n"/>
      <c r="CC143" s="155" t="n"/>
      <c r="CD143" s="155" t="n"/>
      <c r="CE143" s="425" t="n"/>
      <c r="CF143" s="145" t="n"/>
      <c r="CG143" s="145" t="n"/>
      <c r="CH143" s="145" t="n"/>
      <c r="CI143" s="155" t="n"/>
      <c r="CJ143" s="155" t="n"/>
      <c r="CK143" s="155" t="n"/>
      <c r="CL143" s="145" t="n"/>
      <c r="CM143" s="145" t="n"/>
      <c r="CN143" s="145" t="n"/>
      <c r="CO143" s="145" t="n"/>
      <c r="CP143" s="145" t="n"/>
      <c r="CQ143" s="145" t="n"/>
      <c r="CR143" s="145" t="n"/>
      <c r="CS143" s="145" t="n"/>
      <c r="CT143" s="145" t="n"/>
      <c r="CU143" s="145" t="n"/>
      <c r="CV143" s="145" t="n"/>
      <c r="CW143" s="145" t="n"/>
      <c r="CX143" s="145" t="n"/>
      <c r="CY143" s="145" t="n"/>
      <c r="CZ143" s="145" t="n"/>
      <c r="DA143" s="145" t="n"/>
      <c r="DB143" s="145" t="n"/>
      <c r="DC143" s="145" t="n"/>
      <c r="DD143" s="145" t="n"/>
      <c r="DE143" s="145" t="n"/>
      <c r="DF143" s="145" t="n"/>
      <c r="DG143" s="145" t="n"/>
      <c r="DH143" s="156" t="n"/>
    </row>
    <row r="144" ht="20.25" customHeight="1" s="621">
      <c r="A144" s="144" t="n"/>
      <c r="B144" s="145" t="n"/>
      <c r="C144" s="145" t="n"/>
      <c r="D144" s="146" t="n"/>
      <c r="E144" s="383" t="inlineStr">
        <is>
          <t>A30</t>
        </is>
      </c>
      <c r="F144" s="568" t="n"/>
      <c r="G144" s="568" t="n"/>
      <c r="H144" s="568" t="n"/>
      <c r="I144" s="386" t="n"/>
      <c r="J144" s="386" t="n"/>
      <c r="K144" s="386" t="n"/>
      <c r="L144" s="386" t="n"/>
      <c r="M144" s="154" t="n"/>
      <c r="N144" s="145" t="n"/>
      <c r="O144" s="145" t="n"/>
      <c r="P144" s="145" t="n"/>
      <c r="Q144" s="145" t="n"/>
      <c r="R144" s="145" t="n"/>
      <c r="S144" s="145" t="n"/>
      <c r="T144" s="145" t="n"/>
      <c r="U144" s="145" t="n"/>
      <c r="V144" s="145" t="n"/>
      <c r="W144" s="145" t="n"/>
      <c r="X144" s="145" t="n"/>
      <c r="Y144" s="145" t="n"/>
      <c r="Z144" s="145" t="n"/>
      <c r="AA144" s="145" t="n"/>
      <c r="AB144" s="145" t="n"/>
      <c r="AC144" s="145" t="n"/>
      <c r="AD144" s="145" t="n"/>
      <c r="AE144" s="145" t="n"/>
      <c r="AF144" s="145" t="n"/>
      <c r="AG144" s="145" t="n"/>
      <c r="AH144" s="145" t="n"/>
      <c r="AI144" s="145" t="n"/>
      <c r="AJ144" s="428" t="n"/>
      <c r="AK144" s="145" t="n"/>
      <c r="AL144" s="145" t="n"/>
      <c r="AM144" s="145" t="n"/>
      <c r="AN144" s="145" t="n"/>
      <c r="AO144" s="145" t="n"/>
      <c r="AP144" s="145" t="n"/>
      <c r="AQ144" s="145" t="n"/>
      <c r="AR144" s="145" t="n"/>
      <c r="AS144" s="145" t="n"/>
      <c r="AT144" s="145" t="n"/>
      <c r="AU144" s="145" t="n"/>
      <c r="AV144" s="425" t="n"/>
      <c r="AW144" s="145" t="n"/>
      <c r="AX144" s="145" t="n"/>
      <c r="AY144" s="145" t="n"/>
      <c r="AZ144" s="155" t="n"/>
      <c r="BA144" s="155" t="n"/>
      <c r="BB144" s="155" t="n"/>
      <c r="BC144" s="426" t="n"/>
      <c r="BD144" s="145" t="n"/>
      <c r="BE144" s="145" t="n"/>
      <c r="BF144" s="145" t="n"/>
      <c r="BG144" s="155" t="n"/>
      <c r="BH144" s="155" t="n"/>
      <c r="BI144" s="155" t="n"/>
      <c r="BJ144" s="426" t="n"/>
      <c r="BK144" s="145" t="n"/>
      <c r="BL144" s="145" t="n"/>
      <c r="BM144" s="145" t="n"/>
      <c r="BN144" s="155" t="n"/>
      <c r="BO144" s="155" t="n"/>
      <c r="BP144" s="155" t="n"/>
      <c r="BQ144" s="426" t="n"/>
      <c r="BR144" s="145" t="n"/>
      <c r="BS144" s="145" t="n"/>
      <c r="BT144" s="145" t="n"/>
      <c r="BU144" s="155" t="n"/>
      <c r="BV144" s="155" t="n"/>
      <c r="BW144" s="155" t="n"/>
      <c r="BX144" s="425" t="n"/>
      <c r="BY144" s="145" t="n"/>
      <c r="BZ144" s="145" t="n"/>
      <c r="CA144" s="145" t="n"/>
      <c r="CB144" s="155" t="n"/>
      <c r="CC144" s="155" t="n"/>
      <c r="CD144" s="155" t="n"/>
      <c r="CE144" s="425" t="n"/>
      <c r="CF144" s="145" t="n"/>
      <c r="CG144" s="145" t="n"/>
      <c r="CH144" s="145" t="n"/>
      <c r="CI144" s="155" t="n"/>
      <c r="CJ144" s="155" t="n"/>
      <c r="CK144" s="155" t="n"/>
      <c r="CL144" s="145" t="n"/>
      <c r="CM144" s="145" t="n"/>
      <c r="CN144" s="145" t="n"/>
      <c r="CO144" s="145" t="n"/>
      <c r="CP144" s="145" t="n"/>
      <c r="CQ144" s="145" t="n"/>
      <c r="CR144" s="145" t="n"/>
      <c r="CS144" s="145" t="n"/>
      <c r="CT144" s="145" t="n"/>
      <c r="CU144" s="145" t="n"/>
      <c r="CV144" s="145" t="n"/>
      <c r="CW144" s="145" t="n"/>
      <c r="CX144" s="145" t="n"/>
      <c r="CY144" s="145" t="n"/>
      <c r="CZ144" s="145" t="n"/>
      <c r="DA144" s="145" t="n"/>
      <c r="DB144" s="145" t="n"/>
      <c r="DC144" s="145" t="n"/>
      <c r="DD144" s="145" t="n"/>
      <c r="DE144" s="145" t="n"/>
      <c r="DF144" s="145" t="n"/>
      <c r="DG144" s="145" t="n"/>
      <c r="DH144" s="156" t="n"/>
    </row>
    <row r="145" ht="20.25" customHeight="1" s="621">
      <c r="A145" s="144" t="n"/>
      <c r="B145" s="145" t="n"/>
      <c r="C145" s="145" t="n"/>
      <c r="D145" s="146" t="n"/>
      <c r="E145" s="383" t="inlineStr">
        <is>
          <t>A31</t>
        </is>
      </c>
      <c r="F145" s="568" t="n"/>
      <c r="G145" s="568" t="n"/>
      <c r="H145" s="568" t="n"/>
      <c r="I145" s="386" t="n"/>
      <c r="J145" s="386" t="n"/>
      <c r="K145" s="386" t="n"/>
      <c r="L145" s="386" t="n"/>
      <c r="M145" s="154" t="n"/>
      <c r="N145" s="145" t="n"/>
      <c r="O145" s="145" t="n"/>
      <c r="P145" s="145" t="n"/>
      <c r="Q145" s="145" t="n"/>
      <c r="R145" s="145" t="n"/>
      <c r="S145" s="145" t="n"/>
      <c r="T145" s="145" t="n"/>
      <c r="U145" s="145" t="n"/>
      <c r="V145" s="145" t="n"/>
      <c r="W145" s="145" t="n"/>
      <c r="X145" s="145" t="n"/>
      <c r="Y145" s="145" t="n"/>
      <c r="Z145" s="145" t="n"/>
      <c r="AA145" s="145" t="n"/>
      <c r="AB145" s="145" t="n"/>
      <c r="AC145" s="145" t="n"/>
      <c r="AD145" s="145" t="n"/>
      <c r="AE145" s="145" t="n"/>
      <c r="AF145" s="145" t="n"/>
      <c r="AG145" s="145" t="n"/>
      <c r="AH145" s="145" t="n"/>
      <c r="AI145" s="145" t="n"/>
      <c r="AJ145" s="428" t="n"/>
      <c r="AK145" s="145" t="n"/>
      <c r="AL145" s="145" t="n"/>
      <c r="AM145" s="145" t="n"/>
      <c r="AN145" s="145" t="n"/>
      <c r="AO145" s="145" t="n"/>
      <c r="AP145" s="145" t="n"/>
      <c r="AQ145" s="145" t="n"/>
      <c r="AR145" s="145" t="n"/>
      <c r="AS145" s="145" t="n"/>
      <c r="AT145" s="145" t="n"/>
      <c r="AU145" s="145" t="n"/>
      <c r="AV145" s="425" t="n"/>
      <c r="AW145" s="145" t="n"/>
      <c r="AX145" s="145" t="n"/>
      <c r="AY145" s="145" t="n"/>
      <c r="AZ145" s="155" t="n"/>
      <c r="BA145" s="155" t="n"/>
      <c r="BB145" s="155" t="n"/>
      <c r="BC145" s="426" t="n"/>
      <c r="BD145" s="145" t="n"/>
      <c r="BE145" s="145" t="n"/>
      <c r="BF145" s="145" t="n"/>
      <c r="BG145" s="155" t="n"/>
      <c r="BH145" s="155" t="n"/>
      <c r="BI145" s="155" t="n"/>
      <c r="BJ145" s="426" t="n"/>
      <c r="BK145" s="145" t="n"/>
      <c r="BL145" s="145" t="n"/>
      <c r="BM145" s="145" t="n"/>
      <c r="BN145" s="155" t="n"/>
      <c r="BO145" s="155" t="n"/>
      <c r="BP145" s="155" t="n"/>
      <c r="BQ145" s="426" t="n"/>
      <c r="BR145" s="145" t="n"/>
      <c r="BS145" s="145" t="n"/>
      <c r="BT145" s="145" t="n"/>
      <c r="BU145" s="155" t="n"/>
      <c r="BV145" s="155" t="n"/>
      <c r="BW145" s="155" t="n"/>
      <c r="BX145" s="425" t="n"/>
      <c r="BY145" s="145" t="n"/>
      <c r="BZ145" s="145" t="n"/>
      <c r="CA145" s="145" t="n"/>
      <c r="CB145" s="155" t="n"/>
      <c r="CC145" s="155" t="n"/>
      <c r="CD145" s="155" t="n"/>
      <c r="CE145" s="425" t="n"/>
      <c r="CF145" s="145" t="n"/>
      <c r="CG145" s="145" t="n"/>
      <c r="CH145" s="145" t="n"/>
      <c r="CI145" s="155" t="n"/>
      <c r="CJ145" s="155" t="n"/>
      <c r="CK145" s="155" t="n"/>
      <c r="CL145" s="145" t="n"/>
      <c r="CM145" s="145" t="n"/>
      <c r="CN145" s="145" t="n"/>
      <c r="CO145" s="145" t="n"/>
      <c r="CP145" s="145" t="n"/>
      <c r="CQ145" s="145" t="n"/>
      <c r="CR145" s="145" t="n"/>
      <c r="CS145" s="145" t="n"/>
      <c r="CT145" s="145" t="n"/>
      <c r="CU145" s="145" t="n"/>
      <c r="CV145" s="145" t="n"/>
      <c r="CW145" s="145" t="n"/>
      <c r="CX145" s="145" t="n"/>
      <c r="CY145" s="145" t="n"/>
      <c r="CZ145" s="145" t="n"/>
      <c r="DA145" s="145" t="n"/>
      <c r="DB145" s="145" t="n"/>
      <c r="DC145" s="145" t="n"/>
      <c r="DD145" s="145" t="n"/>
      <c r="DE145" s="145" t="n"/>
      <c r="DF145" s="145" t="n"/>
      <c r="DG145" s="145" t="n"/>
      <c r="DH145" s="156" t="n"/>
    </row>
    <row r="146" ht="20.25" customHeight="1" s="621">
      <c r="A146" s="144" t="n"/>
      <c r="B146" s="145" t="n"/>
      <c r="C146" s="145" t="n"/>
      <c r="D146" s="146" t="n"/>
      <c r="E146" s="383" t="inlineStr">
        <is>
          <t>A32</t>
        </is>
      </c>
      <c r="F146" s="568" t="n"/>
      <c r="G146" s="568" t="n"/>
      <c r="H146" s="568" t="n"/>
      <c r="I146" s="386" t="n"/>
      <c r="J146" s="386" t="n"/>
      <c r="K146" s="386" t="n"/>
      <c r="L146" s="386" t="n"/>
      <c r="M146" s="154" t="n"/>
      <c r="N146" s="145" t="n"/>
      <c r="O146" s="145" t="n"/>
      <c r="P146" s="145" t="n"/>
      <c r="Q146" s="145" t="n"/>
      <c r="R146" s="145" t="n"/>
      <c r="S146" s="145" t="n"/>
      <c r="T146" s="145" t="n"/>
      <c r="U146" s="145" t="n"/>
      <c r="V146" s="145" t="n"/>
      <c r="W146" s="145" t="n"/>
      <c r="X146" s="145" t="n"/>
      <c r="Y146" s="145" t="n"/>
      <c r="Z146" s="145" t="n"/>
      <c r="AA146" s="145" t="n"/>
      <c r="AB146" s="145" t="n"/>
      <c r="AC146" s="145" t="n"/>
      <c r="AD146" s="145" t="n"/>
      <c r="AE146" s="145" t="n"/>
      <c r="AF146" s="145" t="n"/>
      <c r="AG146" s="145" t="n"/>
      <c r="AH146" s="145" t="n"/>
      <c r="AI146" s="145" t="n"/>
      <c r="AJ146" s="428" t="n"/>
      <c r="AK146" s="145" t="n"/>
      <c r="AL146" s="145" t="n"/>
      <c r="AM146" s="145" t="n"/>
      <c r="AN146" s="145" t="n"/>
      <c r="AO146" s="145" t="n"/>
      <c r="AP146" s="145" t="n"/>
      <c r="AQ146" s="145" t="n"/>
      <c r="AR146" s="145" t="n"/>
      <c r="AS146" s="145" t="n"/>
      <c r="AT146" s="145" t="n"/>
      <c r="AU146" s="145" t="n"/>
      <c r="AV146" s="425" t="n"/>
      <c r="AW146" s="145" t="n"/>
      <c r="AX146" s="145" t="n"/>
      <c r="AY146" s="145" t="n"/>
      <c r="AZ146" s="155" t="n"/>
      <c r="BA146" s="155" t="n"/>
      <c r="BB146" s="155" t="n"/>
      <c r="BC146" s="426" t="n"/>
      <c r="BD146" s="145" t="n"/>
      <c r="BE146" s="145" t="n"/>
      <c r="BF146" s="145" t="n"/>
      <c r="BG146" s="155" t="n"/>
      <c r="BH146" s="155" t="n"/>
      <c r="BI146" s="155" t="n"/>
      <c r="BJ146" s="426" t="n"/>
      <c r="BK146" s="145" t="n"/>
      <c r="BL146" s="145" t="n"/>
      <c r="BM146" s="145" t="n"/>
      <c r="BN146" s="155" t="n"/>
      <c r="BO146" s="155" t="n"/>
      <c r="BP146" s="155" t="n"/>
      <c r="BQ146" s="426" t="n"/>
      <c r="BR146" s="145" t="n"/>
      <c r="BS146" s="145" t="n"/>
      <c r="BT146" s="145" t="n"/>
      <c r="BU146" s="155" t="n"/>
      <c r="BV146" s="155" t="n"/>
      <c r="BW146" s="155" t="n"/>
      <c r="BX146" s="425" t="n"/>
      <c r="BY146" s="145" t="n"/>
      <c r="BZ146" s="145" t="n"/>
      <c r="CA146" s="145" t="n"/>
      <c r="CB146" s="155" t="n"/>
      <c r="CC146" s="155" t="n"/>
      <c r="CD146" s="155" t="n"/>
      <c r="CE146" s="425" t="n"/>
      <c r="CF146" s="145" t="n"/>
      <c r="CG146" s="145" t="n"/>
      <c r="CH146" s="145" t="n"/>
      <c r="CI146" s="155" t="n"/>
      <c r="CJ146" s="155" t="n"/>
      <c r="CK146" s="155" t="n"/>
      <c r="CL146" s="145" t="n"/>
      <c r="CM146" s="145" t="n"/>
      <c r="CN146" s="145" t="n"/>
      <c r="CO146" s="145" t="n"/>
      <c r="CP146" s="145" t="n"/>
      <c r="CQ146" s="145" t="n"/>
      <c r="CR146" s="145" t="n"/>
      <c r="CS146" s="145" t="n"/>
      <c r="CT146" s="145" t="n"/>
      <c r="CU146" s="145" t="n"/>
      <c r="CV146" s="145" t="n"/>
      <c r="CW146" s="145" t="n"/>
      <c r="CX146" s="145" t="n"/>
      <c r="CY146" s="145" t="n"/>
      <c r="CZ146" s="145" t="n"/>
      <c r="DA146" s="145" t="n"/>
      <c r="DB146" s="145" t="n"/>
      <c r="DC146" s="145" t="n"/>
      <c r="DD146" s="145" t="n"/>
      <c r="DE146" s="145" t="n"/>
      <c r="DF146" s="145" t="n"/>
      <c r="DG146" s="145" t="n"/>
      <c r="DH146" s="156" t="n"/>
    </row>
    <row r="147" ht="20.25" customHeight="1" s="621">
      <c r="A147" s="144" t="n"/>
      <c r="B147" s="145" t="n"/>
      <c r="C147" s="145" t="n"/>
      <c r="D147" s="146" t="n"/>
      <c r="E147" s="383" t="inlineStr">
        <is>
          <t>A33</t>
        </is>
      </c>
      <c r="F147" s="568" t="n"/>
      <c r="G147" s="568" t="n"/>
      <c r="H147" s="568" t="n"/>
      <c r="I147" s="386" t="n"/>
      <c r="J147" s="386" t="n"/>
      <c r="K147" s="386" t="n"/>
      <c r="L147" s="386" t="n"/>
      <c r="M147" s="154" t="n"/>
      <c r="N147" s="145" t="n"/>
      <c r="O147" s="145" t="n"/>
      <c r="P147" s="145" t="n"/>
      <c r="Q147" s="145" t="n"/>
      <c r="R147" s="145" t="n"/>
      <c r="S147" s="145" t="n"/>
      <c r="T147" s="145" t="n"/>
      <c r="U147" s="145" t="n"/>
      <c r="V147" s="145" t="n"/>
      <c r="W147" s="145" t="n"/>
      <c r="X147" s="145" t="n"/>
      <c r="Y147" s="145" t="n"/>
      <c r="Z147" s="145" t="n"/>
      <c r="AA147" s="145" t="n"/>
      <c r="AB147" s="145" t="n"/>
      <c r="AC147" s="145" t="n"/>
      <c r="AD147" s="145" t="n"/>
      <c r="AE147" s="145" t="n"/>
      <c r="AF147" s="145" t="n"/>
      <c r="AG147" s="145" t="n"/>
      <c r="AH147" s="145" t="n"/>
      <c r="AI147" s="145" t="n"/>
      <c r="AJ147" s="428" t="n"/>
      <c r="AK147" s="145" t="n"/>
      <c r="AL147" s="145" t="n"/>
      <c r="AM147" s="145" t="n"/>
      <c r="AN147" s="145" t="n"/>
      <c r="AO147" s="145" t="n"/>
      <c r="AP147" s="145" t="n"/>
      <c r="AQ147" s="145" t="n"/>
      <c r="AR147" s="145" t="n"/>
      <c r="AS147" s="145" t="n"/>
      <c r="AT147" s="145" t="n"/>
      <c r="AU147" s="145" t="n"/>
      <c r="AV147" s="425" t="n"/>
      <c r="AW147" s="145" t="n"/>
      <c r="AX147" s="145" t="n"/>
      <c r="AY147" s="145" t="n"/>
      <c r="AZ147" s="155" t="n"/>
      <c r="BA147" s="155" t="n"/>
      <c r="BB147" s="155" t="n"/>
      <c r="BC147" s="426" t="n"/>
      <c r="BD147" s="145" t="n"/>
      <c r="BE147" s="145" t="n"/>
      <c r="BF147" s="145" t="n"/>
      <c r="BG147" s="155" t="n"/>
      <c r="BH147" s="155" t="n"/>
      <c r="BI147" s="155" t="n"/>
      <c r="BJ147" s="426" t="n"/>
      <c r="BK147" s="145" t="n"/>
      <c r="BL147" s="145" t="n"/>
      <c r="BM147" s="145" t="n"/>
      <c r="BN147" s="155" t="n"/>
      <c r="BO147" s="155" t="n"/>
      <c r="BP147" s="155" t="n"/>
      <c r="BQ147" s="426" t="n"/>
      <c r="BR147" s="145" t="n"/>
      <c r="BS147" s="145" t="n"/>
      <c r="BT147" s="145" t="n"/>
      <c r="BU147" s="155" t="n"/>
      <c r="BV147" s="155" t="n"/>
      <c r="BW147" s="155" t="n"/>
      <c r="BX147" s="425" t="n"/>
      <c r="BY147" s="145" t="n"/>
      <c r="BZ147" s="145" t="n"/>
      <c r="CA147" s="145" t="n"/>
      <c r="CB147" s="155" t="n"/>
      <c r="CC147" s="155" t="n"/>
      <c r="CD147" s="155" t="n"/>
      <c r="CE147" s="425" t="n"/>
      <c r="CF147" s="145" t="n"/>
      <c r="CG147" s="145" t="n"/>
      <c r="CH147" s="145" t="n"/>
      <c r="CI147" s="155" t="n"/>
      <c r="CJ147" s="155" t="n"/>
      <c r="CK147" s="155" t="n"/>
      <c r="CL147" s="145" t="n"/>
      <c r="CM147" s="145" t="n"/>
      <c r="CN147" s="145" t="n"/>
      <c r="CO147" s="145" t="n"/>
      <c r="CP147" s="145" t="n"/>
      <c r="CQ147" s="145" t="n"/>
      <c r="CR147" s="145" t="n"/>
      <c r="CS147" s="145" t="n"/>
      <c r="CT147" s="145" t="n"/>
      <c r="CU147" s="145" t="n"/>
      <c r="CV147" s="145" t="n"/>
      <c r="CW147" s="145" t="n"/>
      <c r="CX147" s="145" t="n"/>
      <c r="CY147" s="145" t="n"/>
      <c r="CZ147" s="145" t="n"/>
      <c r="DA147" s="145" t="n"/>
      <c r="DB147" s="145" t="n"/>
      <c r="DC147" s="145" t="n"/>
      <c r="DD147" s="145" t="n"/>
      <c r="DE147" s="145" t="n"/>
      <c r="DF147" s="145" t="n"/>
      <c r="DG147" s="145" t="n"/>
      <c r="DH147" s="156" t="n"/>
    </row>
    <row r="148" ht="20.25" customHeight="1" s="621">
      <c r="A148" s="144" t="n"/>
      <c r="B148" s="145" t="n"/>
      <c r="C148" s="145" t="n"/>
      <c r="D148" s="146" t="n"/>
      <c r="E148" s="383" t="inlineStr">
        <is>
          <t>A34</t>
        </is>
      </c>
      <c r="F148" s="568" t="n"/>
      <c r="G148" s="568" t="n"/>
      <c r="H148" s="568" t="n"/>
      <c r="I148" s="386" t="n"/>
      <c r="J148" s="386" t="n"/>
      <c r="K148" s="386" t="n"/>
      <c r="L148" s="386" t="n"/>
      <c r="M148" s="154" t="n"/>
      <c r="N148" s="145" t="n"/>
      <c r="O148" s="145" t="n"/>
      <c r="P148" s="145" t="n"/>
      <c r="Q148" s="145" t="n"/>
      <c r="R148" s="145" t="n"/>
      <c r="S148" s="145" t="n"/>
      <c r="T148" s="145" t="n"/>
      <c r="U148" s="145" t="n"/>
      <c r="V148" s="145" t="n"/>
      <c r="W148" s="145" t="n"/>
      <c r="X148" s="145" t="n"/>
      <c r="Y148" s="145" t="n"/>
      <c r="Z148" s="145" t="n"/>
      <c r="AA148" s="145" t="n"/>
      <c r="AB148" s="145" t="n"/>
      <c r="AC148" s="145" t="n"/>
      <c r="AD148" s="145" t="n"/>
      <c r="AE148" s="145" t="n"/>
      <c r="AF148" s="145" t="n"/>
      <c r="AG148" s="145" t="n"/>
      <c r="AH148" s="145" t="n"/>
      <c r="AI148" s="145" t="n"/>
      <c r="AJ148" s="428" t="n"/>
      <c r="AK148" s="145" t="n"/>
      <c r="AL148" s="145" t="n"/>
      <c r="AM148" s="145" t="n"/>
      <c r="AN148" s="145" t="n"/>
      <c r="AO148" s="145" t="n"/>
      <c r="AP148" s="145" t="n"/>
      <c r="AQ148" s="145" t="n"/>
      <c r="AR148" s="145" t="n"/>
      <c r="AS148" s="145" t="n"/>
      <c r="AT148" s="145" t="n"/>
      <c r="AU148" s="145" t="n"/>
      <c r="AV148" s="425" t="n"/>
      <c r="AW148" s="145" t="n"/>
      <c r="AX148" s="145" t="n"/>
      <c r="AY148" s="145" t="n"/>
      <c r="AZ148" s="155" t="n"/>
      <c r="BA148" s="155" t="n"/>
      <c r="BB148" s="155" t="n"/>
      <c r="BC148" s="426" t="n"/>
      <c r="BD148" s="145" t="n"/>
      <c r="BE148" s="145" t="n"/>
      <c r="BF148" s="145" t="n"/>
      <c r="BG148" s="155" t="n"/>
      <c r="BH148" s="155" t="n"/>
      <c r="BI148" s="155" t="n"/>
      <c r="BJ148" s="426" t="n"/>
      <c r="BK148" s="145" t="n"/>
      <c r="BL148" s="145" t="n"/>
      <c r="BM148" s="145" t="n"/>
      <c r="BN148" s="155" t="n"/>
      <c r="BO148" s="155" t="n"/>
      <c r="BP148" s="155" t="n"/>
      <c r="BQ148" s="426" t="n"/>
      <c r="BR148" s="145" t="n"/>
      <c r="BS148" s="145" t="n"/>
      <c r="BT148" s="145" t="n"/>
      <c r="BU148" s="155" t="n"/>
      <c r="BV148" s="155" t="n"/>
      <c r="BW148" s="155" t="n"/>
      <c r="BX148" s="425" t="n"/>
      <c r="BY148" s="145" t="n"/>
      <c r="BZ148" s="145" t="n"/>
      <c r="CA148" s="145" t="n"/>
      <c r="CB148" s="155" t="n"/>
      <c r="CC148" s="155" t="n"/>
      <c r="CD148" s="155" t="n"/>
      <c r="CE148" s="425" t="n"/>
      <c r="CF148" s="145" t="n"/>
      <c r="CG148" s="145" t="n"/>
      <c r="CH148" s="145" t="n"/>
      <c r="CI148" s="155" t="n"/>
      <c r="CJ148" s="155" t="n"/>
      <c r="CK148" s="155" t="n"/>
      <c r="CL148" s="145" t="n"/>
      <c r="CM148" s="145" t="n"/>
      <c r="CN148" s="145" t="n"/>
      <c r="CO148" s="145" t="n"/>
      <c r="CP148" s="145" t="n"/>
      <c r="CQ148" s="145" t="n"/>
      <c r="CR148" s="145" t="n"/>
      <c r="CS148" s="145" t="n"/>
      <c r="CT148" s="145" t="n"/>
      <c r="CU148" s="145" t="n"/>
      <c r="CV148" s="145" t="n"/>
      <c r="CW148" s="145" t="n"/>
      <c r="CX148" s="145" t="n"/>
      <c r="CY148" s="145" t="n"/>
      <c r="CZ148" s="145" t="n"/>
      <c r="DA148" s="145" t="n"/>
      <c r="DB148" s="145" t="n"/>
      <c r="DC148" s="145" t="n"/>
      <c r="DD148" s="145" t="n"/>
      <c r="DE148" s="145" t="n"/>
      <c r="DF148" s="145" t="n"/>
      <c r="DG148" s="145" t="n"/>
      <c r="DH148" s="156" t="n"/>
    </row>
    <row r="149" ht="20.25" customHeight="1" s="621">
      <c r="A149" s="144" t="n"/>
      <c r="B149" s="145" t="n"/>
      <c r="C149" s="145" t="n"/>
      <c r="D149" s="146" t="n"/>
      <c r="E149" s="383" t="inlineStr">
        <is>
          <t>A35</t>
        </is>
      </c>
      <c r="F149" s="568" t="n"/>
      <c r="G149" s="568" t="n"/>
      <c r="H149" s="568" t="n"/>
      <c r="I149" s="386" t="n"/>
      <c r="J149" s="386" t="n"/>
      <c r="K149" s="386" t="n"/>
      <c r="L149" s="386" t="n"/>
      <c r="M149" s="154" t="n"/>
      <c r="N149" s="145" t="n"/>
      <c r="O149" s="145" t="n"/>
      <c r="P149" s="145" t="n"/>
      <c r="Q149" s="145" t="n"/>
      <c r="R149" s="145" t="n"/>
      <c r="S149" s="145" t="n"/>
      <c r="T149" s="145" t="n"/>
      <c r="U149" s="145" t="n"/>
      <c r="V149" s="145" t="n"/>
      <c r="W149" s="145" t="n"/>
      <c r="X149" s="145" t="n"/>
      <c r="Y149" s="145" t="n"/>
      <c r="Z149" s="145" t="n"/>
      <c r="AA149" s="145" t="n"/>
      <c r="AB149" s="145" t="n"/>
      <c r="AC149" s="145" t="n"/>
      <c r="AD149" s="145" t="n"/>
      <c r="AE149" s="145" t="n"/>
      <c r="AF149" s="145" t="n"/>
      <c r="AG149" s="145" t="n"/>
      <c r="AH149" s="145" t="n"/>
      <c r="AI149" s="145" t="n"/>
      <c r="AJ149" s="428" t="n"/>
      <c r="AK149" s="145" t="n"/>
      <c r="AL149" s="145" t="n"/>
      <c r="AM149" s="145" t="n"/>
      <c r="AN149" s="145" t="n"/>
      <c r="AO149" s="145" t="n"/>
      <c r="AP149" s="145" t="n"/>
      <c r="AQ149" s="145" t="n"/>
      <c r="AR149" s="145" t="n"/>
      <c r="AS149" s="145" t="n"/>
      <c r="AT149" s="145" t="n"/>
      <c r="AU149" s="145" t="n"/>
      <c r="AV149" s="425" t="n"/>
      <c r="AW149" s="145" t="n"/>
      <c r="AX149" s="145" t="n"/>
      <c r="AY149" s="145" t="n"/>
      <c r="AZ149" s="155" t="n"/>
      <c r="BA149" s="155" t="n"/>
      <c r="BB149" s="155" t="n"/>
      <c r="BC149" s="426" t="n"/>
      <c r="BD149" s="145" t="n"/>
      <c r="BE149" s="145" t="n"/>
      <c r="BF149" s="145" t="n"/>
      <c r="BG149" s="155" t="n"/>
      <c r="BH149" s="155" t="n"/>
      <c r="BI149" s="155" t="n"/>
      <c r="BJ149" s="426" t="n"/>
      <c r="BK149" s="145" t="n"/>
      <c r="BL149" s="145" t="n"/>
      <c r="BM149" s="145" t="n"/>
      <c r="BN149" s="155" t="n"/>
      <c r="BO149" s="155" t="n"/>
      <c r="BP149" s="155" t="n"/>
      <c r="BQ149" s="426" t="n"/>
      <c r="BR149" s="145" t="n"/>
      <c r="BS149" s="145" t="n"/>
      <c r="BT149" s="145" t="n"/>
      <c r="BU149" s="155" t="n"/>
      <c r="BV149" s="155" t="n"/>
      <c r="BW149" s="155" t="n"/>
      <c r="BX149" s="425" t="n"/>
      <c r="BY149" s="145" t="n"/>
      <c r="BZ149" s="145" t="n"/>
      <c r="CA149" s="145" t="n"/>
      <c r="CB149" s="155" t="n"/>
      <c r="CC149" s="155" t="n"/>
      <c r="CD149" s="155" t="n"/>
      <c r="CE149" s="425" t="n"/>
      <c r="CF149" s="145" t="n"/>
      <c r="CG149" s="145" t="n"/>
      <c r="CH149" s="145" t="n"/>
      <c r="CI149" s="155" t="n"/>
      <c r="CJ149" s="155" t="n"/>
      <c r="CK149" s="155" t="n"/>
      <c r="CL149" s="145" t="n"/>
      <c r="CM149" s="145" t="n"/>
      <c r="CN149" s="145" t="n"/>
      <c r="CO149" s="145" t="n"/>
      <c r="CP149" s="145" t="n"/>
      <c r="CQ149" s="145" t="n"/>
      <c r="CR149" s="145" t="n"/>
      <c r="CS149" s="145" t="n"/>
      <c r="CT149" s="145" t="n"/>
      <c r="CU149" s="145" t="n"/>
      <c r="CV149" s="145" t="n"/>
      <c r="CW149" s="145" t="n"/>
      <c r="CX149" s="145" t="n"/>
      <c r="CY149" s="145" t="n"/>
      <c r="CZ149" s="145" t="n"/>
      <c r="DA149" s="145" t="n"/>
      <c r="DB149" s="145" t="n"/>
      <c r="DC149" s="145" t="n"/>
      <c r="DD149" s="145" t="n"/>
      <c r="DE149" s="145" t="n"/>
      <c r="DF149" s="145" t="n"/>
      <c r="DG149" s="145" t="n"/>
      <c r="DH149" s="156" t="n"/>
    </row>
    <row r="150" ht="20.25" customHeight="1" s="621">
      <c r="A150" s="144" t="n"/>
      <c r="B150" s="145" t="n"/>
      <c r="C150" s="145" t="n"/>
      <c r="D150" s="146" t="n"/>
      <c r="E150" s="383" t="inlineStr">
        <is>
          <t>A36</t>
        </is>
      </c>
      <c r="F150" s="568" t="n"/>
      <c r="G150" s="568" t="n"/>
      <c r="H150" s="568" t="n"/>
      <c r="I150" s="386" t="n"/>
      <c r="J150" s="386" t="n"/>
      <c r="K150" s="386" t="n"/>
      <c r="L150" s="386" t="n"/>
      <c r="M150" s="154" t="n"/>
      <c r="N150" s="145" t="n"/>
      <c r="O150" s="145" t="n"/>
      <c r="P150" s="145" t="n"/>
      <c r="Q150" s="145" t="n"/>
      <c r="R150" s="145" t="n"/>
      <c r="S150" s="145" t="n"/>
      <c r="T150" s="145" t="n"/>
      <c r="U150" s="145" t="n"/>
      <c r="V150" s="145" t="n"/>
      <c r="W150" s="145" t="n"/>
      <c r="X150" s="145" t="n"/>
      <c r="Y150" s="145" t="n"/>
      <c r="Z150" s="145" t="n"/>
      <c r="AA150" s="145" t="n"/>
      <c r="AB150" s="145" t="n"/>
      <c r="AC150" s="145" t="n"/>
      <c r="AD150" s="145" t="n"/>
      <c r="AE150" s="145" t="n"/>
      <c r="AF150" s="145" t="n"/>
      <c r="AG150" s="145" t="n"/>
      <c r="AH150" s="145" t="n"/>
      <c r="AI150" s="145" t="n"/>
      <c r="AJ150" s="428" t="n"/>
      <c r="AK150" s="145" t="n"/>
      <c r="AL150" s="145" t="n"/>
      <c r="AM150" s="145" t="n"/>
      <c r="AN150" s="145" t="n"/>
      <c r="AO150" s="145" t="n"/>
      <c r="AP150" s="145" t="n"/>
      <c r="AQ150" s="145" t="n"/>
      <c r="AR150" s="145" t="n"/>
      <c r="AS150" s="145" t="n"/>
      <c r="AT150" s="145" t="n"/>
      <c r="AU150" s="145" t="n"/>
      <c r="AV150" s="425" t="n"/>
      <c r="AW150" s="145" t="n"/>
      <c r="AX150" s="145" t="n"/>
      <c r="AY150" s="145" t="n"/>
      <c r="AZ150" s="155" t="n"/>
      <c r="BA150" s="155" t="n"/>
      <c r="BB150" s="155" t="n"/>
      <c r="BC150" s="426" t="n"/>
      <c r="BD150" s="145" t="n"/>
      <c r="BE150" s="145" t="n"/>
      <c r="BF150" s="145" t="n"/>
      <c r="BG150" s="155" t="n"/>
      <c r="BH150" s="155" t="n"/>
      <c r="BI150" s="155" t="n"/>
      <c r="BJ150" s="426" t="n"/>
      <c r="BK150" s="145" t="n"/>
      <c r="BL150" s="145" t="n"/>
      <c r="BM150" s="145" t="n"/>
      <c r="BN150" s="155" t="n"/>
      <c r="BO150" s="155" t="n"/>
      <c r="BP150" s="155" t="n"/>
      <c r="BQ150" s="426" t="n"/>
      <c r="BR150" s="145" t="n"/>
      <c r="BS150" s="145" t="n"/>
      <c r="BT150" s="145" t="n"/>
      <c r="BU150" s="155" t="n"/>
      <c r="BV150" s="155" t="n"/>
      <c r="BW150" s="155" t="n"/>
      <c r="BX150" s="425" t="n"/>
      <c r="BY150" s="145" t="n"/>
      <c r="BZ150" s="145" t="n"/>
      <c r="CA150" s="145" t="n"/>
      <c r="CB150" s="155" t="n"/>
      <c r="CC150" s="155" t="n"/>
      <c r="CD150" s="155" t="n"/>
      <c r="CE150" s="425" t="n"/>
      <c r="CF150" s="145" t="n"/>
      <c r="CG150" s="145" t="n"/>
      <c r="CH150" s="145" t="n"/>
      <c r="CI150" s="155" t="n"/>
      <c r="CJ150" s="155" t="n"/>
      <c r="CK150" s="155" t="n"/>
      <c r="CL150" s="145" t="n"/>
      <c r="CM150" s="145" t="n"/>
      <c r="CN150" s="145" t="n"/>
      <c r="CO150" s="145" t="n"/>
      <c r="CP150" s="145" t="n"/>
      <c r="CQ150" s="145" t="n"/>
      <c r="CR150" s="145" t="n"/>
      <c r="CS150" s="145" t="n"/>
      <c r="CT150" s="145" t="n"/>
      <c r="CU150" s="145" t="n"/>
      <c r="CV150" s="145" t="n"/>
      <c r="CW150" s="145" t="n"/>
      <c r="CX150" s="145" t="n"/>
      <c r="CY150" s="145" t="n"/>
      <c r="CZ150" s="145" t="n"/>
      <c r="DA150" s="145" t="n"/>
      <c r="DB150" s="145" t="n"/>
      <c r="DC150" s="145" t="n"/>
      <c r="DD150" s="145" t="n"/>
      <c r="DE150" s="145" t="n"/>
      <c r="DF150" s="145" t="n"/>
      <c r="DG150" s="145" t="n"/>
      <c r="DH150" s="156" t="n"/>
    </row>
    <row r="151" ht="20.25" customHeight="1" s="621">
      <c r="A151" s="144" t="n"/>
      <c r="B151" s="145" t="n"/>
      <c r="C151" s="145" t="n"/>
      <c r="D151" s="146" t="n"/>
      <c r="E151" s="383" t="inlineStr">
        <is>
          <t>A37</t>
        </is>
      </c>
      <c r="F151" s="568" t="n"/>
      <c r="G151" s="568" t="n"/>
      <c r="H151" s="568" t="n"/>
      <c r="I151" s="386" t="n"/>
      <c r="J151" s="386" t="n"/>
      <c r="K151" s="386" t="n"/>
      <c r="L151" s="386" t="n"/>
      <c r="M151" s="154" t="n"/>
      <c r="N151" s="145" t="n"/>
      <c r="O151" s="145" t="n"/>
      <c r="P151" s="145" t="n"/>
      <c r="Q151" s="145" t="n"/>
      <c r="R151" s="145" t="n"/>
      <c r="S151" s="145" t="n"/>
      <c r="T151" s="145" t="n"/>
      <c r="U151" s="145" t="n"/>
      <c r="V151" s="145" t="n"/>
      <c r="W151" s="145" t="n"/>
      <c r="X151" s="145" t="n"/>
      <c r="Y151" s="145" t="n"/>
      <c r="Z151" s="145" t="n"/>
      <c r="AA151" s="145" t="n"/>
      <c r="AB151" s="145" t="n"/>
      <c r="AC151" s="145" t="n"/>
      <c r="AD151" s="145" t="n"/>
      <c r="AE151" s="145" t="n"/>
      <c r="AF151" s="145" t="n"/>
      <c r="AG151" s="145" t="n"/>
      <c r="AH151" s="145" t="n"/>
      <c r="AI151" s="145" t="n"/>
      <c r="AJ151" s="428" t="n"/>
      <c r="AK151" s="145" t="n"/>
      <c r="AL151" s="145" t="n"/>
      <c r="AM151" s="145" t="n"/>
      <c r="AN151" s="145" t="n"/>
      <c r="AO151" s="145" t="n"/>
      <c r="AP151" s="145" t="n"/>
      <c r="AQ151" s="145" t="n"/>
      <c r="AR151" s="145" t="n"/>
      <c r="AS151" s="145" t="n"/>
      <c r="AT151" s="145" t="n"/>
      <c r="AU151" s="145" t="n"/>
      <c r="AV151" s="425" t="n"/>
      <c r="AW151" s="145" t="n"/>
      <c r="AX151" s="145" t="n"/>
      <c r="AY151" s="145" t="n"/>
      <c r="AZ151" s="155" t="n"/>
      <c r="BA151" s="155" t="n"/>
      <c r="BB151" s="155" t="n"/>
      <c r="BC151" s="426" t="n"/>
      <c r="BD151" s="145" t="n"/>
      <c r="BE151" s="145" t="n"/>
      <c r="BF151" s="145" t="n"/>
      <c r="BG151" s="155" t="n"/>
      <c r="BH151" s="155" t="n"/>
      <c r="BI151" s="155" t="n"/>
      <c r="BJ151" s="426" t="n"/>
      <c r="BK151" s="145" t="n"/>
      <c r="BL151" s="145" t="n"/>
      <c r="BM151" s="145" t="n"/>
      <c r="BN151" s="155" t="n"/>
      <c r="BO151" s="155" t="n"/>
      <c r="BP151" s="155" t="n"/>
      <c r="BQ151" s="426" t="n"/>
      <c r="BR151" s="145" t="n"/>
      <c r="BS151" s="145" t="n"/>
      <c r="BT151" s="145" t="n"/>
      <c r="BU151" s="155" t="n"/>
      <c r="BV151" s="155" t="n"/>
      <c r="BW151" s="155" t="n"/>
      <c r="BX151" s="425" t="n"/>
      <c r="BY151" s="145" t="n"/>
      <c r="BZ151" s="145" t="n"/>
      <c r="CA151" s="145" t="n"/>
      <c r="CB151" s="155" t="n"/>
      <c r="CC151" s="155" t="n"/>
      <c r="CD151" s="155" t="n"/>
      <c r="CE151" s="425" t="n"/>
      <c r="CF151" s="145" t="n"/>
      <c r="CG151" s="145" t="n"/>
      <c r="CH151" s="145" t="n"/>
      <c r="CI151" s="155" t="n"/>
      <c r="CJ151" s="155" t="n"/>
      <c r="CK151" s="155" t="n"/>
      <c r="CL151" s="145" t="n"/>
      <c r="CM151" s="145" t="n"/>
      <c r="CN151" s="145" t="n"/>
      <c r="CO151" s="145" t="n"/>
      <c r="CP151" s="145" t="n"/>
      <c r="CQ151" s="145" t="n"/>
      <c r="CR151" s="145" t="n"/>
      <c r="CS151" s="145" t="n"/>
      <c r="CT151" s="145" t="n"/>
      <c r="CU151" s="145" t="n"/>
      <c r="CV151" s="145" t="n"/>
      <c r="CW151" s="145" t="n"/>
      <c r="CX151" s="145" t="n"/>
      <c r="CY151" s="145" t="n"/>
      <c r="CZ151" s="145" t="n"/>
      <c r="DA151" s="145" t="n"/>
      <c r="DB151" s="145" t="n"/>
      <c r="DC151" s="145" t="n"/>
      <c r="DD151" s="145" t="n"/>
      <c r="DE151" s="145" t="n"/>
      <c r="DF151" s="145" t="n"/>
      <c r="DG151" s="145" t="n"/>
      <c r="DH151" s="156" t="n"/>
    </row>
    <row r="152" ht="20.25" customHeight="1" s="621">
      <c r="A152" s="144" t="n"/>
      <c r="B152" s="145" t="n"/>
      <c r="C152" s="145" t="n"/>
      <c r="D152" s="146" t="n"/>
      <c r="E152" s="383" t="inlineStr">
        <is>
          <t>A38</t>
        </is>
      </c>
      <c r="F152" s="568" t="n"/>
      <c r="G152" s="568" t="n"/>
      <c r="H152" s="568" t="n"/>
      <c r="I152" s="386" t="n"/>
      <c r="J152" s="386" t="n"/>
      <c r="K152" s="386" t="n"/>
      <c r="L152" s="386" t="n"/>
      <c r="M152" s="154" t="n"/>
      <c r="N152" s="145" t="n"/>
      <c r="O152" s="145" t="n"/>
      <c r="P152" s="145" t="n"/>
      <c r="Q152" s="145" t="n"/>
      <c r="R152" s="145" t="n"/>
      <c r="S152" s="145" t="n"/>
      <c r="T152" s="145" t="n"/>
      <c r="U152" s="145" t="n"/>
      <c r="V152" s="145" t="n"/>
      <c r="W152" s="145" t="n"/>
      <c r="X152" s="145" t="n"/>
      <c r="Y152" s="145" t="n"/>
      <c r="Z152" s="145" t="n"/>
      <c r="AA152" s="145" t="n"/>
      <c r="AB152" s="145" t="n"/>
      <c r="AC152" s="145" t="n"/>
      <c r="AD152" s="145" t="n"/>
      <c r="AE152" s="145" t="n"/>
      <c r="AF152" s="145" t="n"/>
      <c r="AG152" s="145" t="n"/>
      <c r="AH152" s="145" t="n"/>
      <c r="AI152" s="145" t="n"/>
      <c r="AJ152" s="428" t="n"/>
      <c r="AK152" s="145" t="n"/>
      <c r="AL152" s="145" t="n"/>
      <c r="AM152" s="145" t="n"/>
      <c r="AN152" s="145" t="n"/>
      <c r="AO152" s="145" t="n"/>
      <c r="AP152" s="145" t="n"/>
      <c r="AQ152" s="145" t="n"/>
      <c r="AR152" s="145" t="n"/>
      <c r="AS152" s="145" t="n"/>
      <c r="AT152" s="145" t="n"/>
      <c r="AU152" s="145" t="n"/>
      <c r="AV152" s="425" t="n"/>
      <c r="AW152" s="145" t="n"/>
      <c r="AX152" s="145" t="n"/>
      <c r="AY152" s="145" t="n"/>
      <c r="AZ152" s="155" t="n"/>
      <c r="BA152" s="155" t="n"/>
      <c r="BB152" s="155" t="n"/>
      <c r="BC152" s="426" t="n"/>
      <c r="BD152" s="145" t="n"/>
      <c r="BE152" s="145" t="n"/>
      <c r="BF152" s="145" t="n"/>
      <c r="BG152" s="155" t="n"/>
      <c r="BH152" s="155" t="n"/>
      <c r="BI152" s="155" t="n"/>
      <c r="BJ152" s="426" t="n"/>
      <c r="BK152" s="145" t="n"/>
      <c r="BL152" s="145" t="n"/>
      <c r="BM152" s="145" t="n"/>
      <c r="BN152" s="155" t="n"/>
      <c r="BO152" s="155" t="n"/>
      <c r="BP152" s="155" t="n"/>
      <c r="BQ152" s="426" t="n"/>
      <c r="BR152" s="145" t="n"/>
      <c r="BS152" s="145" t="n"/>
      <c r="BT152" s="145" t="n"/>
      <c r="BU152" s="155" t="n"/>
      <c r="BV152" s="155" t="n"/>
      <c r="BW152" s="155" t="n"/>
      <c r="BX152" s="425" t="n"/>
      <c r="BY152" s="145" t="n"/>
      <c r="BZ152" s="145" t="n"/>
      <c r="CA152" s="145" t="n"/>
      <c r="CB152" s="155" t="n"/>
      <c r="CC152" s="155" t="n"/>
      <c r="CD152" s="155" t="n"/>
      <c r="CE152" s="425" t="n"/>
      <c r="CF152" s="145" t="n"/>
      <c r="CG152" s="145" t="n"/>
      <c r="CH152" s="145" t="n"/>
      <c r="CI152" s="155" t="n"/>
      <c r="CJ152" s="155" t="n"/>
      <c r="CK152" s="155" t="n"/>
      <c r="CL152" s="145" t="n"/>
      <c r="CM152" s="145" t="n"/>
      <c r="CN152" s="145" t="n"/>
      <c r="CO152" s="145" t="n"/>
      <c r="CP152" s="145" t="n"/>
      <c r="CQ152" s="145" t="n"/>
      <c r="CR152" s="145" t="n"/>
      <c r="CS152" s="145" t="n"/>
      <c r="CT152" s="145" t="n"/>
      <c r="CU152" s="145" t="n"/>
      <c r="CV152" s="145" t="n"/>
      <c r="CW152" s="145" t="n"/>
      <c r="CX152" s="145" t="n"/>
      <c r="CY152" s="145" t="n"/>
      <c r="CZ152" s="145" t="n"/>
      <c r="DA152" s="145" t="n"/>
      <c r="DB152" s="145" t="n"/>
      <c r="DC152" s="145" t="n"/>
      <c r="DD152" s="145" t="n"/>
      <c r="DE152" s="145" t="n"/>
      <c r="DF152" s="145" t="n"/>
      <c r="DG152" s="145" t="n"/>
      <c r="DH152" s="156" t="n"/>
    </row>
    <row r="153" ht="20.25" customHeight="1" s="621">
      <c r="A153" s="144" t="n"/>
      <c r="B153" s="145" t="n"/>
      <c r="C153" s="145" t="n"/>
      <c r="D153" s="146" t="n"/>
      <c r="E153" s="383" t="inlineStr">
        <is>
          <t>A39</t>
        </is>
      </c>
      <c r="F153" s="568" t="n"/>
      <c r="G153" s="568" t="n"/>
      <c r="H153" s="568" t="n"/>
      <c r="I153" s="386" t="n"/>
      <c r="J153" s="386" t="n"/>
      <c r="K153" s="386" t="n"/>
      <c r="L153" s="386" t="n"/>
      <c r="M153" s="154" t="n"/>
      <c r="N153" s="145" t="n"/>
      <c r="O153" s="145" t="n"/>
      <c r="P153" s="145" t="n"/>
      <c r="Q153" s="145" t="n"/>
      <c r="R153" s="145" t="n"/>
      <c r="S153" s="145" t="n"/>
      <c r="T153" s="145" t="n"/>
      <c r="U153" s="145" t="n"/>
      <c r="V153" s="145" t="n"/>
      <c r="W153" s="145" t="n"/>
      <c r="X153" s="145" t="n"/>
      <c r="Y153" s="145" t="n"/>
      <c r="Z153" s="145" t="n"/>
      <c r="AA153" s="145" t="n"/>
      <c r="AB153" s="145" t="n"/>
      <c r="AC153" s="145" t="n"/>
      <c r="AD153" s="145" t="n"/>
      <c r="AE153" s="145" t="n"/>
      <c r="AF153" s="145" t="n"/>
      <c r="AG153" s="145" t="n"/>
      <c r="AH153" s="145" t="n"/>
      <c r="AI153" s="145" t="n"/>
      <c r="AJ153" s="428" t="n"/>
      <c r="AK153" s="145" t="n"/>
      <c r="AL153" s="145" t="n"/>
      <c r="AM153" s="145" t="n"/>
      <c r="AN153" s="145" t="n"/>
      <c r="AO153" s="145" t="n"/>
      <c r="AP153" s="145" t="n"/>
      <c r="AQ153" s="145" t="n"/>
      <c r="AR153" s="145" t="n"/>
      <c r="AS153" s="145" t="n"/>
      <c r="AT153" s="145" t="n"/>
      <c r="AU153" s="145" t="n"/>
      <c r="AV153" s="425" t="n"/>
      <c r="AW153" s="145" t="n"/>
      <c r="AX153" s="145" t="n"/>
      <c r="AY153" s="145" t="n"/>
      <c r="AZ153" s="155" t="n"/>
      <c r="BA153" s="155" t="n"/>
      <c r="BB153" s="155" t="n"/>
      <c r="BC153" s="426" t="n"/>
      <c r="BD153" s="145" t="n"/>
      <c r="BE153" s="145" t="n"/>
      <c r="BF153" s="145" t="n"/>
      <c r="BG153" s="155" t="n"/>
      <c r="BH153" s="155" t="n"/>
      <c r="BI153" s="155" t="n"/>
      <c r="BJ153" s="426" t="n"/>
      <c r="BK153" s="145" t="n"/>
      <c r="BL153" s="145" t="n"/>
      <c r="BM153" s="145" t="n"/>
      <c r="BN153" s="155" t="n"/>
      <c r="BO153" s="155" t="n"/>
      <c r="BP153" s="155" t="n"/>
      <c r="BQ153" s="426" t="n"/>
      <c r="BR153" s="145" t="n"/>
      <c r="BS153" s="145" t="n"/>
      <c r="BT153" s="145" t="n"/>
      <c r="BU153" s="155" t="n"/>
      <c r="BV153" s="155" t="n"/>
      <c r="BW153" s="155" t="n"/>
      <c r="BX153" s="425" t="n"/>
      <c r="BY153" s="145" t="n"/>
      <c r="BZ153" s="145" t="n"/>
      <c r="CA153" s="145" t="n"/>
      <c r="CB153" s="155" t="n"/>
      <c r="CC153" s="155" t="n"/>
      <c r="CD153" s="155" t="n"/>
      <c r="CE153" s="425" t="n"/>
      <c r="CF153" s="145" t="n"/>
      <c r="CG153" s="145" t="n"/>
      <c r="CH153" s="145" t="n"/>
      <c r="CI153" s="155" t="n"/>
      <c r="CJ153" s="155" t="n"/>
      <c r="CK153" s="155" t="n"/>
      <c r="CL153" s="145" t="n"/>
      <c r="CM153" s="145" t="n"/>
      <c r="CN153" s="145" t="n"/>
      <c r="CO153" s="145" t="n"/>
      <c r="CP153" s="145" t="n"/>
      <c r="CQ153" s="145" t="n"/>
      <c r="CR153" s="145" t="n"/>
      <c r="CS153" s="145" t="n"/>
      <c r="CT153" s="145" t="n"/>
      <c r="CU153" s="145" t="n"/>
      <c r="CV153" s="145" t="n"/>
      <c r="CW153" s="145" t="n"/>
      <c r="CX153" s="145" t="n"/>
      <c r="CY153" s="145" t="n"/>
      <c r="CZ153" s="145" t="n"/>
      <c r="DA153" s="145" t="n"/>
      <c r="DB153" s="145" t="n"/>
      <c r="DC153" s="145" t="n"/>
      <c r="DD153" s="145" t="n"/>
      <c r="DE153" s="145" t="n"/>
      <c r="DF153" s="145" t="n"/>
      <c r="DG153" s="145" t="n"/>
      <c r="DH153" s="156" t="n"/>
    </row>
    <row r="154" ht="20.25" customHeight="1" s="621">
      <c r="A154" s="144" t="n"/>
      <c r="B154" s="145" t="n"/>
      <c r="C154" s="145" t="n"/>
      <c r="D154" s="146" t="n"/>
      <c r="E154" s="383" t="inlineStr">
        <is>
          <t>A40</t>
        </is>
      </c>
      <c r="F154" s="568" t="n"/>
      <c r="G154" s="568" t="n"/>
      <c r="H154" s="568" t="n"/>
      <c r="I154" s="386" t="n"/>
      <c r="J154" s="386" t="n"/>
      <c r="K154" s="386" t="n"/>
      <c r="L154" s="386" t="n"/>
      <c r="M154" s="154" t="n"/>
      <c r="N154" s="145" t="n"/>
      <c r="O154" s="145" t="n"/>
      <c r="P154" s="145" t="n"/>
      <c r="Q154" s="145" t="n"/>
      <c r="R154" s="145" t="n"/>
      <c r="S154" s="145" t="n"/>
      <c r="T154" s="145" t="n"/>
      <c r="U154" s="145" t="n"/>
      <c r="V154" s="145" t="n"/>
      <c r="W154" s="145" t="n"/>
      <c r="X154" s="145" t="n"/>
      <c r="Y154" s="145" t="n"/>
      <c r="Z154" s="145" t="n"/>
      <c r="AA154" s="145" t="n"/>
      <c r="AB154" s="145" t="n"/>
      <c r="AC154" s="145" t="n"/>
      <c r="AD154" s="145" t="n"/>
      <c r="AE154" s="145" t="n"/>
      <c r="AF154" s="145" t="n"/>
      <c r="AG154" s="145" t="n"/>
      <c r="AH154" s="145" t="n"/>
      <c r="AI154" s="145" t="n"/>
      <c r="AJ154" s="428" t="n"/>
      <c r="AK154" s="145" t="n"/>
      <c r="AL154" s="145" t="n"/>
      <c r="AM154" s="145" t="n"/>
      <c r="AN154" s="145" t="n"/>
      <c r="AO154" s="145" t="n"/>
      <c r="AP154" s="145" t="n"/>
      <c r="AQ154" s="145" t="n"/>
      <c r="AR154" s="145" t="n"/>
      <c r="AS154" s="145" t="n"/>
      <c r="AT154" s="145" t="n"/>
      <c r="AU154" s="145" t="n"/>
      <c r="AV154" s="425" t="n"/>
      <c r="AW154" s="145" t="n"/>
      <c r="AX154" s="145" t="n"/>
      <c r="AY154" s="145" t="n"/>
      <c r="AZ154" s="155" t="n"/>
      <c r="BA154" s="155" t="n"/>
      <c r="BB154" s="155" t="n"/>
      <c r="BC154" s="426" t="n"/>
      <c r="BD154" s="145" t="n"/>
      <c r="BE154" s="145" t="n"/>
      <c r="BF154" s="145" t="n"/>
      <c r="BG154" s="155" t="n"/>
      <c r="BH154" s="155" t="n"/>
      <c r="BI154" s="155" t="n"/>
      <c r="BJ154" s="426" t="n"/>
      <c r="BK154" s="145" t="n"/>
      <c r="BL154" s="145" t="n"/>
      <c r="BM154" s="145" t="n"/>
      <c r="BN154" s="155" t="n"/>
      <c r="BO154" s="155" t="n"/>
      <c r="BP154" s="155" t="n"/>
      <c r="BQ154" s="426" t="n"/>
      <c r="BR154" s="145" t="n"/>
      <c r="BS154" s="145" t="n"/>
      <c r="BT154" s="145" t="n"/>
      <c r="BU154" s="155" t="n"/>
      <c r="BV154" s="155" t="n"/>
      <c r="BW154" s="155" t="n"/>
      <c r="BX154" s="425" t="n"/>
      <c r="BY154" s="145" t="n"/>
      <c r="BZ154" s="145" t="n"/>
      <c r="CA154" s="145" t="n"/>
      <c r="CB154" s="155" t="n"/>
      <c r="CC154" s="155" t="n"/>
      <c r="CD154" s="155" t="n"/>
      <c r="CE154" s="425" t="n"/>
      <c r="CF154" s="145" t="n"/>
      <c r="CG154" s="145" t="n"/>
      <c r="CH154" s="145" t="n"/>
      <c r="CI154" s="155" t="n"/>
      <c r="CJ154" s="155" t="n"/>
      <c r="CK154" s="155" t="n"/>
      <c r="CL154" s="145" t="n"/>
      <c r="CM154" s="145" t="n"/>
      <c r="CN154" s="145" t="n"/>
      <c r="CO154" s="145" t="n"/>
      <c r="CP154" s="145" t="n"/>
      <c r="CQ154" s="145" t="n"/>
      <c r="CR154" s="145" t="n"/>
      <c r="CS154" s="145" t="n"/>
      <c r="CT154" s="145" t="n"/>
      <c r="CU154" s="145" t="n"/>
      <c r="CV154" s="145" t="n"/>
      <c r="CW154" s="145" t="n"/>
      <c r="CX154" s="145" t="n"/>
      <c r="CY154" s="145" t="n"/>
      <c r="CZ154" s="145" t="n"/>
      <c r="DA154" s="145" t="n"/>
      <c r="DB154" s="145" t="n"/>
      <c r="DC154" s="145" t="n"/>
      <c r="DD154" s="145" t="n"/>
      <c r="DE154" s="145" t="n"/>
      <c r="DF154" s="145" t="n"/>
      <c r="DG154" s="145" t="n"/>
      <c r="DH154" s="156" t="n"/>
    </row>
    <row r="155" ht="20.25" customHeight="1" s="621">
      <c r="A155" s="144" t="n"/>
      <c r="B155" s="145" t="n"/>
      <c r="C155" s="145" t="n"/>
      <c r="D155" s="146" t="n"/>
      <c r="E155" s="383" t="inlineStr">
        <is>
          <t>A41</t>
        </is>
      </c>
      <c r="F155" s="568" t="n"/>
      <c r="G155" s="568" t="n"/>
      <c r="H155" s="568" t="n"/>
      <c r="I155" s="386" t="n"/>
      <c r="J155" s="386" t="n"/>
      <c r="K155" s="386" t="n"/>
      <c r="L155" s="386" t="n"/>
      <c r="M155" s="154" t="n"/>
      <c r="N155" s="145" t="n"/>
      <c r="O155" s="145" t="n"/>
      <c r="P155" s="145" t="n"/>
      <c r="Q155" s="145" t="n"/>
      <c r="R155" s="145" t="n"/>
      <c r="S155" s="145" t="n"/>
      <c r="T155" s="145" t="n"/>
      <c r="U155" s="145" t="n"/>
      <c r="V155" s="145" t="n"/>
      <c r="W155" s="145" t="n"/>
      <c r="X155" s="145" t="n"/>
      <c r="Y155" s="145" t="n"/>
      <c r="Z155" s="145" t="n"/>
      <c r="AA155" s="145" t="n"/>
      <c r="AB155" s="145" t="n"/>
      <c r="AC155" s="145" t="n"/>
      <c r="AD155" s="145" t="n"/>
      <c r="AE155" s="145" t="n"/>
      <c r="AF155" s="145" t="n"/>
      <c r="AG155" s="145" t="n"/>
      <c r="AH155" s="145" t="n"/>
      <c r="AI155" s="145" t="n"/>
      <c r="AJ155" s="428" t="n"/>
      <c r="AK155" s="145" t="n"/>
      <c r="AL155" s="145" t="n"/>
      <c r="AM155" s="145" t="n"/>
      <c r="AN155" s="145" t="n"/>
      <c r="AO155" s="145" t="n"/>
      <c r="AP155" s="145" t="n"/>
      <c r="AQ155" s="145" t="n"/>
      <c r="AR155" s="145" t="n"/>
      <c r="AS155" s="145" t="n"/>
      <c r="AT155" s="145" t="n"/>
      <c r="AU155" s="145" t="n"/>
      <c r="AV155" s="425" t="n"/>
      <c r="AW155" s="145" t="n"/>
      <c r="AX155" s="145" t="n"/>
      <c r="AY155" s="145" t="n"/>
      <c r="AZ155" s="155" t="n"/>
      <c r="BA155" s="155" t="n"/>
      <c r="BB155" s="155" t="n"/>
      <c r="BC155" s="426" t="n"/>
      <c r="BD155" s="145" t="n"/>
      <c r="BE155" s="145" t="n"/>
      <c r="BF155" s="145" t="n"/>
      <c r="BG155" s="155" t="n"/>
      <c r="BH155" s="155" t="n"/>
      <c r="BI155" s="155" t="n"/>
      <c r="BJ155" s="426" t="n"/>
      <c r="BK155" s="145" t="n"/>
      <c r="BL155" s="145" t="n"/>
      <c r="BM155" s="145" t="n"/>
      <c r="BN155" s="155" t="n"/>
      <c r="BO155" s="155" t="n"/>
      <c r="BP155" s="155" t="n"/>
      <c r="BQ155" s="426" t="n"/>
      <c r="BR155" s="145" t="n"/>
      <c r="BS155" s="145" t="n"/>
      <c r="BT155" s="145" t="n"/>
      <c r="BU155" s="155" t="n"/>
      <c r="BV155" s="155" t="n"/>
      <c r="BW155" s="155" t="n"/>
      <c r="BX155" s="425" t="n"/>
      <c r="BY155" s="145" t="n"/>
      <c r="BZ155" s="145" t="n"/>
      <c r="CA155" s="145" t="n"/>
      <c r="CB155" s="155" t="n"/>
      <c r="CC155" s="155" t="n"/>
      <c r="CD155" s="155" t="n"/>
      <c r="CE155" s="425" t="n"/>
      <c r="CF155" s="145" t="n"/>
      <c r="CG155" s="145" t="n"/>
      <c r="CH155" s="145" t="n"/>
      <c r="CI155" s="155" t="n"/>
      <c r="CJ155" s="155" t="n"/>
      <c r="CK155" s="155" t="n"/>
      <c r="CL155" s="145" t="n"/>
      <c r="CM155" s="145" t="n"/>
      <c r="CN155" s="145" t="n"/>
      <c r="CO155" s="145" t="n"/>
      <c r="CP155" s="145" t="n"/>
      <c r="CQ155" s="145" t="n"/>
      <c r="CR155" s="145" t="n"/>
      <c r="CS155" s="145" t="n"/>
      <c r="CT155" s="145" t="n"/>
      <c r="CU155" s="145" t="n"/>
      <c r="CV155" s="145" t="n"/>
      <c r="CW155" s="145" t="n"/>
      <c r="CX155" s="145" t="n"/>
      <c r="CY155" s="145" t="n"/>
      <c r="CZ155" s="145" t="n"/>
      <c r="DA155" s="145" t="n"/>
      <c r="DB155" s="145" t="n"/>
      <c r="DC155" s="145" t="n"/>
      <c r="DD155" s="145" t="n"/>
      <c r="DE155" s="145" t="n"/>
      <c r="DF155" s="145" t="n"/>
      <c r="DG155" s="145" t="n"/>
      <c r="DH155" s="156" t="n"/>
    </row>
    <row r="156" ht="20.25" customHeight="1" s="621">
      <c r="A156" s="144" t="n"/>
      <c r="B156" s="145" t="n"/>
      <c r="C156" s="145" t="n"/>
      <c r="D156" s="146" t="n"/>
      <c r="E156" s="383" t="inlineStr">
        <is>
          <t>A42</t>
        </is>
      </c>
      <c r="F156" s="568" t="n"/>
      <c r="G156" s="568" t="n"/>
      <c r="H156" s="568" t="n"/>
      <c r="I156" s="386" t="n"/>
      <c r="J156" s="386" t="n"/>
      <c r="K156" s="386" t="n"/>
      <c r="L156" s="386" t="n"/>
      <c r="M156" s="154" t="n"/>
      <c r="N156" s="145" t="n"/>
      <c r="O156" s="145" t="n"/>
      <c r="P156" s="145" t="n"/>
      <c r="Q156" s="145" t="n"/>
      <c r="R156" s="145" t="n"/>
      <c r="S156" s="145" t="n"/>
      <c r="T156" s="145" t="n"/>
      <c r="U156" s="145" t="n"/>
      <c r="V156" s="145" t="n"/>
      <c r="W156" s="145" t="n"/>
      <c r="X156" s="145" t="n"/>
      <c r="Y156" s="145" t="n"/>
      <c r="Z156" s="145" t="n"/>
      <c r="AA156" s="145" t="n"/>
      <c r="AB156" s="145" t="n"/>
      <c r="AC156" s="145" t="n"/>
      <c r="AD156" s="145" t="n"/>
      <c r="AE156" s="145" t="n"/>
      <c r="AF156" s="145" t="n"/>
      <c r="AG156" s="145" t="n"/>
      <c r="AH156" s="145" t="n"/>
      <c r="AI156" s="145" t="n"/>
      <c r="AJ156" s="428" t="n"/>
      <c r="AK156" s="145" t="n"/>
      <c r="AL156" s="145" t="n"/>
      <c r="AM156" s="145" t="n"/>
      <c r="AN156" s="145" t="n"/>
      <c r="AO156" s="145" t="n"/>
      <c r="AP156" s="145" t="n"/>
      <c r="AQ156" s="145" t="n"/>
      <c r="AR156" s="145" t="n"/>
      <c r="AS156" s="145" t="n"/>
      <c r="AT156" s="145" t="n"/>
      <c r="AU156" s="145" t="n"/>
      <c r="AV156" s="425" t="n"/>
      <c r="AW156" s="145" t="n"/>
      <c r="AX156" s="145" t="n"/>
      <c r="AY156" s="145" t="n"/>
      <c r="AZ156" s="155" t="n"/>
      <c r="BA156" s="155" t="n"/>
      <c r="BB156" s="155" t="n"/>
      <c r="BC156" s="426" t="n"/>
      <c r="BD156" s="145" t="n"/>
      <c r="BE156" s="145" t="n"/>
      <c r="BF156" s="145" t="n"/>
      <c r="BG156" s="155" t="n"/>
      <c r="BH156" s="155" t="n"/>
      <c r="BI156" s="155" t="n"/>
      <c r="BJ156" s="426" t="n"/>
      <c r="BK156" s="145" t="n"/>
      <c r="BL156" s="145" t="n"/>
      <c r="BM156" s="145" t="n"/>
      <c r="BN156" s="155" t="n"/>
      <c r="BO156" s="155" t="n"/>
      <c r="BP156" s="155" t="n"/>
      <c r="BQ156" s="426" t="n"/>
      <c r="BR156" s="145" t="n"/>
      <c r="BS156" s="145" t="n"/>
      <c r="BT156" s="145" t="n"/>
      <c r="BU156" s="155" t="n"/>
      <c r="BV156" s="155" t="n"/>
      <c r="BW156" s="155" t="n"/>
      <c r="BX156" s="425" t="n"/>
      <c r="BY156" s="145" t="n"/>
      <c r="BZ156" s="145" t="n"/>
      <c r="CA156" s="145" t="n"/>
      <c r="CB156" s="155" t="n"/>
      <c r="CC156" s="155" t="n"/>
      <c r="CD156" s="155" t="n"/>
      <c r="CE156" s="425" t="n"/>
      <c r="CF156" s="145" t="n"/>
      <c r="CG156" s="145" t="n"/>
      <c r="CH156" s="145" t="n"/>
      <c r="CI156" s="155" t="n"/>
      <c r="CJ156" s="155" t="n"/>
      <c r="CK156" s="155" t="n"/>
      <c r="CL156" s="145" t="n"/>
      <c r="CM156" s="145" t="n"/>
      <c r="CN156" s="145" t="n"/>
      <c r="CO156" s="145" t="n"/>
      <c r="CP156" s="145" t="n"/>
      <c r="CQ156" s="145" t="n"/>
      <c r="CR156" s="145" t="n"/>
      <c r="CS156" s="145" t="n"/>
      <c r="CT156" s="145" t="n"/>
      <c r="CU156" s="145" t="n"/>
      <c r="CV156" s="145" t="n"/>
      <c r="CW156" s="145" t="n"/>
      <c r="CX156" s="145" t="n"/>
      <c r="CY156" s="145" t="n"/>
      <c r="CZ156" s="145" t="n"/>
      <c r="DA156" s="145" t="n"/>
      <c r="DB156" s="145" t="n"/>
      <c r="DC156" s="145" t="n"/>
      <c r="DD156" s="145" t="n"/>
      <c r="DE156" s="145" t="n"/>
      <c r="DF156" s="145" t="n"/>
      <c r="DG156" s="145" t="n"/>
      <c r="DH156" s="156" t="n"/>
    </row>
    <row r="157" ht="20.25" customHeight="1" s="621">
      <c r="A157" s="144" t="n"/>
      <c r="B157" s="145" t="n"/>
      <c r="C157" s="145" t="n"/>
      <c r="D157" s="146" t="n"/>
      <c r="E157" s="383" t="inlineStr">
        <is>
          <t>A43</t>
        </is>
      </c>
      <c r="F157" s="568" t="n"/>
      <c r="G157" s="568" t="n"/>
      <c r="H157" s="568" t="n"/>
      <c r="I157" s="386" t="n"/>
      <c r="J157" s="386" t="n"/>
      <c r="K157" s="386" t="n"/>
      <c r="L157" s="386" t="n"/>
      <c r="M157" s="154" t="n"/>
      <c r="N157" s="145" t="n"/>
      <c r="O157" s="145" t="n"/>
      <c r="P157" s="145" t="n"/>
      <c r="Q157" s="145" t="n"/>
      <c r="R157" s="145" t="n"/>
      <c r="S157" s="145" t="n"/>
      <c r="T157" s="145" t="n"/>
      <c r="U157" s="145" t="n"/>
      <c r="V157" s="145" t="n"/>
      <c r="W157" s="145" t="n"/>
      <c r="X157" s="145" t="n"/>
      <c r="Y157" s="145" t="n"/>
      <c r="Z157" s="145" t="n"/>
      <c r="AA157" s="145" t="n"/>
      <c r="AB157" s="145" t="n"/>
      <c r="AC157" s="145" t="n"/>
      <c r="AD157" s="145" t="n"/>
      <c r="AE157" s="145" t="n"/>
      <c r="AF157" s="145" t="n"/>
      <c r="AG157" s="145" t="n"/>
      <c r="AH157" s="145" t="n"/>
      <c r="AI157" s="145" t="n"/>
      <c r="AJ157" s="428" t="n"/>
      <c r="AK157" s="145" t="n"/>
      <c r="AL157" s="145" t="n"/>
      <c r="AM157" s="145" t="n"/>
      <c r="AN157" s="145" t="n"/>
      <c r="AO157" s="145" t="n"/>
      <c r="AP157" s="145" t="n"/>
      <c r="AQ157" s="145" t="n"/>
      <c r="AR157" s="145" t="n"/>
      <c r="AS157" s="145" t="n"/>
      <c r="AT157" s="145" t="n"/>
      <c r="AU157" s="145" t="n"/>
      <c r="AV157" s="425" t="n"/>
      <c r="AW157" s="145" t="n"/>
      <c r="AX157" s="145" t="n"/>
      <c r="AY157" s="145" t="n"/>
      <c r="AZ157" s="155" t="n"/>
      <c r="BA157" s="155" t="n"/>
      <c r="BB157" s="155" t="n"/>
      <c r="BC157" s="426" t="n"/>
      <c r="BD157" s="145" t="n"/>
      <c r="BE157" s="145" t="n"/>
      <c r="BF157" s="145" t="n"/>
      <c r="BG157" s="155" t="n"/>
      <c r="BH157" s="155" t="n"/>
      <c r="BI157" s="155" t="n"/>
      <c r="BJ157" s="426" t="n"/>
      <c r="BK157" s="145" t="n"/>
      <c r="BL157" s="145" t="n"/>
      <c r="BM157" s="145" t="n"/>
      <c r="BN157" s="155" t="n"/>
      <c r="BO157" s="155" t="n"/>
      <c r="BP157" s="155" t="n"/>
      <c r="BQ157" s="426" t="n"/>
      <c r="BR157" s="145" t="n"/>
      <c r="BS157" s="145" t="n"/>
      <c r="BT157" s="145" t="n"/>
      <c r="BU157" s="155" t="n"/>
      <c r="BV157" s="155" t="n"/>
      <c r="BW157" s="155" t="n"/>
      <c r="BX157" s="425" t="n"/>
      <c r="BY157" s="145" t="n"/>
      <c r="BZ157" s="145" t="n"/>
      <c r="CA157" s="145" t="n"/>
      <c r="CB157" s="155" t="n"/>
      <c r="CC157" s="155" t="n"/>
      <c r="CD157" s="155" t="n"/>
      <c r="CE157" s="425" t="n"/>
      <c r="CF157" s="145" t="n"/>
      <c r="CG157" s="145" t="n"/>
      <c r="CH157" s="145" t="n"/>
      <c r="CI157" s="155" t="n"/>
      <c r="CJ157" s="155" t="n"/>
      <c r="CK157" s="155" t="n"/>
      <c r="CL157" s="145" t="n"/>
      <c r="CM157" s="145" t="n"/>
      <c r="CN157" s="145" t="n"/>
      <c r="CO157" s="145" t="n"/>
      <c r="CP157" s="145" t="n"/>
      <c r="CQ157" s="145" t="n"/>
      <c r="CR157" s="145" t="n"/>
      <c r="CS157" s="145" t="n"/>
      <c r="CT157" s="145" t="n"/>
      <c r="CU157" s="145" t="n"/>
      <c r="CV157" s="145" t="n"/>
      <c r="CW157" s="145" t="n"/>
      <c r="CX157" s="145" t="n"/>
      <c r="CY157" s="145" t="n"/>
      <c r="CZ157" s="145" t="n"/>
      <c r="DA157" s="145" t="n"/>
      <c r="DB157" s="145" t="n"/>
      <c r="DC157" s="145" t="n"/>
      <c r="DD157" s="145" t="n"/>
      <c r="DE157" s="145" t="n"/>
      <c r="DF157" s="145" t="n"/>
      <c r="DG157" s="145" t="n"/>
      <c r="DH157" s="156" t="n"/>
    </row>
    <row r="158" ht="20.25" customHeight="1" s="621">
      <c r="A158" s="144" t="n"/>
      <c r="B158" s="145" t="n"/>
      <c r="C158" s="145" t="n"/>
      <c r="D158" s="146" t="n"/>
      <c r="E158" s="383" t="inlineStr">
        <is>
          <t>A44</t>
        </is>
      </c>
      <c r="F158" s="568" t="n"/>
      <c r="G158" s="568" t="n"/>
      <c r="H158" s="568" t="n"/>
      <c r="I158" s="386" t="n"/>
      <c r="J158" s="386" t="n"/>
      <c r="K158" s="386" t="n"/>
      <c r="L158" s="386" t="n"/>
      <c r="M158" s="154" t="n"/>
      <c r="N158" s="145" t="n"/>
      <c r="O158" s="145" t="n"/>
      <c r="P158" s="145" t="n"/>
      <c r="Q158" s="145" t="n"/>
      <c r="R158" s="145" t="n"/>
      <c r="S158" s="145" t="n"/>
      <c r="T158" s="145" t="n"/>
      <c r="U158" s="145" t="n"/>
      <c r="V158" s="145" t="n"/>
      <c r="W158" s="145" t="n"/>
      <c r="X158" s="145" t="n"/>
      <c r="Y158" s="145" t="n"/>
      <c r="Z158" s="145" t="n"/>
      <c r="AA158" s="145" t="n"/>
      <c r="AB158" s="145" t="n"/>
      <c r="AC158" s="145" t="n"/>
      <c r="AD158" s="145" t="n"/>
      <c r="AE158" s="145" t="n"/>
      <c r="AF158" s="145" t="n"/>
      <c r="AG158" s="145" t="n"/>
      <c r="AH158" s="145" t="n"/>
      <c r="AI158" s="145" t="n"/>
      <c r="AJ158" s="428" t="n"/>
      <c r="AK158" s="145" t="n"/>
      <c r="AL158" s="145" t="n"/>
      <c r="AM158" s="145" t="n"/>
      <c r="AN158" s="145" t="n"/>
      <c r="AO158" s="145" t="n"/>
      <c r="AP158" s="145" t="n"/>
      <c r="AQ158" s="145" t="n"/>
      <c r="AR158" s="145" t="n"/>
      <c r="AS158" s="145" t="n"/>
      <c r="AT158" s="145" t="n"/>
      <c r="AU158" s="145" t="n"/>
      <c r="AV158" s="425" t="n"/>
      <c r="AW158" s="145" t="n"/>
      <c r="AX158" s="145" t="n"/>
      <c r="AY158" s="145" t="n"/>
      <c r="AZ158" s="155" t="n"/>
      <c r="BA158" s="155" t="n"/>
      <c r="BB158" s="155" t="n"/>
      <c r="BC158" s="426" t="n"/>
      <c r="BD158" s="145" t="n"/>
      <c r="BE158" s="145" t="n"/>
      <c r="BF158" s="145" t="n"/>
      <c r="BG158" s="155" t="n"/>
      <c r="BH158" s="155" t="n"/>
      <c r="BI158" s="155" t="n"/>
      <c r="BJ158" s="426" t="n"/>
      <c r="BK158" s="145" t="n"/>
      <c r="BL158" s="145" t="n"/>
      <c r="BM158" s="145" t="n"/>
      <c r="BN158" s="155" t="n"/>
      <c r="BO158" s="155" t="n"/>
      <c r="BP158" s="155" t="n"/>
      <c r="BQ158" s="426" t="n"/>
      <c r="BR158" s="145" t="n"/>
      <c r="BS158" s="145" t="n"/>
      <c r="BT158" s="145" t="n"/>
      <c r="BU158" s="155" t="n"/>
      <c r="BV158" s="155" t="n"/>
      <c r="BW158" s="155" t="n"/>
      <c r="BX158" s="425" t="n"/>
      <c r="BY158" s="145" t="n"/>
      <c r="BZ158" s="145" t="n"/>
      <c r="CA158" s="145" t="n"/>
      <c r="CB158" s="155" t="n"/>
      <c r="CC158" s="155" t="n"/>
      <c r="CD158" s="155" t="n"/>
      <c r="CE158" s="425" t="n"/>
      <c r="CF158" s="145" t="n"/>
      <c r="CG158" s="145" t="n"/>
      <c r="CH158" s="145" t="n"/>
      <c r="CI158" s="155" t="n"/>
      <c r="CJ158" s="155" t="n"/>
      <c r="CK158" s="155" t="n"/>
      <c r="CL158" s="145" t="n"/>
      <c r="CM158" s="145" t="n"/>
      <c r="CN158" s="145" t="n"/>
      <c r="CO158" s="145" t="n"/>
      <c r="CP158" s="145" t="n"/>
      <c r="CQ158" s="145" t="n"/>
      <c r="CR158" s="145" t="n"/>
      <c r="CS158" s="145" t="n"/>
      <c r="CT158" s="145" t="n"/>
      <c r="CU158" s="145" t="n"/>
      <c r="CV158" s="145" t="n"/>
      <c r="CW158" s="145" t="n"/>
      <c r="CX158" s="145" t="n"/>
      <c r="CY158" s="145" t="n"/>
      <c r="CZ158" s="145" t="n"/>
      <c r="DA158" s="145" t="n"/>
      <c r="DB158" s="145" t="n"/>
      <c r="DC158" s="145" t="n"/>
      <c r="DD158" s="145" t="n"/>
      <c r="DE158" s="145" t="n"/>
      <c r="DF158" s="145" t="n"/>
      <c r="DG158" s="145" t="n"/>
      <c r="DH158" s="156" t="n"/>
    </row>
    <row r="159" ht="20.25" customHeight="1" s="621">
      <c r="A159" s="144" t="n"/>
      <c r="B159" s="145" t="n"/>
      <c r="C159" s="145" t="n"/>
      <c r="D159" s="146" t="n"/>
      <c r="E159" s="383" t="inlineStr">
        <is>
          <t>A45</t>
        </is>
      </c>
      <c r="F159" s="568" t="n"/>
      <c r="G159" s="568" t="n"/>
      <c r="H159" s="568" t="n"/>
      <c r="I159" s="386" t="n"/>
      <c r="J159" s="386" t="n"/>
      <c r="K159" s="386" t="n"/>
      <c r="L159" s="386" t="n"/>
      <c r="M159" s="154" t="n"/>
      <c r="N159" s="145" t="n"/>
      <c r="O159" s="145" t="n"/>
      <c r="P159" s="145" t="n"/>
      <c r="Q159" s="145" t="n"/>
      <c r="R159" s="145" t="n"/>
      <c r="S159" s="145" t="n"/>
      <c r="T159" s="145" t="n"/>
      <c r="U159" s="145" t="n"/>
      <c r="V159" s="145" t="n"/>
      <c r="W159" s="145" t="n"/>
      <c r="X159" s="145" t="n"/>
      <c r="Y159" s="145" t="n"/>
      <c r="Z159" s="145" t="n"/>
      <c r="AA159" s="145" t="n"/>
      <c r="AB159" s="145" t="n"/>
      <c r="AC159" s="145" t="n"/>
      <c r="AD159" s="145" t="n"/>
      <c r="AE159" s="145" t="n"/>
      <c r="AF159" s="145" t="n"/>
      <c r="AG159" s="145" t="n"/>
      <c r="AH159" s="145" t="n"/>
      <c r="AI159" s="145" t="n"/>
      <c r="AJ159" s="428" t="n"/>
      <c r="AK159" s="145" t="n"/>
      <c r="AL159" s="145" t="n"/>
      <c r="AM159" s="145" t="n"/>
      <c r="AN159" s="145" t="n"/>
      <c r="AO159" s="145" t="n"/>
      <c r="AP159" s="145" t="n"/>
      <c r="AQ159" s="145" t="n"/>
      <c r="AR159" s="145" t="n"/>
      <c r="AS159" s="145" t="n"/>
      <c r="AT159" s="145" t="n"/>
      <c r="AU159" s="145" t="n"/>
      <c r="AV159" s="425" t="n"/>
      <c r="AW159" s="145" t="n"/>
      <c r="AX159" s="145" t="n"/>
      <c r="AY159" s="145" t="n"/>
      <c r="AZ159" s="155" t="n"/>
      <c r="BA159" s="155" t="n"/>
      <c r="BB159" s="155" t="n"/>
      <c r="BC159" s="426" t="n"/>
      <c r="BD159" s="145" t="n"/>
      <c r="BE159" s="145" t="n"/>
      <c r="BF159" s="145" t="n"/>
      <c r="BG159" s="155" t="n"/>
      <c r="BH159" s="155" t="n"/>
      <c r="BI159" s="155" t="n"/>
      <c r="BJ159" s="426" t="n"/>
      <c r="BK159" s="145" t="n"/>
      <c r="BL159" s="145" t="n"/>
      <c r="BM159" s="145" t="n"/>
      <c r="BN159" s="155" t="n"/>
      <c r="BO159" s="155" t="n"/>
      <c r="BP159" s="155" t="n"/>
      <c r="BQ159" s="426" t="n"/>
      <c r="BR159" s="145" t="n"/>
      <c r="BS159" s="145" t="n"/>
      <c r="BT159" s="145" t="n"/>
      <c r="BU159" s="155" t="n"/>
      <c r="BV159" s="155" t="n"/>
      <c r="BW159" s="155" t="n"/>
      <c r="BX159" s="425" t="n"/>
      <c r="BY159" s="145" t="n"/>
      <c r="BZ159" s="145" t="n"/>
      <c r="CA159" s="145" t="n"/>
      <c r="CB159" s="155" t="n"/>
      <c r="CC159" s="155" t="n"/>
      <c r="CD159" s="155" t="n"/>
      <c r="CE159" s="425" t="n"/>
      <c r="CF159" s="145" t="n"/>
      <c r="CG159" s="145" t="n"/>
      <c r="CH159" s="145" t="n"/>
      <c r="CI159" s="155" t="n"/>
      <c r="CJ159" s="155" t="n"/>
      <c r="CK159" s="155" t="n"/>
      <c r="CL159" s="145" t="n"/>
      <c r="CM159" s="145" t="n"/>
      <c r="CN159" s="145" t="n"/>
      <c r="CO159" s="145" t="n"/>
      <c r="CP159" s="145" t="n"/>
      <c r="CQ159" s="145" t="n"/>
      <c r="CR159" s="145" t="n"/>
      <c r="CS159" s="145" t="n"/>
      <c r="CT159" s="145" t="n"/>
      <c r="CU159" s="145" t="n"/>
      <c r="CV159" s="145" t="n"/>
      <c r="CW159" s="145" t="n"/>
      <c r="CX159" s="145" t="n"/>
      <c r="CY159" s="145" t="n"/>
      <c r="CZ159" s="145" t="n"/>
      <c r="DA159" s="145" t="n"/>
      <c r="DB159" s="145" t="n"/>
      <c r="DC159" s="145" t="n"/>
      <c r="DD159" s="145" t="n"/>
      <c r="DE159" s="145" t="n"/>
      <c r="DF159" s="145" t="n"/>
      <c r="DG159" s="145" t="n"/>
      <c r="DH159" s="156" t="n"/>
    </row>
    <row r="160" ht="20.25" customHeight="1" s="621">
      <c r="A160" s="144" t="n"/>
      <c r="B160" s="145" t="n"/>
      <c r="C160" s="145" t="n"/>
      <c r="D160" s="146" t="n"/>
      <c r="E160" s="383" t="inlineStr">
        <is>
          <t>A46</t>
        </is>
      </c>
      <c r="F160" s="568" t="n"/>
      <c r="G160" s="568" t="n"/>
      <c r="H160" s="568" t="n"/>
      <c r="I160" s="386" t="n"/>
      <c r="J160" s="386" t="n"/>
      <c r="K160" s="386" t="n"/>
      <c r="L160" s="386" t="n"/>
      <c r="M160" s="154" t="n"/>
      <c r="N160" s="145" t="n"/>
      <c r="O160" s="145" t="n"/>
      <c r="P160" s="145" t="n"/>
      <c r="Q160" s="145" t="n"/>
      <c r="R160" s="145" t="n"/>
      <c r="S160" s="145" t="n"/>
      <c r="T160" s="145" t="n"/>
      <c r="U160" s="145" t="n"/>
      <c r="V160" s="145" t="n"/>
      <c r="W160" s="145" t="n"/>
      <c r="X160" s="145" t="n"/>
      <c r="Y160" s="145" t="n"/>
      <c r="Z160" s="145" t="n"/>
      <c r="AA160" s="145" t="n"/>
      <c r="AB160" s="145" t="n"/>
      <c r="AC160" s="145" t="n"/>
      <c r="AD160" s="145" t="n"/>
      <c r="AE160" s="145" t="n"/>
      <c r="AF160" s="145" t="n"/>
      <c r="AG160" s="145" t="n"/>
      <c r="AH160" s="145" t="n"/>
      <c r="AI160" s="145" t="n"/>
      <c r="AJ160" s="428" t="n"/>
      <c r="AK160" s="145" t="n"/>
      <c r="AL160" s="145" t="n"/>
      <c r="AM160" s="145" t="n"/>
      <c r="AN160" s="145" t="n"/>
      <c r="AO160" s="145" t="n"/>
      <c r="AP160" s="145" t="n"/>
      <c r="AQ160" s="145" t="n"/>
      <c r="AR160" s="145" t="n"/>
      <c r="AS160" s="145" t="n"/>
      <c r="AT160" s="145" t="n"/>
      <c r="AU160" s="145" t="n"/>
      <c r="AV160" s="425" t="n"/>
      <c r="AW160" s="145" t="n"/>
      <c r="AX160" s="145" t="n"/>
      <c r="AY160" s="145" t="n"/>
      <c r="AZ160" s="155" t="n"/>
      <c r="BA160" s="155" t="n"/>
      <c r="BB160" s="155" t="n"/>
      <c r="BC160" s="426" t="n"/>
      <c r="BD160" s="145" t="n"/>
      <c r="BE160" s="145" t="n"/>
      <c r="BF160" s="145" t="n"/>
      <c r="BG160" s="155" t="n"/>
      <c r="BH160" s="155" t="n"/>
      <c r="BI160" s="155" t="n"/>
      <c r="BJ160" s="426" t="n"/>
      <c r="BK160" s="145" t="n"/>
      <c r="BL160" s="145" t="n"/>
      <c r="BM160" s="145" t="n"/>
      <c r="BN160" s="155" t="n"/>
      <c r="BO160" s="155" t="n"/>
      <c r="BP160" s="155" t="n"/>
      <c r="BQ160" s="426" t="n"/>
      <c r="BR160" s="145" t="n"/>
      <c r="BS160" s="145" t="n"/>
      <c r="BT160" s="145" t="n"/>
      <c r="BU160" s="155" t="n"/>
      <c r="BV160" s="155" t="n"/>
      <c r="BW160" s="155" t="n"/>
      <c r="BX160" s="425" t="n"/>
      <c r="BY160" s="145" t="n"/>
      <c r="BZ160" s="145" t="n"/>
      <c r="CA160" s="145" t="n"/>
      <c r="CB160" s="155" t="n"/>
      <c r="CC160" s="155" t="n"/>
      <c r="CD160" s="155" t="n"/>
      <c r="CE160" s="425" t="n"/>
      <c r="CF160" s="145" t="n"/>
      <c r="CG160" s="145" t="n"/>
      <c r="CH160" s="145" t="n"/>
      <c r="CI160" s="155" t="n"/>
      <c r="CJ160" s="155" t="n"/>
      <c r="CK160" s="155" t="n"/>
      <c r="CL160" s="145" t="n"/>
      <c r="CM160" s="145" t="n"/>
      <c r="CN160" s="145" t="n"/>
      <c r="CO160" s="145" t="n"/>
      <c r="CP160" s="145" t="n"/>
      <c r="CQ160" s="145" t="n"/>
      <c r="CR160" s="145" t="n"/>
      <c r="CS160" s="145" t="n"/>
      <c r="CT160" s="145" t="n"/>
      <c r="CU160" s="145" t="n"/>
      <c r="CV160" s="145" t="n"/>
      <c r="CW160" s="145" t="n"/>
      <c r="CX160" s="145" t="n"/>
      <c r="CY160" s="145" t="n"/>
      <c r="CZ160" s="145" t="n"/>
      <c r="DA160" s="145" t="n"/>
      <c r="DB160" s="145" t="n"/>
      <c r="DC160" s="145" t="n"/>
      <c r="DD160" s="145" t="n"/>
      <c r="DE160" s="145" t="n"/>
      <c r="DF160" s="145" t="n"/>
      <c r="DG160" s="145" t="n"/>
      <c r="DH160" s="156" t="n"/>
    </row>
    <row r="161" ht="20.25" customHeight="1" s="621">
      <c r="A161" s="144" t="n"/>
      <c r="B161" s="145" t="n"/>
      <c r="C161" s="145" t="n"/>
      <c r="D161" s="146" t="n"/>
      <c r="E161" s="383" t="inlineStr">
        <is>
          <t>A47</t>
        </is>
      </c>
      <c r="F161" s="568" t="n"/>
      <c r="G161" s="568" t="n"/>
      <c r="H161" s="568" t="n"/>
      <c r="I161" s="386" t="n"/>
      <c r="J161" s="386" t="n"/>
      <c r="K161" s="386" t="n"/>
      <c r="L161" s="386" t="n"/>
      <c r="M161" s="154" t="n"/>
      <c r="N161" s="145" t="n"/>
      <c r="O161" s="145" t="n"/>
      <c r="P161" s="145" t="n"/>
      <c r="Q161" s="145" t="n"/>
      <c r="R161" s="145" t="n"/>
      <c r="S161" s="145" t="n"/>
      <c r="T161" s="145" t="n"/>
      <c r="U161" s="145" t="n"/>
      <c r="V161" s="145" t="n"/>
      <c r="W161" s="145" t="n"/>
      <c r="X161" s="145" t="n"/>
      <c r="Y161" s="145" t="n"/>
      <c r="Z161" s="145" t="n"/>
      <c r="AA161" s="145" t="n"/>
      <c r="AB161" s="145" t="n"/>
      <c r="AC161" s="145" t="n"/>
      <c r="AD161" s="145" t="n"/>
      <c r="AE161" s="145" t="n"/>
      <c r="AF161" s="145" t="n"/>
      <c r="AG161" s="145" t="n"/>
      <c r="AH161" s="145" t="n"/>
      <c r="AI161" s="145" t="n"/>
      <c r="AJ161" s="428" t="n"/>
      <c r="AK161" s="145" t="n"/>
      <c r="AL161" s="145" t="n"/>
      <c r="AM161" s="145" t="n"/>
      <c r="AN161" s="145" t="n"/>
      <c r="AO161" s="145" t="n"/>
      <c r="AP161" s="145" t="n"/>
      <c r="AQ161" s="145" t="n"/>
      <c r="AR161" s="145" t="n"/>
      <c r="AS161" s="145" t="n"/>
      <c r="AT161" s="145" t="n"/>
      <c r="AU161" s="145" t="n"/>
      <c r="AV161" s="425" t="n"/>
      <c r="AW161" s="145" t="n"/>
      <c r="AX161" s="145" t="n"/>
      <c r="AY161" s="145" t="n"/>
      <c r="AZ161" s="155" t="n"/>
      <c r="BA161" s="155" t="n"/>
      <c r="BB161" s="155" t="n"/>
      <c r="BC161" s="426" t="n"/>
      <c r="BD161" s="145" t="n"/>
      <c r="BE161" s="145" t="n"/>
      <c r="BF161" s="145" t="n"/>
      <c r="BG161" s="155" t="n"/>
      <c r="BH161" s="155" t="n"/>
      <c r="BI161" s="155" t="n"/>
      <c r="BJ161" s="426" t="n"/>
      <c r="BK161" s="145" t="n"/>
      <c r="BL161" s="145" t="n"/>
      <c r="BM161" s="145" t="n"/>
      <c r="BN161" s="155" t="n"/>
      <c r="BO161" s="155" t="n"/>
      <c r="BP161" s="155" t="n"/>
      <c r="BQ161" s="426" t="n"/>
      <c r="BR161" s="145" t="n"/>
      <c r="BS161" s="145" t="n"/>
      <c r="BT161" s="145" t="n"/>
      <c r="BU161" s="155" t="n"/>
      <c r="BV161" s="155" t="n"/>
      <c r="BW161" s="155" t="n"/>
      <c r="BX161" s="425" t="n"/>
      <c r="BY161" s="145" t="n"/>
      <c r="BZ161" s="145" t="n"/>
      <c r="CA161" s="145" t="n"/>
      <c r="CB161" s="155" t="n"/>
      <c r="CC161" s="155" t="n"/>
      <c r="CD161" s="155" t="n"/>
      <c r="CE161" s="425" t="n"/>
      <c r="CF161" s="145" t="n"/>
      <c r="CG161" s="145" t="n"/>
      <c r="CH161" s="145" t="n"/>
      <c r="CI161" s="155" t="n"/>
      <c r="CJ161" s="155" t="n"/>
      <c r="CK161" s="155" t="n"/>
      <c r="CL161" s="145" t="n"/>
      <c r="CM161" s="145" t="n"/>
      <c r="CN161" s="145" t="n"/>
      <c r="CO161" s="145" t="n"/>
      <c r="CP161" s="145" t="n"/>
      <c r="CQ161" s="145" t="n"/>
      <c r="CR161" s="145" t="n"/>
      <c r="CS161" s="145" t="n"/>
      <c r="CT161" s="145" t="n"/>
      <c r="CU161" s="145" t="n"/>
      <c r="CV161" s="145" t="n"/>
      <c r="CW161" s="145" t="n"/>
      <c r="CX161" s="145" t="n"/>
      <c r="CY161" s="145" t="n"/>
      <c r="CZ161" s="145" t="n"/>
      <c r="DA161" s="145" t="n"/>
      <c r="DB161" s="145" t="n"/>
      <c r="DC161" s="145" t="n"/>
      <c r="DD161" s="145" t="n"/>
      <c r="DE161" s="145" t="n"/>
      <c r="DF161" s="145" t="n"/>
      <c r="DG161" s="145" t="n"/>
      <c r="DH161" s="156" t="n"/>
    </row>
    <row r="162" ht="20.25" customHeight="1" s="621">
      <c r="A162" s="144" t="n"/>
      <c r="B162" s="145" t="n"/>
      <c r="C162" s="145" t="n"/>
      <c r="D162" s="146" t="n"/>
      <c r="E162" s="383" t="inlineStr">
        <is>
          <t>A48</t>
        </is>
      </c>
      <c r="F162" s="568" t="n"/>
      <c r="G162" s="568" t="n"/>
      <c r="H162" s="568" t="n"/>
      <c r="I162" s="386" t="n"/>
      <c r="J162" s="386" t="n"/>
      <c r="K162" s="386" t="n"/>
      <c r="L162" s="386" t="n"/>
      <c r="M162" s="154" t="n"/>
      <c r="N162" s="145" t="n"/>
      <c r="O162" s="145" t="n"/>
      <c r="P162" s="145" t="n"/>
      <c r="Q162" s="145" t="n"/>
      <c r="R162" s="145" t="n"/>
      <c r="S162" s="145" t="n"/>
      <c r="T162" s="145" t="n"/>
      <c r="U162" s="145" t="n"/>
      <c r="V162" s="145" t="n"/>
      <c r="W162" s="145" t="n"/>
      <c r="X162" s="145" t="n"/>
      <c r="Y162" s="145" t="n"/>
      <c r="Z162" s="145" t="n"/>
      <c r="AA162" s="145" t="n"/>
      <c r="AB162" s="145" t="n"/>
      <c r="AC162" s="145" t="n"/>
      <c r="AD162" s="145" t="n"/>
      <c r="AE162" s="145" t="n"/>
      <c r="AF162" s="145" t="n"/>
      <c r="AG162" s="145" t="n"/>
      <c r="AH162" s="145" t="n"/>
      <c r="AI162" s="145" t="n"/>
      <c r="AJ162" s="428" t="n"/>
      <c r="AK162" s="145" t="n"/>
      <c r="AL162" s="145" t="n"/>
      <c r="AM162" s="145" t="n"/>
      <c r="AN162" s="145" t="n"/>
      <c r="AO162" s="145" t="n"/>
      <c r="AP162" s="145" t="n"/>
      <c r="AQ162" s="145" t="n"/>
      <c r="AR162" s="145" t="n"/>
      <c r="AS162" s="145" t="n"/>
      <c r="AT162" s="145" t="n"/>
      <c r="AU162" s="145" t="n"/>
      <c r="AV162" s="425" t="n"/>
      <c r="AW162" s="145" t="n"/>
      <c r="AX162" s="145" t="n"/>
      <c r="AY162" s="145" t="n"/>
      <c r="AZ162" s="155" t="n"/>
      <c r="BA162" s="155" t="n"/>
      <c r="BB162" s="155" t="n"/>
      <c r="BC162" s="426" t="n"/>
      <c r="BD162" s="145" t="n"/>
      <c r="BE162" s="145" t="n"/>
      <c r="BF162" s="145" t="n"/>
      <c r="BG162" s="155" t="n"/>
      <c r="BH162" s="155" t="n"/>
      <c r="BI162" s="155" t="n"/>
      <c r="BJ162" s="426" t="n"/>
      <c r="BK162" s="145" t="n"/>
      <c r="BL162" s="145" t="n"/>
      <c r="BM162" s="145" t="n"/>
      <c r="BN162" s="155" t="n"/>
      <c r="BO162" s="155" t="n"/>
      <c r="BP162" s="155" t="n"/>
      <c r="BQ162" s="426" t="n"/>
      <c r="BR162" s="145" t="n"/>
      <c r="BS162" s="145" t="n"/>
      <c r="BT162" s="145" t="n"/>
      <c r="BU162" s="155" t="n"/>
      <c r="BV162" s="155" t="n"/>
      <c r="BW162" s="155" t="n"/>
      <c r="BX162" s="425" t="n"/>
      <c r="BY162" s="145" t="n"/>
      <c r="BZ162" s="145" t="n"/>
      <c r="CA162" s="145" t="n"/>
      <c r="CB162" s="155" t="n"/>
      <c r="CC162" s="155" t="n"/>
      <c r="CD162" s="155" t="n"/>
      <c r="CE162" s="425" t="n"/>
      <c r="CF162" s="145" t="n"/>
      <c r="CG162" s="145" t="n"/>
      <c r="CH162" s="145" t="n"/>
      <c r="CI162" s="155" t="n"/>
      <c r="CJ162" s="155" t="n"/>
      <c r="CK162" s="155" t="n"/>
      <c r="CL162" s="145" t="n"/>
      <c r="CM162" s="145" t="n"/>
      <c r="CN162" s="145" t="n"/>
      <c r="CO162" s="145" t="n"/>
      <c r="CP162" s="145" t="n"/>
      <c r="CQ162" s="145" t="n"/>
      <c r="CR162" s="145" t="n"/>
      <c r="CS162" s="145" t="n"/>
      <c r="CT162" s="145" t="n"/>
      <c r="CU162" s="145" t="n"/>
      <c r="CV162" s="145" t="n"/>
      <c r="CW162" s="145" t="n"/>
      <c r="CX162" s="145" t="n"/>
      <c r="CY162" s="145" t="n"/>
      <c r="CZ162" s="145" t="n"/>
      <c r="DA162" s="145" t="n"/>
      <c r="DB162" s="145" t="n"/>
      <c r="DC162" s="145" t="n"/>
      <c r="DD162" s="145" t="n"/>
      <c r="DE162" s="145" t="n"/>
      <c r="DF162" s="145" t="n"/>
      <c r="DG162" s="145" t="n"/>
      <c r="DH162" s="156" t="n"/>
    </row>
    <row r="163" ht="20.25" customHeight="1" s="621">
      <c r="A163" s="144" t="n"/>
      <c r="B163" s="145" t="n"/>
      <c r="C163" s="145" t="n"/>
      <c r="D163" s="146" t="n"/>
      <c r="E163" s="383" t="inlineStr">
        <is>
          <t>A49</t>
        </is>
      </c>
      <c r="F163" s="568" t="n"/>
      <c r="G163" s="568" t="n"/>
      <c r="H163" s="568" t="n"/>
      <c r="I163" s="386" t="n"/>
      <c r="J163" s="386" t="n"/>
      <c r="K163" s="386" t="n"/>
      <c r="L163" s="386" t="n"/>
      <c r="M163" s="154" t="n"/>
      <c r="N163" s="145" t="n"/>
      <c r="O163" s="145" t="n"/>
      <c r="P163" s="145" t="n"/>
      <c r="Q163" s="145" t="n"/>
      <c r="R163" s="145" t="n"/>
      <c r="S163" s="145" t="n"/>
      <c r="T163" s="145" t="n"/>
      <c r="U163" s="145" t="n"/>
      <c r="V163" s="145" t="n"/>
      <c r="W163" s="145" t="n"/>
      <c r="X163" s="145" t="n"/>
      <c r="Y163" s="145" t="n"/>
      <c r="Z163" s="145" t="n"/>
      <c r="AA163" s="145" t="n"/>
      <c r="AB163" s="145" t="n"/>
      <c r="AC163" s="145" t="n"/>
      <c r="AD163" s="145" t="n"/>
      <c r="AE163" s="145" t="n"/>
      <c r="AF163" s="145" t="n"/>
      <c r="AG163" s="145" t="n"/>
      <c r="AH163" s="145" t="n"/>
      <c r="AI163" s="145" t="n"/>
      <c r="AJ163" s="428" t="n"/>
      <c r="AK163" s="145" t="n"/>
      <c r="AL163" s="145" t="n"/>
      <c r="AM163" s="145" t="n"/>
      <c r="AN163" s="145" t="n"/>
      <c r="AO163" s="145" t="n"/>
      <c r="AP163" s="145" t="n"/>
      <c r="AQ163" s="145" t="n"/>
      <c r="AR163" s="145" t="n"/>
      <c r="AS163" s="145" t="n"/>
      <c r="AT163" s="145" t="n"/>
      <c r="AU163" s="145" t="n"/>
      <c r="AV163" s="425" t="n"/>
      <c r="AW163" s="145" t="n"/>
      <c r="AX163" s="145" t="n"/>
      <c r="AY163" s="145" t="n"/>
      <c r="AZ163" s="155" t="n"/>
      <c r="BA163" s="155" t="n"/>
      <c r="BB163" s="155" t="n"/>
      <c r="BC163" s="426" t="n"/>
      <c r="BD163" s="145" t="n"/>
      <c r="BE163" s="145" t="n"/>
      <c r="BF163" s="145" t="n"/>
      <c r="BG163" s="155" t="n"/>
      <c r="BH163" s="155" t="n"/>
      <c r="BI163" s="155" t="n"/>
      <c r="BJ163" s="426" t="n"/>
      <c r="BK163" s="145" t="n"/>
      <c r="BL163" s="145" t="n"/>
      <c r="BM163" s="145" t="n"/>
      <c r="BN163" s="155" t="n"/>
      <c r="BO163" s="155" t="n"/>
      <c r="BP163" s="155" t="n"/>
      <c r="BQ163" s="426" t="n"/>
      <c r="BR163" s="145" t="n"/>
      <c r="BS163" s="145" t="n"/>
      <c r="BT163" s="145" t="n"/>
      <c r="BU163" s="155" t="n"/>
      <c r="BV163" s="155" t="n"/>
      <c r="BW163" s="155" t="n"/>
      <c r="BX163" s="425" t="n"/>
      <c r="BY163" s="145" t="n"/>
      <c r="BZ163" s="145" t="n"/>
      <c r="CA163" s="145" t="n"/>
      <c r="CB163" s="155" t="n"/>
      <c r="CC163" s="155" t="n"/>
      <c r="CD163" s="155" t="n"/>
      <c r="CE163" s="425" t="n"/>
      <c r="CF163" s="145" t="n"/>
      <c r="CG163" s="145" t="n"/>
      <c r="CH163" s="145" t="n"/>
      <c r="CI163" s="155" t="n"/>
      <c r="CJ163" s="155" t="n"/>
      <c r="CK163" s="155" t="n"/>
      <c r="CL163" s="145" t="n"/>
      <c r="CM163" s="145" t="n"/>
      <c r="CN163" s="145" t="n"/>
      <c r="CO163" s="145" t="n"/>
      <c r="CP163" s="145" t="n"/>
      <c r="CQ163" s="145" t="n"/>
      <c r="CR163" s="145" t="n"/>
      <c r="CS163" s="145" t="n"/>
      <c r="CT163" s="145" t="n"/>
      <c r="CU163" s="145" t="n"/>
      <c r="CV163" s="145" t="n"/>
      <c r="CW163" s="145" t="n"/>
      <c r="CX163" s="145" t="n"/>
      <c r="CY163" s="145" t="n"/>
      <c r="CZ163" s="145" t="n"/>
      <c r="DA163" s="145" t="n"/>
      <c r="DB163" s="145" t="n"/>
      <c r="DC163" s="145" t="n"/>
      <c r="DD163" s="145" t="n"/>
      <c r="DE163" s="145" t="n"/>
      <c r="DF163" s="145" t="n"/>
      <c r="DG163" s="145" t="n"/>
      <c r="DH163" s="156" t="n"/>
    </row>
    <row r="164" ht="20.25" customHeight="1" s="621">
      <c r="A164" s="144" t="n"/>
      <c r="B164" s="145" t="n"/>
      <c r="C164" s="145" t="n"/>
      <c r="D164" s="146" t="n"/>
      <c r="E164" s="383" t="inlineStr">
        <is>
          <t>A50</t>
        </is>
      </c>
      <c r="F164" s="568" t="n"/>
      <c r="G164" s="568" t="n"/>
      <c r="H164" s="568" t="n"/>
      <c r="I164" s="386" t="n"/>
      <c r="J164" s="386" t="n"/>
      <c r="K164" s="386" t="n"/>
      <c r="L164" s="386" t="n"/>
      <c r="M164" s="154" t="n"/>
      <c r="N164" s="145" t="n"/>
      <c r="O164" s="145" t="n"/>
      <c r="P164" s="145" t="n"/>
      <c r="Q164" s="145" t="n"/>
      <c r="R164" s="145" t="n"/>
      <c r="S164" s="145" t="n"/>
      <c r="T164" s="145" t="n"/>
      <c r="U164" s="145" t="n"/>
      <c r="V164" s="145" t="n"/>
      <c r="W164" s="145" t="n"/>
      <c r="X164" s="145" t="n"/>
      <c r="Y164" s="145" t="n"/>
      <c r="Z164" s="145" t="n"/>
      <c r="AA164" s="145" t="n"/>
      <c r="AB164" s="145" t="n"/>
      <c r="AC164" s="145" t="n"/>
      <c r="AD164" s="145" t="n"/>
      <c r="AE164" s="145" t="n"/>
      <c r="AF164" s="145" t="n"/>
      <c r="AG164" s="145" t="n"/>
      <c r="AH164" s="145" t="n"/>
      <c r="AI164" s="145" t="n"/>
      <c r="AJ164" s="428" t="n"/>
      <c r="AK164" s="145" t="n"/>
      <c r="AL164" s="145" t="n"/>
      <c r="AM164" s="145" t="n"/>
      <c r="AN164" s="145" t="n"/>
      <c r="AO164" s="145" t="n"/>
      <c r="AP164" s="145" t="n"/>
      <c r="AQ164" s="145" t="n"/>
      <c r="AR164" s="145" t="n"/>
      <c r="AS164" s="145" t="n"/>
      <c r="AT164" s="145" t="n"/>
      <c r="AU164" s="145" t="n"/>
      <c r="AV164" s="425" t="n"/>
      <c r="AW164" s="145" t="n"/>
      <c r="AX164" s="145" t="n"/>
      <c r="AY164" s="145" t="n"/>
      <c r="AZ164" s="155" t="n"/>
      <c r="BA164" s="155" t="n"/>
      <c r="BB164" s="155" t="n"/>
      <c r="BC164" s="426" t="n"/>
      <c r="BD164" s="145" t="n"/>
      <c r="BE164" s="145" t="n"/>
      <c r="BF164" s="145" t="n"/>
      <c r="BG164" s="155" t="n"/>
      <c r="BH164" s="155" t="n"/>
      <c r="BI164" s="155" t="n"/>
      <c r="BJ164" s="426" t="n"/>
      <c r="BK164" s="145" t="n"/>
      <c r="BL164" s="145" t="n"/>
      <c r="BM164" s="145" t="n"/>
      <c r="BN164" s="155" t="n"/>
      <c r="BO164" s="155" t="n"/>
      <c r="BP164" s="155" t="n"/>
      <c r="BQ164" s="426" t="n"/>
      <c r="BR164" s="145" t="n"/>
      <c r="BS164" s="145" t="n"/>
      <c r="BT164" s="145" t="n"/>
      <c r="BU164" s="155" t="n"/>
      <c r="BV164" s="155" t="n"/>
      <c r="BW164" s="155" t="n"/>
      <c r="BX164" s="425" t="n"/>
      <c r="BY164" s="145" t="n"/>
      <c r="BZ164" s="145" t="n"/>
      <c r="CA164" s="145" t="n"/>
      <c r="CB164" s="155" t="n"/>
      <c r="CC164" s="155" t="n"/>
      <c r="CD164" s="155" t="n"/>
      <c r="CE164" s="425" t="n"/>
      <c r="CF164" s="145" t="n"/>
      <c r="CG164" s="145" t="n"/>
      <c r="CH164" s="145" t="n"/>
      <c r="CI164" s="155" t="n"/>
      <c r="CJ164" s="155" t="n"/>
      <c r="CK164" s="155" t="n"/>
      <c r="CL164" s="145" t="n"/>
      <c r="CM164" s="145" t="n"/>
      <c r="CN164" s="145" t="n"/>
      <c r="CO164" s="145" t="n"/>
      <c r="CP164" s="145" t="n"/>
      <c r="CQ164" s="145" t="n"/>
      <c r="CR164" s="145" t="n"/>
      <c r="CS164" s="145" t="n"/>
      <c r="CT164" s="145" t="n"/>
      <c r="CU164" s="145" t="n"/>
      <c r="CV164" s="145" t="n"/>
      <c r="CW164" s="145" t="n"/>
      <c r="CX164" s="145" t="n"/>
      <c r="CY164" s="145" t="n"/>
      <c r="CZ164" s="145" t="n"/>
      <c r="DA164" s="145" t="n"/>
      <c r="DB164" s="145" t="n"/>
      <c r="DC164" s="145" t="n"/>
      <c r="DD164" s="145" t="n"/>
      <c r="DE164" s="145" t="n"/>
      <c r="DF164" s="145" t="n"/>
      <c r="DG164" s="145" t="n"/>
      <c r="DH164" s="156" t="n"/>
    </row>
    <row r="165" ht="20.25" customHeight="1" s="621">
      <c r="A165" s="144" t="n"/>
      <c r="B165" s="145" t="n"/>
      <c r="C165" s="145" t="n"/>
      <c r="D165" s="146" t="n"/>
      <c r="E165" s="383" t="inlineStr">
        <is>
          <t>A51</t>
        </is>
      </c>
      <c r="F165" s="568" t="n"/>
      <c r="G165" s="568" t="n"/>
      <c r="H165" s="568" t="n"/>
      <c r="I165" s="386" t="n"/>
      <c r="J165" s="386" t="n"/>
      <c r="K165" s="386" t="n"/>
      <c r="L165" s="386" t="n"/>
      <c r="M165" s="154" t="n"/>
      <c r="N165" s="145" t="n"/>
      <c r="O165" s="145" t="n"/>
      <c r="P165" s="145" t="n"/>
      <c r="Q165" s="145" t="n"/>
      <c r="R165" s="145" t="n"/>
      <c r="S165" s="145" t="n"/>
      <c r="T165" s="145" t="n"/>
      <c r="U165" s="145" t="n"/>
      <c r="V165" s="145" t="n"/>
      <c r="W165" s="145" t="n"/>
      <c r="X165" s="145" t="n"/>
      <c r="Y165" s="145" t="n"/>
      <c r="Z165" s="145" t="n"/>
      <c r="AA165" s="145" t="n"/>
      <c r="AB165" s="145" t="n"/>
      <c r="AC165" s="145" t="n"/>
      <c r="AD165" s="145" t="n"/>
      <c r="AE165" s="145" t="n"/>
      <c r="AF165" s="145" t="n"/>
      <c r="AG165" s="145" t="n"/>
      <c r="AH165" s="145" t="n"/>
      <c r="AI165" s="145" t="n"/>
      <c r="AJ165" s="428" t="n"/>
      <c r="AK165" s="145" t="n"/>
      <c r="AL165" s="145" t="n"/>
      <c r="AM165" s="145" t="n"/>
      <c r="AN165" s="145" t="n"/>
      <c r="AO165" s="145" t="n"/>
      <c r="AP165" s="145" t="n"/>
      <c r="AQ165" s="145" t="n"/>
      <c r="AR165" s="145" t="n"/>
      <c r="AS165" s="145" t="n"/>
      <c r="AT165" s="145" t="n"/>
      <c r="AU165" s="145" t="n"/>
      <c r="AV165" s="425" t="n"/>
      <c r="AW165" s="145" t="n"/>
      <c r="AX165" s="145" t="n"/>
      <c r="AY165" s="145" t="n"/>
      <c r="AZ165" s="155" t="n"/>
      <c r="BA165" s="155" t="n"/>
      <c r="BB165" s="155" t="n"/>
      <c r="BC165" s="426" t="n"/>
      <c r="BD165" s="145" t="n"/>
      <c r="BE165" s="145" t="n"/>
      <c r="BF165" s="145" t="n"/>
      <c r="BG165" s="155" t="n"/>
      <c r="BH165" s="155" t="n"/>
      <c r="BI165" s="155" t="n"/>
      <c r="BJ165" s="426" t="n"/>
      <c r="BK165" s="145" t="n"/>
      <c r="BL165" s="145" t="n"/>
      <c r="BM165" s="145" t="n"/>
      <c r="BN165" s="155" t="n"/>
      <c r="BO165" s="155" t="n"/>
      <c r="BP165" s="155" t="n"/>
      <c r="BQ165" s="426" t="n"/>
      <c r="BR165" s="145" t="n"/>
      <c r="BS165" s="145" t="n"/>
      <c r="BT165" s="145" t="n"/>
      <c r="BU165" s="155" t="n"/>
      <c r="BV165" s="155" t="n"/>
      <c r="BW165" s="155" t="n"/>
      <c r="BX165" s="425" t="n"/>
      <c r="BY165" s="145" t="n"/>
      <c r="BZ165" s="145" t="n"/>
      <c r="CA165" s="145" t="n"/>
      <c r="CB165" s="155" t="n"/>
      <c r="CC165" s="155" t="n"/>
      <c r="CD165" s="155" t="n"/>
      <c r="CE165" s="425" t="n"/>
      <c r="CF165" s="145" t="n"/>
      <c r="CG165" s="145" t="n"/>
      <c r="CH165" s="145" t="n"/>
      <c r="CI165" s="155" t="n"/>
      <c r="CJ165" s="155" t="n"/>
      <c r="CK165" s="155" t="n"/>
      <c r="CL165" s="145" t="n"/>
      <c r="CM165" s="145" t="n"/>
      <c r="CN165" s="145" t="n"/>
      <c r="CO165" s="145" t="n"/>
      <c r="CP165" s="145" t="n"/>
      <c r="CQ165" s="145" t="n"/>
      <c r="CR165" s="145" t="n"/>
      <c r="CS165" s="145" t="n"/>
      <c r="CT165" s="145" t="n"/>
      <c r="CU165" s="145" t="n"/>
      <c r="CV165" s="145" t="n"/>
      <c r="CW165" s="145" t="n"/>
      <c r="CX165" s="145" t="n"/>
      <c r="CY165" s="145" t="n"/>
      <c r="CZ165" s="145" t="n"/>
      <c r="DA165" s="145" t="n"/>
      <c r="DB165" s="145" t="n"/>
      <c r="DC165" s="145" t="n"/>
      <c r="DD165" s="145" t="n"/>
      <c r="DE165" s="145" t="n"/>
      <c r="DF165" s="145" t="n"/>
      <c r="DG165" s="145" t="n"/>
      <c r="DH165" s="156" t="n"/>
    </row>
    <row r="166" ht="20.25" customHeight="1" s="621">
      <c r="A166" s="144" t="n"/>
      <c r="B166" s="145" t="n"/>
      <c r="C166" s="145" t="n"/>
      <c r="D166" s="146" t="n"/>
      <c r="E166" s="383" t="inlineStr">
        <is>
          <t>A52</t>
        </is>
      </c>
      <c r="F166" s="568" t="n"/>
      <c r="G166" s="568" t="n"/>
      <c r="H166" s="568" t="n"/>
      <c r="I166" s="386" t="n"/>
      <c r="J166" s="386" t="n"/>
      <c r="K166" s="386" t="n"/>
      <c r="L166" s="386" t="n"/>
      <c r="M166" s="154" t="n"/>
      <c r="N166" s="145" t="n"/>
      <c r="O166" s="145" t="n"/>
      <c r="P166" s="145" t="n"/>
      <c r="Q166" s="145" t="n"/>
      <c r="R166" s="145" t="n"/>
      <c r="S166" s="145" t="n"/>
      <c r="T166" s="145" t="n"/>
      <c r="U166" s="145" t="n"/>
      <c r="V166" s="145" t="n"/>
      <c r="W166" s="145" t="n"/>
      <c r="X166" s="145" t="n"/>
      <c r="Y166" s="145" t="n"/>
      <c r="Z166" s="145" t="n"/>
      <c r="AA166" s="145" t="n"/>
      <c r="AB166" s="145" t="n"/>
      <c r="AC166" s="145" t="n"/>
      <c r="AD166" s="145" t="n"/>
      <c r="AE166" s="145" t="n"/>
      <c r="AF166" s="145" t="n"/>
      <c r="AG166" s="145" t="n"/>
      <c r="AH166" s="145" t="n"/>
      <c r="AI166" s="145" t="n"/>
      <c r="AJ166" s="428" t="n"/>
      <c r="AK166" s="145" t="n"/>
      <c r="AL166" s="145" t="n"/>
      <c r="AM166" s="145" t="n"/>
      <c r="AN166" s="145" t="n"/>
      <c r="AO166" s="145" t="n"/>
      <c r="AP166" s="145" t="n"/>
      <c r="AQ166" s="145" t="n"/>
      <c r="AR166" s="145" t="n"/>
      <c r="AS166" s="145" t="n"/>
      <c r="AT166" s="145" t="n"/>
      <c r="AU166" s="145" t="n"/>
      <c r="AV166" s="425" t="n"/>
      <c r="AW166" s="145" t="n"/>
      <c r="AX166" s="145" t="n"/>
      <c r="AY166" s="145" t="n"/>
      <c r="AZ166" s="155" t="n"/>
      <c r="BA166" s="155" t="n"/>
      <c r="BB166" s="155" t="n"/>
      <c r="BC166" s="426" t="n"/>
      <c r="BD166" s="145" t="n"/>
      <c r="BE166" s="145" t="n"/>
      <c r="BF166" s="145" t="n"/>
      <c r="BG166" s="155" t="n"/>
      <c r="BH166" s="155" t="n"/>
      <c r="BI166" s="155" t="n"/>
      <c r="BJ166" s="426" t="n"/>
      <c r="BK166" s="145" t="n"/>
      <c r="BL166" s="145" t="n"/>
      <c r="BM166" s="145" t="n"/>
      <c r="BN166" s="155" t="n"/>
      <c r="BO166" s="155" t="n"/>
      <c r="BP166" s="155" t="n"/>
      <c r="BQ166" s="426" t="n"/>
      <c r="BR166" s="145" t="n"/>
      <c r="BS166" s="145" t="n"/>
      <c r="BT166" s="145" t="n"/>
      <c r="BU166" s="155" t="n"/>
      <c r="BV166" s="155" t="n"/>
      <c r="BW166" s="155" t="n"/>
      <c r="BX166" s="425" t="n"/>
      <c r="BY166" s="145" t="n"/>
      <c r="BZ166" s="145" t="n"/>
      <c r="CA166" s="145" t="n"/>
      <c r="CB166" s="155" t="n"/>
      <c r="CC166" s="155" t="n"/>
      <c r="CD166" s="155" t="n"/>
      <c r="CE166" s="425" t="n"/>
      <c r="CF166" s="145" t="n"/>
      <c r="CG166" s="145" t="n"/>
      <c r="CH166" s="145" t="n"/>
      <c r="CI166" s="155" t="n"/>
      <c r="CJ166" s="155" t="n"/>
      <c r="CK166" s="155" t="n"/>
      <c r="CL166" s="145" t="n"/>
      <c r="CM166" s="145" t="n"/>
      <c r="CN166" s="145" t="n"/>
      <c r="CO166" s="145" t="n"/>
      <c r="CP166" s="145" t="n"/>
      <c r="CQ166" s="145" t="n"/>
      <c r="CR166" s="145" t="n"/>
      <c r="CS166" s="145" t="n"/>
      <c r="CT166" s="145" t="n"/>
      <c r="CU166" s="145" t="n"/>
      <c r="CV166" s="145" t="n"/>
      <c r="CW166" s="145" t="n"/>
      <c r="CX166" s="145" t="n"/>
      <c r="CY166" s="145" t="n"/>
      <c r="CZ166" s="145" t="n"/>
      <c r="DA166" s="145" t="n"/>
      <c r="DB166" s="145" t="n"/>
      <c r="DC166" s="145" t="n"/>
      <c r="DD166" s="145" t="n"/>
      <c r="DE166" s="145" t="n"/>
      <c r="DF166" s="145" t="n"/>
      <c r="DG166" s="145" t="n"/>
      <c r="DH166" s="156" t="n"/>
    </row>
    <row r="167" ht="20.25" customHeight="1" s="621">
      <c r="A167" s="144" t="n"/>
      <c r="B167" s="145" t="n"/>
      <c r="C167" s="145" t="n"/>
      <c r="D167" s="146" t="n"/>
      <c r="E167" s="383" t="inlineStr">
        <is>
          <t>A53</t>
        </is>
      </c>
      <c r="F167" s="568" t="n"/>
      <c r="G167" s="568" t="n"/>
      <c r="H167" s="568" t="n"/>
      <c r="I167" s="386" t="n"/>
      <c r="J167" s="386" t="n"/>
      <c r="K167" s="386" t="n"/>
      <c r="L167" s="386" t="n"/>
      <c r="M167" s="154" t="n"/>
      <c r="N167" s="145" t="n"/>
      <c r="O167" s="145" t="n"/>
      <c r="P167" s="145" t="n"/>
      <c r="Q167" s="145" t="n"/>
      <c r="R167" s="145" t="n"/>
      <c r="S167" s="145" t="n"/>
      <c r="T167" s="145" t="n"/>
      <c r="U167" s="145" t="n"/>
      <c r="V167" s="145" t="n"/>
      <c r="W167" s="145" t="n"/>
      <c r="X167" s="145" t="n"/>
      <c r="Y167" s="145" t="n"/>
      <c r="Z167" s="145" t="n"/>
      <c r="AA167" s="145" t="n"/>
      <c r="AB167" s="145" t="n"/>
      <c r="AC167" s="145" t="n"/>
      <c r="AD167" s="145" t="n"/>
      <c r="AE167" s="145" t="n"/>
      <c r="AF167" s="145" t="n"/>
      <c r="AG167" s="145" t="n"/>
      <c r="AH167" s="145" t="n"/>
      <c r="AI167" s="145" t="n"/>
      <c r="AJ167" s="428" t="n"/>
      <c r="AK167" s="145" t="n"/>
      <c r="AL167" s="145" t="n"/>
      <c r="AM167" s="145" t="n"/>
      <c r="AN167" s="145" t="n"/>
      <c r="AO167" s="145" t="n"/>
      <c r="AP167" s="145" t="n"/>
      <c r="AQ167" s="145" t="n"/>
      <c r="AR167" s="145" t="n"/>
      <c r="AS167" s="145" t="n"/>
      <c r="AT167" s="145" t="n"/>
      <c r="AU167" s="145" t="n"/>
      <c r="AV167" s="425" t="n"/>
      <c r="AW167" s="145" t="n"/>
      <c r="AX167" s="145" t="n"/>
      <c r="AY167" s="145" t="n"/>
      <c r="AZ167" s="155" t="n"/>
      <c r="BA167" s="155" t="n"/>
      <c r="BB167" s="155" t="n"/>
      <c r="BC167" s="426" t="n"/>
      <c r="BD167" s="145" t="n"/>
      <c r="BE167" s="145" t="n"/>
      <c r="BF167" s="145" t="n"/>
      <c r="BG167" s="155" t="n"/>
      <c r="BH167" s="155" t="n"/>
      <c r="BI167" s="155" t="n"/>
      <c r="BJ167" s="426" t="n"/>
      <c r="BK167" s="145" t="n"/>
      <c r="BL167" s="145" t="n"/>
      <c r="BM167" s="145" t="n"/>
      <c r="BN167" s="155" t="n"/>
      <c r="BO167" s="155" t="n"/>
      <c r="BP167" s="155" t="n"/>
      <c r="BQ167" s="426" t="n"/>
      <c r="BR167" s="145" t="n"/>
      <c r="BS167" s="145" t="n"/>
      <c r="BT167" s="145" t="n"/>
      <c r="BU167" s="155" t="n"/>
      <c r="BV167" s="155" t="n"/>
      <c r="BW167" s="155" t="n"/>
      <c r="BX167" s="425" t="n"/>
      <c r="BY167" s="145" t="n"/>
      <c r="BZ167" s="145" t="n"/>
      <c r="CA167" s="145" t="n"/>
      <c r="CB167" s="155" t="n"/>
      <c r="CC167" s="155" t="n"/>
      <c r="CD167" s="155" t="n"/>
      <c r="CE167" s="425" t="n"/>
      <c r="CF167" s="145" t="n"/>
      <c r="CG167" s="145" t="n"/>
      <c r="CH167" s="145" t="n"/>
      <c r="CI167" s="155" t="n"/>
      <c r="CJ167" s="155" t="n"/>
      <c r="CK167" s="155" t="n"/>
      <c r="CL167" s="145" t="n"/>
      <c r="CM167" s="145" t="n"/>
      <c r="CN167" s="145" t="n"/>
      <c r="CO167" s="145" t="n"/>
      <c r="CP167" s="145" t="n"/>
      <c r="CQ167" s="145" t="n"/>
      <c r="CR167" s="145" t="n"/>
      <c r="CS167" s="145" t="n"/>
      <c r="CT167" s="145" t="n"/>
      <c r="CU167" s="145" t="n"/>
      <c r="CV167" s="145" t="n"/>
      <c r="CW167" s="145" t="n"/>
      <c r="CX167" s="145" t="n"/>
      <c r="CY167" s="145" t="n"/>
      <c r="CZ167" s="145" t="n"/>
      <c r="DA167" s="145" t="n"/>
      <c r="DB167" s="145" t="n"/>
      <c r="DC167" s="145" t="n"/>
      <c r="DD167" s="145" t="n"/>
      <c r="DE167" s="145" t="n"/>
      <c r="DF167" s="145" t="n"/>
      <c r="DG167" s="145" t="n"/>
      <c r="DH167" s="156" t="n"/>
    </row>
    <row r="168" ht="20.25" customHeight="1" s="621">
      <c r="A168" s="144" t="n"/>
      <c r="B168" s="145" t="n"/>
      <c r="C168" s="145" t="n"/>
      <c r="D168" s="146" t="n"/>
      <c r="E168" s="383" t="inlineStr">
        <is>
          <t>A54</t>
        </is>
      </c>
      <c r="F168" s="568" t="n"/>
      <c r="G168" s="568" t="n"/>
      <c r="H168" s="568" t="n"/>
      <c r="I168" s="386" t="n"/>
      <c r="J168" s="386" t="n"/>
      <c r="K168" s="386" t="n"/>
      <c r="L168" s="386" t="n"/>
      <c r="M168" s="154" t="n"/>
      <c r="N168" s="145" t="n"/>
      <c r="O168" s="145" t="n"/>
      <c r="P168" s="145" t="n"/>
      <c r="Q168" s="145" t="n"/>
      <c r="R168" s="145" t="n"/>
      <c r="S168" s="145" t="n"/>
      <c r="T168" s="145" t="n"/>
      <c r="U168" s="145" t="n"/>
      <c r="V168" s="145" t="n"/>
      <c r="W168" s="145" t="n"/>
      <c r="X168" s="145" t="n"/>
      <c r="Y168" s="145" t="n"/>
      <c r="Z168" s="145" t="n"/>
      <c r="AA168" s="145" t="n"/>
      <c r="AB168" s="145" t="n"/>
      <c r="AC168" s="145" t="n"/>
      <c r="AD168" s="145" t="n"/>
      <c r="AE168" s="145" t="n"/>
      <c r="AF168" s="145" t="n"/>
      <c r="AG168" s="145" t="n"/>
      <c r="AH168" s="145" t="n"/>
      <c r="AI168" s="145" t="n"/>
      <c r="AJ168" s="428" t="n"/>
      <c r="AK168" s="145" t="n"/>
      <c r="AL168" s="145" t="n"/>
      <c r="AM168" s="145" t="n"/>
      <c r="AN168" s="145" t="n"/>
      <c r="AO168" s="145" t="n"/>
      <c r="AP168" s="145" t="n"/>
      <c r="AQ168" s="145" t="n"/>
      <c r="AR168" s="145" t="n"/>
      <c r="AS168" s="145" t="n"/>
      <c r="AT168" s="145" t="n"/>
      <c r="AU168" s="145" t="n"/>
      <c r="AV168" s="425" t="n"/>
      <c r="AW168" s="145" t="n"/>
      <c r="AX168" s="145" t="n"/>
      <c r="AY168" s="145" t="n"/>
      <c r="AZ168" s="155" t="n"/>
      <c r="BA168" s="155" t="n"/>
      <c r="BB168" s="155" t="n"/>
      <c r="BC168" s="426" t="n"/>
      <c r="BD168" s="145" t="n"/>
      <c r="BE168" s="145" t="n"/>
      <c r="BF168" s="145" t="n"/>
      <c r="BG168" s="155" t="n"/>
      <c r="BH168" s="155" t="n"/>
      <c r="BI168" s="155" t="n"/>
      <c r="BJ168" s="426" t="n"/>
      <c r="BK168" s="145" t="n"/>
      <c r="BL168" s="145" t="n"/>
      <c r="BM168" s="145" t="n"/>
      <c r="BN168" s="155" t="n"/>
      <c r="BO168" s="155" t="n"/>
      <c r="BP168" s="155" t="n"/>
      <c r="BQ168" s="426" t="n"/>
      <c r="BR168" s="145" t="n"/>
      <c r="BS168" s="145" t="n"/>
      <c r="BT168" s="145" t="n"/>
      <c r="BU168" s="155" t="n"/>
      <c r="BV168" s="155" t="n"/>
      <c r="BW168" s="155" t="n"/>
      <c r="BX168" s="425" t="n"/>
      <c r="BY168" s="145" t="n"/>
      <c r="BZ168" s="145" t="n"/>
      <c r="CA168" s="145" t="n"/>
      <c r="CB168" s="155" t="n"/>
      <c r="CC168" s="155" t="n"/>
      <c r="CD168" s="155" t="n"/>
      <c r="CE168" s="425" t="n"/>
      <c r="CF168" s="145" t="n"/>
      <c r="CG168" s="145" t="n"/>
      <c r="CH168" s="145" t="n"/>
      <c r="CI168" s="155" t="n"/>
      <c r="CJ168" s="155" t="n"/>
      <c r="CK168" s="155" t="n"/>
      <c r="CL168" s="145" t="n"/>
      <c r="CM168" s="145" t="n"/>
      <c r="CN168" s="145" t="n"/>
      <c r="CO168" s="145" t="n"/>
      <c r="CP168" s="145" t="n"/>
      <c r="CQ168" s="145" t="n"/>
      <c r="CR168" s="145" t="n"/>
      <c r="CS168" s="145" t="n"/>
      <c r="CT168" s="145" t="n"/>
      <c r="CU168" s="145" t="n"/>
      <c r="CV168" s="145" t="n"/>
      <c r="CW168" s="145" t="n"/>
      <c r="CX168" s="145" t="n"/>
      <c r="CY168" s="145" t="n"/>
      <c r="CZ168" s="145" t="n"/>
      <c r="DA168" s="145" t="n"/>
      <c r="DB168" s="145" t="n"/>
      <c r="DC168" s="145" t="n"/>
      <c r="DD168" s="145" t="n"/>
      <c r="DE168" s="145" t="n"/>
      <c r="DF168" s="145" t="n"/>
      <c r="DG168" s="145" t="n"/>
      <c r="DH168" s="156" t="n"/>
    </row>
    <row r="169" ht="20.25" customHeight="1" s="621">
      <c r="A169" s="144" t="n"/>
      <c r="B169" s="145" t="n"/>
      <c r="C169" s="145" t="n"/>
      <c r="D169" s="146" t="n"/>
      <c r="E169" s="383" t="inlineStr">
        <is>
          <t>A55</t>
        </is>
      </c>
      <c r="F169" s="568" t="n"/>
      <c r="G169" s="568" t="n"/>
      <c r="H169" s="568" t="n"/>
      <c r="I169" s="386" t="n"/>
      <c r="J169" s="386" t="n"/>
      <c r="K169" s="386" t="n"/>
      <c r="L169" s="386" t="n"/>
      <c r="M169" s="154" t="n"/>
      <c r="N169" s="145" t="n"/>
      <c r="O169" s="145" t="n"/>
      <c r="P169" s="145" t="n"/>
      <c r="Q169" s="145" t="n"/>
      <c r="R169" s="145" t="n"/>
      <c r="S169" s="145" t="n"/>
      <c r="T169" s="145" t="n"/>
      <c r="U169" s="145" t="n"/>
      <c r="V169" s="145" t="n"/>
      <c r="W169" s="145" t="n"/>
      <c r="X169" s="145" t="n"/>
      <c r="Y169" s="145" t="n"/>
      <c r="Z169" s="145" t="n"/>
      <c r="AA169" s="145" t="n"/>
      <c r="AB169" s="145" t="n"/>
      <c r="AC169" s="145" t="n"/>
      <c r="AD169" s="145" t="n"/>
      <c r="AE169" s="145" t="n"/>
      <c r="AF169" s="145" t="n"/>
      <c r="AG169" s="145" t="n"/>
      <c r="AH169" s="145" t="n"/>
      <c r="AI169" s="145" t="n"/>
      <c r="AJ169" s="428" t="n"/>
      <c r="AK169" s="145" t="n"/>
      <c r="AL169" s="145" t="n"/>
      <c r="AM169" s="145" t="n"/>
      <c r="AN169" s="145" t="n"/>
      <c r="AO169" s="145" t="n"/>
      <c r="AP169" s="145" t="n"/>
      <c r="AQ169" s="145" t="n"/>
      <c r="AR169" s="145" t="n"/>
      <c r="AS169" s="145" t="n"/>
      <c r="AT169" s="145" t="n"/>
      <c r="AU169" s="145" t="n"/>
      <c r="AV169" s="425" t="n"/>
      <c r="AW169" s="145" t="n"/>
      <c r="AX169" s="145" t="n"/>
      <c r="AY169" s="145" t="n"/>
      <c r="AZ169" s="155" t="n"/>
      <c r="BA169" s="155" t="n"/>
      <c r="BB169" s="155" t="n"/>
      <c r="BC169" s="426" t="n"/>
      <c r="BD169" s="145" t="n"/>
      <c r="BE169" s="145" t="n"/>
      <c r="BF169" s="145" t="n"/>
      <c r="BG169" s="155" t="n"/>
      <c r="BH169" s="155" t="n"/>
      <c r="BI169" s="155" t="n"/>
      <c r="BJ169" s="426" t="n"/>
      <c r="BK169" s="145" t="n"/>
      <c r="BL169" s="145" t="n"/>
      <c r="BM169" s="145" t="n"/>
      <c r="BN169" s="155" t="n"/>
      <c r="BO169" s="155" t="n"/>
      <c r="BP169" s="155" t="n"/>
      <c r="BQ169" s="426" t="n"/>
      <c r="BR169" s="145" t="n"/>
      <c r="BS169" s="145" t="n"/>
      <c r="BT169" s="145" t="n"/>
      <c r="BU169" s="155" t="n"/>
      <c r="BV169" s="155" t="n"/>
      <c r="BW169" s="155" t="n"/>
      <c r="BX169" s="425" t="n"/>
      <c r="BY169" s="145" t="n"/>
      <c r="BZ169" s="145" t="n"/>
      <c r="CA169" s="145" t="n"/>
      <c r="CB169" s="155" t="n"/>
      <c r="CC169" s="155" t="n"/>
      <c r="CD169" s="155" t="n"/>
      <c r="CE169" s="425" t="n"/>
      <c r="CF169" s="145" t="n"/>
      <c r="CG169" s="145" t="n"/>
      <c r="CH169" s="145" t="n"/>
      <c r="CI169" s="155" t="n"/>
      <c r="CJ169" s="155" t="n"/>
      <c r="CK169" s="155" t="n"/>
      <c r="CL169" s="145" t="n"/>
      <c r="CM169" s="145" t="n"/>
      <c r="CN169" s="145" t="n"/>
      <c r="CO169" s="145" t="n"/>
      <c r="CP169" s="145" t="n"/>
      <c r="CQ169" s="145" t="n"/>
      <c r="CR169" s="145" t="n"/>
      <c r="CS169" s="145" t="n"/>
      <c r="CT169" s="145" t="n"/>
      <c r="CU169" s="145" t="n"/>
      <c r="CV169" s="145" t="n"/>
      <c r="CW169" s="145" t="n"/>
      <c r="CX169" s="145" t="n"/>
      <c r="CY169" s="145" t="n"/>
      <c r="CZ169" s="145" t="n"/>
      <c r="DA169" s="145" t="n"/>
      <c r="DB169" s="145" t="n"/>
      <c r="DC169" s="145" t="n"/>
      <c r="DD169" s="145" t="n"/>
      <c r="DE169" s="145" t="n"/>
      <c r="DF169" s="145" t="n"/>
      <c r="DG169" s="145" t="n"/>
      <c r="DH169" s="156" t="n"/>
    </row>
    <row r="170" ht="20.25" customHeight="1" s="621">
      <c r="A170" s="144" t="n"/>
      <c r="B170" s="145" t="n"/>
      <c r="C170" s="145" t="n"/>
      <c r="D170" s="146" t="n"/>
      <c r="E170" s="383" t="inlineStr">
        <is>
          <t>A56</t>
        </is>
      </c>
      <c r="F170" s="568" t="n"/>
      <c r="G170" s="568" t="n"/>
      <c r="H170" s="568" t="n"/>
      <c r="I170" s="386" t="n"/>
      <c r="J170" s="386" t="n"/>
      <c r="K170" s="386" t="n"/>
      <c r="L170" s="386" t="n"/>
      <c r="M170" s="154" t="n"/>
      <c r="N170" s="145" t="n"/>
      <c r="O170" s="145" t="n"/>
      <c r="P170" s="145" t="n"/>
      <c r="Q170" s="145" t="n"/>
      <c r="R170" s="145" t="n"/>
      <c r="S170" s="145" t="n"/>
      <c r="T170" s="145" t="n"/>
      <c r="U170" s="145" t="n"/>
      <c r="V170" s="145" t="n"/>
      <c r="W170" s="145" t="n"/>
      <c r="X170" s="145" t="n"/>
      <c r="Y170" s="145" t="n"/>
      <c r="Z170" s="145" t="n"/>
      <c r="AA170" s="145" t="n"/>
      <c r="AB170" s="145" t="n"/>
      <c r="AC170" s="145" t="n"/>
      <c r="AD170" s="145" t="n"/>
      <c r="AE170" s="145" t="n"/>
      <c r="AF170" s="145" t="n"/>
      <c r="AG170" s="145" t="n"/>
      <c r="AH170" s="145" t="n"/>
      <c r="AI170" s="145" t="n"/>
      <c r="AJ170" s="428" t="n"/>
      <c r="AK170" s="145" t="n"/>
      <c r="AL170" s="145" t="n"/>
      <c r="AM170" s="145" t="n"/>
      <c r="AN170" s="145" t="n"/>
      <c r="AO170" s="145" t="n"/>
      <c r="AP170" s="145" t="n"/>
      <c r="AQ170" s="145" t="n"/>
      <c r="AR170" s="145" t="n"/>
      <c r="AS170" s="145" t="n"/>
      <c r="AT170" s="145" t="n"/>
      <c r="AU170" s="145" t="n"/>
      <c r="AV170" s="425" t="n"/>
      <c r="AW170" s="145" t="n"/>
      <c r="AX170" s="145" t="n"/>
      <c r="AY170" s="145" t="n"/>
      <c r="AZ170" s="155" t="n"/>
      <c r="BA170" s="155" t="n"/>
      <c r="BB170" s="155" t="n"/>
      <c r="BC170" s="426" t="n"/>
      <c r="BD170" s="145" t="n"/>
      <c r="BE170" s="145" t="n"/>
      <c r="BF170" s="145" t="n"/>
      <c r="BG170" s="155" t="n"/>
      <c r="BH170" s="155" t="n"/>
      <c r="BI170" s="155" t="n"/>
      <c r="BJ170" s="426" t="n"/>
      <c r="BK170" s="145" t="n"/>
      <c r="BL170" s="145" t="n"/>
      <c r="BM170" s="145" t="n"/>
      <c r="BN170" s="155" t="n"/>
      <c r="BO170" s="155" t="n"/>
      <c r="BP170" s="155" t="n"/>
      <c r="BQ170" s="426" t="n"/>
      <c r="BR170" s="145" t="n"/>
      <c r="BS170" s="145" t="n"/>
      <c r="BT170" s="145" t="n"/>
      <c r="BU170" s="155" t="n"/>
      <c r="BV170" s="155" t="n"/>
      <c r="BW170" s="155" t="n"/>
      <c r="BX170" s="425" t="n"/>
      <c r="BY170" s="145" t="n"/>
      <c r="BZ170" s="145" t="n"/>
      <c r="CA170" s="145" t="n"/>
      <c r="CB170" s="155" t="n"/>
      <c r="CC170" s="155" t="n"/>
      <c r="CD170" s="155" t="n"/>
      <c r="CE170" s="425" t="n"/>
      <c r="CF170" s="145" t="n"/>
      <c r="CG170" s="145" t="n"/>
      <c r="CH170" s="145" t="n"/>
      <c r="CI170" s="155" t="n"/>
      <c r="CJ170" s="155" t="n"/>
      <c r="CK170" s="155" t="n"/>
      <c r="CL170" s="145" t="n"/>
      <c r="CM170" s="145" t="n"/>
      <c r="CN170" s="145" t="n"/>
      <c r="CO170" s="145" t="n"/>
      <c r="CP170" s="145" t="n"/>
      <c r="CQ170" s="145" t="n"/>
      <c r="CR170" s="145" t="n"/>
      <c r="CS170" s="145" t="n"/>
      <c r="CT170" s="145" t="n"/>
      <c r="CU170" s="145" t="n"/>
      <c r="CV170" s="145" t="n"/>
      <c r="CW170" s="145" t="n"/>
      <c r="CX170" s="145" t="n"/>
      <c r="CY170" s="145" t="n"/>
      <c r="CZ170" s="145" t="n"/>
      <c r="DA170" s="145" t="n"/>
      <c r="DB170" s="145" t="n"/>
      <c r="DC170" s="145" t="n"/>
      <c r="DD170" s="145" t="n"/>
      <c r="DE170" s="145" t="n"/>
      <c r="DF170" s="145" t="n"/>
      <c r="DG170" s="145" t="n"/>
      <c r="DH170" s="156" t="n"/>
    </row>
    <row r="171" ht="20.25" customHeight="1" s="621">
      <c r="A171" s="144" t="n"/>
      <c r="B171" s="145" t="n"/>
      <c r="C171" s="145" t="n"/>
      <c r="D171" s="146" t="n"/>
      <c r="E171" s="383" t="inlineStr">
        <is>
          <t>A57</t>
        </is>
      </c>
      <c r="F171" s="568" t="n"/>
      <c r="G171" s="568" t="n"/>
      <c r="H171" s="568" t="n"/>
      <c r="I171" s="386" t="n"/>
      <c r="J171" s="386" t="n"/>
      <c r="K171" s="386" t="n"/>
      <c r="L171" s="386" t="n"/>
      <c r="M171" s="154" t="n"/>
      <c r="N171" s="145" t="n"/>
      <c r="O171" s="145" t="n"/>
      <c r="P171" s="145" t="n"/>
      <c r="Q171" s="145" t="n"/>
      <c r="R171" s="145" t="n"/>
      <c r="S171" s="145" t="n"/>
      <c r="T171" s="145" t="n"/>
      <c r="U171" s="145" t="n"/>
      <c r="V171" s="145" t="n"/>
      <c r="W171" s="145" t="n"/>
      <c r="X171" s="145" t="n"/>
      <c r="Y171" s="145" t="n"/>
      <c r="Z171" s="145" t="n"/>
      <c r="AA171" s="145" t="n"/>
      <c r="AB171" s="145" t="n"/>
      <c r="AC171" s="145" t="n"/>
      <c r="AD171" s="145" t="n"/>
      <c r="AE171" s="145" t="n"/>
      <c r="AF171" s="145" t="n"/>
      <c r="AG171" s="145" t="n"/>
      <c r="AH171" s="145" t="n"/>
      <c r="AI171" s="145" t="n"/>
      <c r="AJ171" s="428" t="n"/>
      <c r="AK171" s="145" t="n"/>
      <c r="AL171" s="145" t="n"/>
      <c r="AM171" s="145" t="n"/>
      <c r="AN171" s="145" t="n"/>
      <c r="AO171" s="145" t="n"/>
      <c r="AP171" s="145" t="n"/>
      <c r="AQ171" s="145" t="n"/>
      <c r="AR171" s="145" t="n"/>
      <c r="AS171" s="145" t="n"/>
      <c r="AT171" s="145" t="n"/>
      <c r="AU171" s="145" t="n"/>
      <c r="AV171" s="425" t="n"/>
      <c r="AW171" s="145" t="n"/>
      <c r="AX171" s="145" t="n"/>
      <c r="AY171" s="145" t="n"/>
      <c r="AZ171" s="155" t="n"/>
      <c r="BA171" s="155" t="n"/>
      <c r="BB171" s="155" t="n"/>
      <c r="BC171" s="426" t="n"/>
      <c r="BD171" s="145" t="n"/>
      <c r="BE171" s="145" t="n"/>
      <c r="BF171" s="145" t="n"/>
      <c r="BG171" s="155" t="n"/>
      <c r="BH171" s="155" t="n"/>
      <c r="BI171" s="155" t="n"/>
      <c r="BJ171" s="426" t="n"/>
      <c r="BK171" s="145" t="n"/>
      <c r="BL171" s="145" t="n"/>
      <c r="BM171" s="145" t="n"/>
      <c r="BN171" s="155" t="n"/>
      <c r="BO171" s="155" t="n"/>
      <c r="BP171" s="155" t="n"/>
      <c r="BQ171" s="426" t="n"/>
      <c r="BR171" s="145" t="n"/>
      <c r="BS171" s="145" t="n"/>
      <c r="BT171" s="145" t="n"/>
      <c r="BU171" s="155" t="n"/>
      <c r="BV171" s="155" t="n"/>
      <c r="BW171" s="155" t="n"/>
      <c r="BX171" s="425" t="n"/>
      <c r="BY171" s="145" t="n"/>
      <c r="BZ171" s="145" t="n"/>
      <c r="CA171" s="145" t="n"/>
      <c r="CB171" s="155" t="n"/>
      <c r="CC171" s="155" t="n"/>
      <c r="CD171" s="155" t="n"/>
      <c r="CE171" s="425" t="n"/>
      <c r="CF171" s="145" t="n"/>
      <c r="CG171" s="145" t="n"/>
      <c r="CH171" s="145" t="n"/>
      <c r="CI171" s="155" t="n"/>
      <c r="CJ171" s="155" t="n"/>
      <c r="CK171" s="155" t="n"/>
      <c r="CL171" s="145" t="n"/>
      <c r="CM171" s="145" t="n"/>
      <c r="CN171" s="145" t="n"/>
      <c r="CO171" s="145" t="n"/>
      <c r="CP171" s="145" t="n"/>
      <c r="CQ171" s="145" t="n"/>
      <c r="CR171" s="145" t="n"/>
      <c r="CS171" s="145" t="n"/>
      <c r="CT171" s="145" t="n"/>
      <c r="CU171" s="145" t="n"/>
      <c r="CV171" s="145" t="n"/>
      <c r="CW171" s="145" t="n"/>
      <c r="CX171" s="145" t="n"/>
      <c r="CY171" s="145" t="n"/>
      <c r="CZ171" s="145" t="n"/>
      <c r="DA171" s="145" t="n"/>
      <c r="DB171" s="145" t="n"/>
      <c r="DC171" s="145" t="n"/>
      <c r="DD171" s="145" t="n"/>
      <c r="DE171" s="145" t="n"/>
      <c r="DF171" s="145" t="n"/>
      <c r="DG171" s="145" t="n"/>
      <c r="DH171" s="156" t="n"/>
    </row>
    <row r="172" ht="20.25" customHeight="1" s="621">
      <c r="A172" s="144" t="n"/>
      <c r="B172" s="145" t="n"/>
      <c r="C172" s="145" t="n"/>
      <c r="D172" s="146" t="n"/>
      <c r="E172" s="383" t="inlineStr">
        <is>
          <t>A58</t>
        </is>
      </c>
      <c r="F172" s="568" t="n"/>
      <c r="G172" s="568" t="n"/>
      <c r="H172" s="568" t="n"/>
      <c r="I172" s="386" t="n"/>
      <c r="J172" s="386" t="n"/>
      <c r="K172" s="386" t="n"/>
      <c r="L172" s="386" t="n"/>
      <c r="M172" s="154" t="n"/>
      <c r="N172" s="145" t="n"/>
      <c r="O172" s="145" t="n"/>
      <c r="P172" s="145" t="n"/>
      <c r="Q172" s="145" t="n"/>
      <c r="R172" s="145" t="n"/>
      <c r="S172" s="145" t="n"/>
      <c r="T172" s="145" t="n"/>
      <c r="U172" s="145" t="n"/>
      <c r="V172" s="145" t="n"/>
      <c r="W172" s="145" t="n"/>
      <c r="X172" s="145" t="n"/>
      <c r="Y172" s="145" t="n"/>
      <c r="Z172" s="145" t="n"/>
      <c r="AA172" s="145" t="n"/>
      <c r="AB172" s="145" t="n"/>
      <c r="AC172" s="145" t="n"/>
      <c r="AD172" s="145" t="n"/>
      <c r="AE172" s="145" t="n"/>
      <c r="AF172" s="145" t="n"/>
      <c r="AG172" s="145" t="n"/>
      <c r="AH172" s="145" t="n"/>
      <c r="AI172" s="145" t="n"/>
      <c r="AJ172" s="428" t="n"/>
      <c r="AK172" s="145" t="n"/>
      <c r="AL172" s="145" t="n"/>
      <c r="AM172" s="145" t="n"/>
      <c r="AN172" s="145" t="n"/>
      <c r="AO172" s="145" t="n"/>
      <c r="AP172" s="145" t="n"/>
      <c r="AQ172" s="145" t="n"/>
      <c r="AR172" s="145" t="n"/>
      <c r="AS172" s="145" t="n"/>
      <c r="AT172" s="145" t="n"/>
      <c r="AU172" s="145" t="n"/>
      <c r="AV172" s="425" t="n"/>
      <c r="AW172" s="145" t="n"/>
      <c r="AX172" s="145" t="n"/>
      <c r="AY172" s="145" t="n"/>
      <c r="AZ172" s="155" t="n"/>
      <c r="BA172" s="155" t="n"/>
      <c r="BB172" s="155" t="n"/>
      <c r="BC172" s="426" t="n"/>
      <c r="BD172" s="145" t="n"/>
      <c r="BE172" s="145" t="n"/>
      <c r="BF172" s="145" t="n"/>
      <c r="BG172" s="155" t="n"/>
      <c r="BH172" s="155" t="n"/>
      <c r="BI172" s="155" t="n"/>
      <c r="BJ172" s="426" t="n"/>
      <c r="BK172" s="145" t="n"/>
      <c r="BL172" s="145" t="n"/>
      <c r="BM172" s="145" t="n"/>
      <c r="BN172" s="155" t="n"/>
      <c r="BO172" s="155" t="n"/>
      <c r="BP172" s="155" t="n"/>
      <c r="BQ172" s="426" t="n"/>
      <c r="BR172" s="145" t="n"/>
      <c r="BS172" s="145" t="n"/>
      <c r="BT172" s="145" t="n"/>
      <c r="BU172" s="155" t="n"/>
      <c r="BV172" s="155" t="n"/>
      <c r="BW172" s="155" t="n"/>
      <c r="BX172" s="425" t="n"/>
      <c r="BY172" s="145" t="n"/>
      <c r="BZ172" s="145" t="n"/>
      <c r="CA172" s="145" t="n"/>
      <c r="CB172" s="155" t="n"/>
      <c r="CC172" s="155" t="n"/>
      <c r="CD172" s="155" t="n"/>
      <c r="CE172" s="425" t="n"/>
      <c r="CF172" s="145" t="n"/>
      <c r="CG172" s="145" t="n"/>
      <c r="CH172" s="145" t="n"/>
      <c r="CI172" s="155" t="n"/>
      <c r="CJ172" s="155" t="n"/>
      <c r="CK172" s="155" t="n"/>
      <c r="CL172" s="145" t="n"/>
      <c r="CM172" s="145" t="n"/>
      <c r="CN172" s="145" t="n"/>
      <c r="CO172" s="145" t="n"/>
      <c r="CP172" s="145" t="n"/>
      <c r="CQ172" s="145" t="n"/>
      <c r="CR172" s="145" t="n"/>
      <c r="CS172" s="145" t="n"/>
      <c r="CT172" s="145" t="n"/>
      <c r="CU172" s="145" t="n"/>
      <c r="CV172" s="145" t="n"/>
      <c r="CW172" s="145" t="n"/>
      <c r="CX172" s="145" t="n"/>
      <c r="CY172" s="145" t="n"/>
      <c r="CZ172" s="145" t="n"/>
      <c r="DA172" s="145" t="n"/>
      <c r="DB172" s="145" t="n"/>
      <c r="DC172" s="145" t="n"/>
      <c r="DD172" s="145" t="n"/>
      <c r="DE172" s="145" t="n"/>
      <c r="DF172" s="145" t="n"/>
      <c r="DG172" s="145" t="n"/>
      <c r="DH172" s="156" t="n"/>
    </row>
    <row r="173" ht="20.25" customHeight="1" s="621">
      <c r="A173" s="144" t="n"/>
      <c r="B173" s="145" t="n"/>
      <c r="C173" s="145" t="n"/>
      <c r="D173" s="146" t="n"/>
      <c r="E173" s="383" t="inlineStr">
        <is>
          <t>A59</t>
        </is>
      </c>
      <c r="F173" s="568" t="n"/>
      <c r="G173" s="568" t="n"/>
      <c r="H173" s="568" t="n"/>
      <c r="I173" s="386" t="n"/>
      <c r="J173" s="386" t="n"/>
      <c r="K173" s="386" t="n"/>
      <c r="L173" s="386" t="n"/>
      <c r="M173" s="154" t="n"/>
      <c r="N173" s="145" t="n"/>
      <c r="O173" s="145" t="n"/>
      <c r="P173" s="145" t="n"/>
      <c r="Q173" s="145" t="n"/>
      <c r="R173" s="145" t="n"/>
      <c r="S173" s="145" t="n"/>
      <c r="T173" s="145" t="n"/>
      <c r="U173" s="145" t="n"/>
      <c r="V173" s="145" t="n"/>
      <c r="W173" s="145" t="n"/>
      <c r="X173" s="145" t="n"/>
      <c r="Y173" s="145" t="n"/>
      <c r="Z173" s="145" t="n"/>
      <c r="AA173" s="145" t="n"/>
      <c r="AB173" s="145" t="n"/>
      <c r="AC173" s="145" t="n"/>
      <c r="AD173" s="145" t="n"/>
      <c r="AE173" s="145" t="n"/>
      <c r="AF173" s="145" t="n"/>
      <c r="AG173" s="145" t="n"/>
      <c r="AH173" s="145" t="n"/>
      <c r="AI173" s="145" t="n"/>
      <c r="AJ173" s="428" t="n"/>
      <c r="AK173" s="145" t="n"/>
      <c r="AL173" s="145" t="n"/>
      <c r="AM173" s="145" t="n"/>
      <c r="AN173" s="145" t="n"/>
      <c r="AO173" s="145" t="n"/>
      <c r="AP173" s="145" t="n"/>
      <c r="AQ173" s="145" t="n"/>
      <c r="AR173" s="145" t="n"/>
      <c r="AS173" s="145" t="n"/>
      <c r="AT173" s="145" t="n"/>
      <c r="AU173" s="145" t="n"/>
      <c r="AV173" s="425" t="n"/>
      <c r="AW173" s="145" t="n"/>
      <c r="AX173" s="145" t="n"/>
      <c r="AY173" s="145" t="n"/>
      <c r="AZ173" s="155" t="n"/>
      <c r="BA173" s="155" t="n"/>
      <c r="BB173" s="155" t="n"/>
      <c r="BC173" s="426" t="n"/>
      <c r="BD173" s="145" t="n"/>
      <c r="BE173" s="145" t="n"/>
      <c r="BF173" s="145" t="n"/>
      <c r="BG173" s="155" t="n"/>
      <c r="BH173" s="155" t="n"/>
      <c r="BI173" s="155" t="n"/>
      <c r="BJ173" s="426" t="n"/>
      <c r="BK173" s="145" t="n"/>
      <c r="BL173" s="145" t="n"/>
      <c r="BM173" s="145" t="n"/>
      <c r="BN173" s="155" t="n"/>
      <c r="BO173" s="155" t="n"/>
      <c r="BP173" s="155" t="n"/>
      <c r="BQ173" s="426" t="n"/>
      <c r="BR173" s="145" t="n"/>
      <c r="BS173" s="145" t="n"/>
      <c r="BT173" s="145" t="n"/>
      <c r="BU173" s="155" t="n"/>
      <c r="BV173" s="155" t="n"/>
      <c r="BW173" s="155" t="n"/>
      <c r="BX173" s="425" t="n"/>
      <c r="BY173" s="145" t="n"/>
      <c r="BZ173" s="145" t="n"/>
      <c r="CA173" s="145" t="n"/>
      <c r="CB173" s="155" t="n"/>
      <c r="CC173" s="155" t="n"/>
      <c r="CD173" s="155" t="n"/>
      <c r="CE173" s="425" t="n"/>
      <c r="CF173" s="145" t="n"/>
      <c r="CG173" s="145" t="n"/>
      <c r="CH173" s="145" t="n"/>
      <c r="CI173" s="155" t="n"/>
      <c r="CJ173" s="155" t="n"/>
      <c r="CK173" s="155" t="n"/>
      <c r="CL173" s="145" t="n"/>
      <c r="CM173" s="145" t="n"/>
      <c r="CN173" s="145" t="n"/>
      <c r="CO173" s="145" t="n"/>
      <c r="CP173" s="145" t="n"/>
      <c r="CQ173" s="145" t="n"/>
      <c r="CR173" s="145" t="n"/>
      <c r="CS173" s="145" t="n"/>
      <c r="CT173" s="145" t="n"/>
      <c r="CU173" s="145" t="n"/>
      <c r="CV173" s="145" t="n"/>
      <c r="CW173" s="145" t="n"/>
      <c r="CX173" s="145" t="n"/>
      <c r="CY173" s="145" t="n"/>
      <c r="CZ173" s="145" t="n"/>
      <c r="DA173" s="145" t="n"/>
      <c r="DB173" s="145" t="n"/>
      <c r="DC173" s="145" t="n"/>
      <c r="DD173" s="145" t="n"/>
      <c r="DE173" s="145" t="n"/>
      <c r="DF173" s="145" t="n"/>
      <c r="DG173" s="145" t="n"/>
      <c r="DH173" s="156" t="n"/>
    </row>
    <row r="174" ht="20.25" customHeight="1" s="621">
      <c r="A174" s="144" t="n"/>
      <c r="B174" s="145" t="n"/>
      <c r="C174" s="145" t="n"/>
      <c r="D174" s="146" t="n"/>
      <c r="E174" s="383" t="inlineStr">
        <is>
          <t>A60</t>
        </is>
      </c>
      <c r="F174" s="568" t="n"/>
      <c r="G174" s="568" t="n"/>
      <c r="H174" s="568" t="n"/>
      <c r="I174" s="386" t="n"/>
      <c r="J174" s="386" t="n"/>
      <c r="K174" s="386" t="n"/>
      <c r="L174" s="386" t="n"/>
      <c r="M174" s="154" t="n"/>
      <c r="N174" s="145" t="n"/>
      <c r="O174" s="145" t="n"/>
      <c r="P174" s="145" t="n"/>
      <c r="Q174" s="145" t="n"/>
      <c r="R174" s="145" t="n"/>
      <c r="S174" s="145" t="n"/>
      <c r="T174" s="145" t="n"/>
      <c r="U174" s="145" t="n"/>
      <c r="V174" s="145" t="n"/>
      <c r="W174" s="145" t="n"/>
      <c r="X174" s="145" t="n"/>
      <c r="Y174" s="145" t="n"/>
      <c r="Z174" s="145" t="n"/>
      <c r="AA174" s="145" t="n"/>
      <c r="AB174" s="145" t="n"/>
      <c r="AC174" s="145" t="n"/>
      <c r="AD174" s="145" t="n"/>
      <c r="AE174" s="145" t="n"/>
      <c r="AF174" s="145" t="n"/>
      <c r="AG174" s="145" t="n"/>
      <c r="AH174" s="145" t="n"/>
      <c r="AI174" s="145" t="n"/>
      <c r="AJ174" s="428" t="n"/>
      <c r="AK174" s="145" t="n"/>
      <c r="AL174" s="145" t="n"/>
      <c r="AM174" s="145" t="n"/>
      <c r="AN174" s="145" t="n"/>
      <c r="AO174" s="145" t="n"/>
      <c r="AP174" s="145" t="n"/>
      <c r="AQ174" s="145" t="n"/>
      <c r="AR174" s="145" t="n"/>
      <c r="AS174" s="145" t="n"/>
      <c r="AT174" s="145" t="n"/>
      <c r="AU174" s="145" t="n"/>
      <c r="AV174" s="425" t="n"/>
      <c r="AW174" s="145" t="n"/>
      <c r="AX174" s="145" t="n"/>
      <c r="AY174" s="145" t="n"/>
      <c r="AZ174" s="155" t="n"/>
      <c r="BA174" s="155" t="n"/>
      <c r="BB174" s="155" t="n"/>
      <c r="BC174" s="426" t="n"/>
      <c r="BD174" s="145" t="n"/>
      <c r="BE174" s="145" t="n"/>
      <c r="BF174" s="145" t="n"/>
      <c r="BG174" s="155" t="n"/>
      <c r="BH174" s="155" t="n"/>
      <c r="BI174" s="155" t="n"/>
      <c r="BJ174" s="426" t="n"/>
      <c r="BK174" s="145" t="n"/>
      <c r="BL174" s="145" t="n"/>
      <c r="BM174" s="145" t="n"/>
      <c r="BN174" s="155" t="n"/>
      <c r="BO174" s="155" t="n"/>
      <c r="BP174" s="155" t="n"/>
      <c r="BQ174" s="426" t="n"/>
      <c r="BR174" s="145" t="n"/>
      <c r="BS174" s="145" t="n"/>
      <c r="BT174" s="145" t="n"/>
      <c r="BU174" s="155" t="n"/>
      <c r="BV174" s="155" t="n"/>
      <c r="BW174" s="155" t="n"/>
      <c r="BX174" s="425" t="n"/>
      <c r="BY174" s="145" t="n"/>
      <c r="BZ174" s="145" t="n"/>
      <c r="CA174" s="145" t="n"/>
      <c r="CB174" s="155" t="n"/>
      <c r="CC174" s="155" t="n"/>
      <c r="CD174" s="155" t="n"/>
      <c r="CE174" s="425" t="n"/>
      <c r="CF174" s="145" t="n"/>
      <c r="CG174" s="145" t="n"/>
      <c r="CH174" s="145" t="n"/>
      <c r="CI174" s="155" t="n"/>
      <c r="CJ174" s="155" t="n"/>
      <c r="CK174" s="155" t="n"/>
      <c r="CL174" s="145" t="n"/>
      <c r="CM174" s="145" t="n"/>
      <c r="CN174" s="145" t="n"/>
      <c r="CO174" s="145" t="n"/>
      <c r="CP174" s="145" t="n"/>
      <c r="CQ174" s="145" t="n"/>
      <c r="CR174" s="145" t="n"/>
      <c r="CS174" s="145" t="n"/>
      <c r="CT174" s="145" t="n"/>
      <c r="CU174" s="145" t="n"/>
      <c r="CV174" s="145" t="n"/>
      <c r="CW174" s="145" t="n"/>
      <c r="CX174" s="145" t="n"/>
      <c r="CY174" s="145" t="n"/>
      <c r="CZ174" s="145" t="n"/>
      <c r="DA174" s="145" t="n"/>
      <c r="DB174" s="145" t="n"/>
      <c r="DC174" s="145" t="n"/>
      <c r="DD174" s="145" t="n"/>
      <c r="DE174" s="145" t="n"/>
      <c r="DF174" s="145" t="n"/>
      <c r="DG174" s="145" t="n"/>
      <c r="DH174" s="156" t="n"/>
    </row>
    <row r="175" ht="20.25" customHeight="1" s="621">
      <c r="A175" s="144" t="n"/>
      <c r="B175" s="145" t="n"/>
      <c r="C175" s="145" t="n"/>
      <c r="D175" s="146" t="n"/>
      <c r="E175" s="383" t="inlineStr">
        <is>
          <t>A61</t>
        </is>
      </c>
      <c r="F175" s="568" t="n"/>
      <c r="G175" s="568" t="n"/>
      <c r="H175" s="568" t="n"/>
      <c r="I175" s="386" t="n"/>
      <c r="J175" s="386" t="n"/>
      <c r="K175" s="386" t="n"/>
      <c r="L175" s="386" t="n"/>
      <c r="M175" s="154" t="n"/>
      <c r="N175" s="145" t="n"/>
      <c r="O175" s="145" t="n"/>
      <c r="P175" s="145" t="n"/>
      <c r="Q175" s="145" t="n"/>
      <c r="R175" s="145" t="n"/>
      <c r="S175" s="145" t="n"/>
      <c r="T175" s="145" t="n"/>
      <c r="U175" s="145" t="n"/>
      <c r="V175" s="145" t="n"/>
      <c r="W175" s="145" t="n"/>
      <c r="X175" s="145" t="n"/>
      <c r="Y175" s="145" t="n"/>
      <c r="Z175" s="145" t="n"/>
      <c r="AA175" s="145" t="n"/>
      <c r="AB175" s="145" t="n"/>
      <c r="AC175" s="145" t="n"/>
      <c r="AD175" s="145" t="n"/>
      <c r="AE175" s="145" t="n"/>
      <c r="AF175" s="145" t="n"/>
      <c r="AG175" s="145" t="n"/>
      <c r="AH175" s="145" t="n"/>
      <c r="AI175" s="145" t="n"/>
      <c r="AJ175" s="428" t="n"/>
      <c r="AK175" s="145" t="n"/>
      <c r="AL175" s="145" t="n"/>
      <c r="AM175" s="145" t="n"/>
      <c r="AN175" s="145" t="n"/>
      <c r="AO175" s="145" t="n"/>
      <c r="AP175" s="145" t="n"/>
      <c r="AQ175" s="145" t="n"/>
      <c r="AR175" s="145" t="n"/>
      <c r="AS175" s="145" t="n"/>
      <c r="AT175" s="145" t="n"/>
      <c r="AU175" s="145" t="n"/>
      <c r="AV175" s="425" t="n"/>
      <c r="AW175" s="145" t="n"/>
      <c r="AX175" s="145" t="n"/>
      <c r="AY175" s="145" t="n"/>
      <c r="AZ175" s="155" t="n"/>
      <c r="BA175" s="155" t="n"/>
      <c r="BB175" s="155" t="n"/>
      <c r="BC175" s="426" t="n"/>
      <c r="BD175" s="145" t="n"/>
      <c r="BE175" s="145" t="n"/>
      <c r="BF175" s="145" t="n"/>
      <c r="BG175" s="155" t="n"/>
      <c r="BH175" s="155" t="n"/>
      <c r="BI175" s="155" t="n"/>
      <c r="BJ175" s="426" t="n"/>
      <c r="BK175" s="145" t="n"/>
      <c r="BL175" s="145" t="n"/>
      <c r="BM175" s="145" t="n"/>
      <c r="BN175" s="155" t="n"/>
      <c r="BO175" s="155" t="n"/>
      <c r="BP175" s="155" t="n"/>
      <c r="BQ175" s="426" t="n"/>
      <c r="BR175" s="145" t="n"/>
      <c r="BS175" s="145" t="n"/>
      <c r="BT175" s="145" t="n"/>
      <c r="BU175" s="155" t="n"/>
      <c r="BV175" s="155" t="n"/>
      <c r="BW175" s="155" t="n"/>
      <c r="BX175" s="425" t="n"/>
      <c r="BY175" s="145" t="n"/>
      <c r="BZ175" s="145" t="n"/>
      <c r="CA175" s="145" t="n"/>
      <c r="CB175" s="155" t="n"/>
      <c r="CC175" s="155" t="n"/>
      <c r="CD175" s="155" t="n"/>
      <c r="CE175" s="425" t="n"/>
      <c r="CF175" s="145" t="n"/>
      <c r="CG175" s="145" t="n"/>
      <c r="CH175" s="145" t="n"/>
      <c r="CI175" s="155" t="n"/>
      <c r="CJ175" s="155" t="n"/>
      <c r="CK175" s="155" t="n"/>
      <c r="CL175" s="145" t="n"/>
      <c r="CM175" s="145" t="n"/>
      <c r="CN175" s="145" t="n"/>
      <c r="CO175" s="145" t="n"/>
      <c r="CP175" s="145" t="n"/>
      <c r="CQ175" s="145" t="n"/>
      <c r="CR175" s="145" t="n"/>
      <c r="CS175" s="145" t="n"/>
      <c r="CT175" s="145" t="n"/>
      <c r="CU175" s="145" t="n"/>
      <c r="CV175" s="145" t="n"/>
      <c r="CW175" s="145" t="n"/>
      <c r="CX175" s="145" t="n"/>
      <c r="CY175" s="145" t="n"/>
      <c r="CZ175" s="145" t="n"/>
      <c r="DA175" s="145" t="n"/>
      <c r="DB175" s="145" t="n"/>
      <c r="DC175" s="145" t="n"/>
      <c r="DD175" s="145" t="n"/>
      <c r="DE175" s="145" t="n"/>
      <c r="DF175" s="145" t="n"/>
      <c r="DG175" s="145" t="n"/>
      <c r="DH175" s="156" t="n"/>
    </row>
    <row r="176" ht="20.25" customHeight="1" s="621">
      <c r="A176" s="144" t="n"/>
      <c r="B176" s="145" t="n"/>
      <c r="C176" s="145" t="n"/>
      <c r="D176" s="146" t="n"/>
      <c r="E176" s="383" t="inlineStr">
        <is>
          <t>A62</t>
        </is>
      </c>
      <c r="F176" s="568" t="n"/>
      <c r="G176" s="568" t="n"/>
      <c r="H176" s="568" t="n"/>
      <c r="I176" s="386" t="n"/>
      <c r="J176" s="386" t="n"/>
      <c r="K176" s="386" t="n"/>
      <c r="L176" s="386" t="n"/>
      <c r="M176" s="154" t="n"/>
      <c r="N176" s="145" t="n"/>
      <c r="O176" s="145" t="n"/>
      <c r="P176" s="145" t="n"/>
      <c r="Q176" s="145" t="n"/>
      <c r="R176" s="145" t="n"/>
      <c r="S176" s="145" t="n"/>
      <c r="T176" s="145" t="n"/>
      <c r="U176" s="145" t="n"/>
      <c r="V176" s="145" t="n"/>
      <c r="W176" s="145" t="n"/>
      <c r="X176" s="145" t="n"/>
      <c r="Y176" s="145" t="n"/>
      <c r="Z176" s="145" t="n"/>
      <c r="AA176" s="145" t="n"/>
      <c r="AB176" s="145" t="n"/>
      <c r="AC176" s="145" t="n"/>
      <c r="AD176" s="145" t="n"/>
      <c r="AE176" s="145" t="n"/>
      <c r="AF176" s="145" t="n"/>
      <c r="AG176" s="145" t="n"/>
      <c r="AH176" s="145" t="n"/>
      <c r="AI176" s="145" t="n"/>
      <c r="AJ176" s="428" t="n"/>
      <c r="AK176" s="145" t="n"/>
      <c r="AL176" s="145" t="n"/>
      <c r="AM176" s="145" t="n"/>
      <c r="AN176" s="145" t="n"/>
      <c r="AO176" s="145" t="n"/>
      <c r="AP176" s="145" t="n"/>
      <c r="AQ176" s="145" t="n"/>
      <c r="AR176" s="145" t="n"/>
      <c r="AS176" s="145" t="n"/>
      <c r="AT176" s="145" t="n"/>
      <c r="AU176" s="145" t="n"/>
      <c r="AV176" s="425" t="n"/>
      <c r="AW176" s="145" t="n"/>
      <c r="AX176" s="145" t="n"/>
      <c r="AY176" s="145" t="n"/>
      <c r="AZ176" s="155" t="n"/>
      <c r="BA176" s="155" t="n"/>
      <c r="BB176" s="155" t="n"/>
      <c r="BC176" s="426" t="n"/>
      <c r="BD176" s="145" t="n"/>
      <c r="BE176" s="145" t="n"/>
      <c r="BF176" s="145" t="n"/>
      <c r="BG176" s="155" t="n"/>
      <c r="BH176" s="155" t="n"/>
      <c r="BI176" s="155" t="n"/>
      <c r="BJ176" s="426" t="n"/>
      <c r="BK176" s="145" t="n"/>
      <c r="BL176" s="145" t="n"/>
      <c r="BM176" s="145" t="n"/>
      <c r="BN176" s="155" t="n"/>
      <c r="BO176" s="155" t="n"/>
      <c r="BP176" s="155" t="n"/>
      <c r="BQ176" s="426" t="n"/>
      <c r="BR176" s="145" t="n"/>
      <c r="BS176" s="145" t="n"/>
      <c r="BT176" s="145" t="n"/>
      <c r="BU176" s="155" t="n"/>
      <c r="BV176" s="155" t="n"/>
      <c r="BW176" s="155" t="n"/>
      <c r="BX176" s="425" t="n"/>
      <c r="BY176" s="145" t="n"/>
      <c r="BZ176" s="145" t="n"/>
      <c r="CA176" s="145" t="n"/>
      <c r="CB176" s="155" t="n"/>
      <c r="CC176" s="155" t="n"/>
      <c r="CD176" s="155" t="n"/>
      <c r="CE176" s="425" t="n"/>
      <c r="CF176" s="145" t="n"/>
      <c r="CG176" s="145" t="n"/>
      <c r="CH176" s="145" t="n"/>
      <c r="CI176" s="155" t="n"/>
      <c r="CJ176" s="155" t="n"/>
      <c r="CK176" s="155" t="n"/>
      <c r="CL176" s="145" t="n"/>
      <c r="CM176" s="145" t="n"/>
      <c r="CN176" s="145" t="n"/>
      <c r="CO176" s="145" t="n"/>
      <c r="CP176" s="145" t="n"/>
      <c r="CQ176" s="145" t="n"/>
      <c r="CR176" s="145" t="n"/>
      <c r="CS176" s="145" t="n"/>
      <c r="CT176" s="145" t="n"/>
      <c r="CU176" s="145" t="n"/>
      <c r="CV176" s="145" t="n"/>
      <c r="CW176" s="145" t="n"/>
      <c r="CX176" s="145" t="n"/>
      <c r="CY176" s="145" t="n"/>
      <c r="CZ176" s="145" t="n"/>
      <c r="DA176" s="145" t="n"/>
      <c r="DB176" s="145" t="n"/>
      <c r="DC176" s="145" t="n"/>
      <c r="DD176" s="145" t="n"/>
      <c r="DE176" s="145" t="n"/>
      <c r="DF176" s="145" t="n"/>
      <c r="DG176" s="145" t="n"/>
      <c r="DH176" s="156" t="n"/>
    </row>
    <row r="177" ht="20.25" customHeight="1" s="621">
      <c r="A177" s="144" t="n"/>
      <c r="B177" s="145" t="n"/>
      <c r="C177" s="145" t="n"/>
      <c r="D177" s="146" t="n"/>
      <c r="E177" s="383" t="inlineStr">
        <is>
          <t>A63</t>
        </is>
      </c>
      <c r="F177" s="568" t="n"/>
      <c r="G177" s="568" t="n"/>
      <c r="H177" s="568" t="n"/>
      <c r="I177" s="386" t="n"/>
      <c r="J177" s="386" t="n"/>
      <c r="K177" s="386" t="n"/>
      <c r="L177" s="386" t="n"/>
      <c r="M177" s="154" t="n"/>
      <c r="N177" s="145" t="n"/>
      <c r="O177" s="145" t="n"/>
      <c r="P177" s="145" t="n"/>
      <c r="Q177" s="145" t="n"/>
      <c r="R177" s="145" t="n"/>
      <c r="S177" s="145" t="n"/>
      <c r="T177" s="145" t="n"/>
      <c r="U177" s="145" t="n"/>
      <c r="V177" s="145" t="n"/>
      <c r="W177" s="145" t="n"/>
      <c r="X177" s="145" t="n"/>
      <c r="Y177" s="145" t="n"/>
      <c r="Z177" s="145" t="n"/>
      <c r="AA177" s="145" t="n"/>
      <c r="AB177" s="145" t="n"/>
      <c r="AC177" s="145" t="n"/>
      <c r="AD177" s="145" t="n"/>
      <c r="AE177" s="145" t="n"/>
      <c r="AF177" s="145" t="n"/>
      <c r="AG177" s="145" t="n"/>
      <c r="AH177" s="145" t="n"/>
      <c r="AI177" s="145" t="n"/>
      <c r="AJ177" s="428" t="n"/>
      <c r="AK177" s="145" t="n"/>
      <c r="AL177" s="145" t="n"/>
      <c r="AM177" s="145" t="n"/>
      <c r="AN177" s="145" t="n"/>
      <c r="AO177" s="145" t="n"/>
      <c r="AP177" s="145" t="n"/>
      <c r="AQ177" s="145" t="n"/>
      <c r="AR177" s="145" t="n"/>
      <c r="AS177" s="145" t="n"/>
      <c r="AT177" s="145" t="n"/>
      <c r="AU177" s="145" t="n"/>
      <c r="AV177" s="425" t="n"/>
      <c r="AW177" s="145" t="n"/>
      <c r="AX177" s="145" t="n"/>
      <c r="AY177" s="145" t="n"/>
      <c r="AZ177" s="155" t="n"/>
      <c r="BA177" s="155" t="n"/>
      <c r="BB177" s="155" t="n"/>
      <c r="BC177" s="426" t="n"/>
      <c r="BD177" s="145" t="n"/>
      <c r="BE177" s="145" t="n"/>
      <c r="BF177" s="145" t="n"/>
      <c r="BG177" s="155" t="n"/>
      <c r="BH177" s="155" t="n"/>
      <c r="BI177" s="155" t="n"/>
      <c r="BJ177" s="426" t="n"/>
      <c r="BK177" s="145" t="n"/>
      <c r="BL177" s="145" t="n"/>
      <c r="BM177" s="145" t="n"/>
      <c r="BN177" s="155" t="n"/>
      <c r="BO177" s="155" t="n"/>
      <c r="BP177" s="155" t="n"/>
      <c r="BQ177" s="426" t="n"/>
      <c r="BR177" s="145" t="n"/>
      <c r="BS177" s="145" t="n"/>
      <c r="BT177" s="145" t="n"/>
      <c r="BU177" s="155" t="n"/>
      <c r="BV177" s="155" t="n"/>
      <c r="BW177" s="155" t="n"/>
      <c r="BX177" s="425" t="n"/>
      <c r="BY177" s="145" t="n"/>
      <c r="BZ177" s="145" t="n"/>
      <c r="CA177" s="145" t="n"/>
      <c r="CB177" s="155" t="n"/>
      <c r="CC177" s="155" t="n"/>
      <c r="CD177" s="155" t="n"/>
      <c r="CE177" s="425" t="n"/>
      <c r="CF177" s="145" t="n"/>
      <c r="CG177" s="145" t="n"/>
      <c r="CH177" s="145" t="n"/>
      <c r="CI177" s="155" t="n"/>
      <c r="CJ177" s="155" t="n"/>
      <c r="CK177" s="155" t="n"/>
      <c r="CL177" s="145" t="n"/>
      <c r="CM177" s="145" t="n"/>
      <c r="CN177" s="145" t="n"/>
      <c r="CO177" s="145" t="n"/>
      <c r="CP177" s="145" t="n"/>
      <c r="CQ177" s="145" t="n"/>
      <c r="CR177" s="145" t="n"/>
      <c r="CS177" s="145" t="n"/>
      <c r="CT177" s="145" t="n"/>
      <c r="CU177" s="145" t="n"/>
      <c r="CV177" s="145" t="n"/>
      <c r="CW177" s="145" t="n"/>
      <c r="CX177" s="145" t="n"/>
      <c r="CY177" s="145" t="n"/>
      <c r="CZ177" s="145" t="n"/>
      <c r="DA177" s="145" t="n"/>
      <c r="DB177" s="145" t="n"/>
      <c r="DC177" s="145" t="n"/>
      <c r="DD177" s="145" t="n"/>
      <c r="DE177" s="145" t="n"/>
      <c r="DF177" s="145" t="n"/>
      <c r="DG177" s="145" t="n"/>
      <c r="DH177" s="156" t="n"/>
    </row>
    <row r="178" ht="20.25" customHeight="1" s="621">
      <c r="A178" s="144" t="n"/>
      <c r="B178" s="145" t="n"/>
      <c r="C178" s="145" t="n"/>
      <c r="D178" s="146" t="n"/>
      <c r="E178" s="383" t="inlineStr">
        <is>
          <t>A64</t>
        </is>
      </c>
      <c r="F178" s="568" t="n"/>
      <c r="G178" s="568" t="n"/>
      <c r="H178" s="568" t="n"/>
      <c r="I178" s="386" t="n"/>
      <c r="J178" s="386" t="n"/>
      <c r="K178" s="386" t="n"/>
      <c r="L178" s="386" t="n"/>
      <c r="M178" s="154" t="n"/>
      <c r="N178" s="145" t="n"/>
      <c r="O178" s="145" t="n"/>
      <c r="P178" s="145" t="n"/>
      <c r="Q178" s="145" t="n"/>
      <c r="R178" s="145" t="n"/>
      <c r="S178" s="145" t="n"/>
      <c r="T178" s="145" t="n"/>
      <c r="U178" s="145" t="n"/>
      <c r="V178" s="145" t="n"/>
      <c r="W178" s="145" t="n"/>
      <c r="X178" s="145" t="n"/>
      <c r="Y178" s="145" t="n"/>
      <c r="Z178" s="145" t="n"/>
      <c r="AA178" s="145" t="n"/>
      <c r="AB178" s="145" t="n"/>
      <c r="AC178" s="145" t="n"/>
      <c r="AD178" s="145" t="n"/>
      <c r="AE178" s="145" t="n"/>
      <c r="AF178" s="145" t="n"/>
      <c r="AG178" s="145" t="n"/>
      <c r="AH178" s="145" t="n"/>
      <c r="AI178" s="145" t="n"/>
      <c r="AJ178" s="428" t="n"/>
      <c r="AK178" s="145" t="n"/>
      <c r="AL178" s="145" t="n"/>
      <c r="AM178" s="145" t="n"/>
      <c r="AN178" s="145" t="n"/>
      <c r="AO178" s="145" t="n"/>
      <c r="AP178" s="145" t="n"/>
      <c r="AQ178" s="145" t="n"/>
      <c r="AR178" s="145" t="n"/>
      <c r="AS178" s="145" t="n"/>
      <c r="AT178" s="145" t="n"/>
      <c r="AU178" s="145" t="n"/>
      <c r="AV178" s="425" t="n"/>
      <c r="AW178" s="145" t="n"/>
      <c r="AX178" s="145" t="n"/>
      <c r="AY178" s="145" t="n"/>
      <c r="AZ178" s="155" t="n"/>
      <c r="BA178" s="155" t="n"/>
      <c r="BB178" s="155" t="n"/>
      <c r="BC178" s="426" t="n"/>
      <c r="BD178" s="145" t="n"/>
      <c r="BE178" s="145" t="n"/>
      <c r="BF178" s="145" t="n"/>
      <c r="BG178" s="155" t="n"/>
      <c r="BH178" s="155" t="n"/>
      <c r="BI178" s="155" t="n"/>
      <c r="BJ178" s="426" t="n"/>
      <c r="BK178" s="145" t="n"/>
      <c r="BL178" s="145" t="n"/>
      <c r="BM178" s="145" t="n"/>
      <c r="BN178" s="155" t="n"/>
      <c r="BO178" s="155" t="n"/>
      <c r="BP178" s="155" t="n"/>
      <c r="BQ178" s="426" t="n"/>
      <c r="BR178" s="145" t="n"/>
      <c r="BS178" s="145" t="n"/>
      <c r="BT178" s="145" t="n"/>
      <c r="BU178" s="155" t="n"/>
      <c r="BV178" s="155" t="n"/>
      <c r="BW178" s="155" t="n"/>
      <c r="BX178" s="425" t="n"/>
      <c r="BY178" s="145" t="n"/>
      <c r="BZ178" s="145" t="n"/>
      <c r="CA178" s="145" t="n"/>
      <c r="CB178" s="155" t="n"/>
      <c r="CC178" s="155" t="n"/>
      <c r="CD178" s="155" t="n"/>
      <c r="CE178" s="425" t="n"/>
      <c r="CF178" s="145" t="n"/>
      <c r="CG178" s="145" t="n"/>
      <c r="CH178" s="145" t="n"/>
      <c r="CI178" s="155" t="n"/>
      <c r="CJ178" s="155" t="n"/>
      <c r="CK178" s="155" t="n"/>
      <c r="CL178" s="145" t="n"/>
      <c r="CM178" s="145" t="n"/>
      <c r="CN178" s="145" t="n"/>
      <c r="CO178" s="145" t="n"/>
      <c r="CP178" s="145" t="n"/>
      <c r="CQ178" s="145" t="n"/>
      <c r="CR178" s="145" t="n"/>
      <c r="CS178" s="145" t="n"/>
      <c r="CT178" s="145" t="n"/>
      <c r="CU178" s="145" t="n"/>
      <c r="CV178" s="145" t="n"/>
      <c r="CW178" s="145" t="n"/>
      <c r="CX178" s="145" t="n"/>
      <c r="CY178" s="145" t="n"/>
      <c r="CZ178" s="145" t="n"/>
      <c r="DA178" s="145" t="n"/>
      <c r="DB178" s="145" t="n"/>
      <c r="DC178" s="145" t="n"/>
      <c r="DD178" s="145" t="n"/>
      <c r="DE178" s="145" t="n"/>
      <c r="DF178" s="145" t="n"/>
      <c r="DG178" s="145" t="n"/>
      <c r="DH178" s="156" t="n"/>
    </row>
    <row r="179" ht="20.25" customHeight="1" s="621">
      <c r="A179" s="144" t="n"/>
      <c r="B179" s="145" t="n"/>
      <c r="C179" s="145" t="n"/>
      <c r="D179" s="146" t="n"/>
      <c r="E179" s="383" t="inlineStr">
        <is>
          <t>A65</t>
        </is>
      </c>
      <c r="F179" s="568" t="n"/>
      <c r="G179" s="568" t="n"/>
      <c r="H179" s="568" t="n"/>
      <c r="I179" s="386" t="n"/>
      <c r="J179" s="386" t="n"/>
      <c r="K179" s="386" t="n"/>
      <c r="L179" s="386" t="n"/>
      <c r="M179" s="154" t="n"/>
      <c r="N179" s="145" t="n"/>
      <c r="O179" s="145" t="n"/>
      <c r="P179" s="145" t="n"/>
      <c r="Q179" s="145" t="n"/>
      <c r="R179" s="145" t="n"/>
      <c r="S179" s="145" t="n"/>
      <c r="T179" s="145" t="n"/>
      <c r="U179" s="145" t="n"/>
      <c r="V179" s="145" t="n"/>
      <c r="W179" s="145" t="n"/>
      <c r="X179" s="145" t="n"/>
      <c r="Y179" s="145" t="n"/>
      <c r="Z179" s="145" t="n"/>
      <c r="AA179" s="145" t="n"/>
      <c r="AB179" s="145" t="n"/>
      <c r="AC179" s="145" t="n"/>
      <c r="AD179" s="145" t="n"/>
      <c r="AE179" s="145" t="n"/>
      <c r="AF179" s="145" t="n"/>
      <c r="AG179" s="145" t="n"/>
      <c r="AH179" s="145" t="n"/>
      <c r="AI179" s="145" t="n"/>
      <c r="AJ179" s="428" t="n"/>
      <c r="AK179" s="145" t="n"/>
      <c r="AL179" s="145" t="n"/>
      <c r="AM179" s="145" t="n"/>
      <c r="AN179" s="145" t="n"/>
      <c r="AO179" s="145" t="n"/>
      <c r="AP179" s="145" t="n"/>
      <c r="AQ179" s="145" t="n"/>
      <c r="AR179" s="145" t="n"/>
      <c r="AS179" s="145" t="n"/>
      <c r="AT179" s="145" t="n"/>
      <c r="AU179" s="145" t="n"/>
      <c r="AV179" s="425" t="n"/>
      <c r="AW179" s="145" t="n"/>
      <c r="AX179" s="145" t="n"/>
      <c r="AY179" s="145" t="n"/>
      <c r="AZ179" s="155" t="n"/>
      <c r="BA179" s="155" t="n"/>
      <c r="BB179" s="155" t="n"/>
      <c r="BC179" s="426" t="n"/>
      <c r="BD179" s="145" t="n"/>
      <c r="BE179" s="145" t="n"/>
      <c r="BF179" s="145" t="n"/>
      <c r="BG179" s="155" t="n"/>
      <c r="BH179" s="155" t="n"/>
      <c r="BI179" s="155" t="n"/>
      <c r="BJ179" s="426" t="n"/>
      <c r="BK179" s="145" t="n"/>
      <c r="BL179" s="145" t="n"/>
      <c r="BM179" s="145" t="n"/>
      <c r="BN179" s="155" t="n"/>
      <c r="BO179" s="155" t="n"/>
      <c r="BP179" s="155" t="n"/>
      <c r="BQ179" s="426" t="n"/>
      <c r="BR179" s="145" t="n"/>
      <c r="BS179" s="145" t="n"/>
      <c r="BT179" s="145" t="n"/>
      <c r="BU179" s="155" t="n"/>
      <c r="BV179" s="155" t="n"/>
      <c r="BW179" s="155" t="n"/>
      <c r="BX179" s="425" t="n"/>
      <c r="BY179" s="145" t="n"/>
      <c r="BZ179" s="145" t="n"/>
      <c r="CA179" s="145" t="n"/>
      <c r="CB179" s="155" t="n"/>
      <c r="CC179" s="155" t="n"/>
      <c r="CD179" s="155" t="n"/>
      <c r="CE179" s="425" t="n"/>
      <c r="CF179" s="145" t="n"/>
      <c r="CG179" s="145" t="n"/>
      <c r="CH179" s="145" t="n"/>
      <c r="CI179" s="155" t="n"/>
      <c r="CJ179" s="155" t="n"/>
      <c r="CK179" s="155" t="n"/>
      <c r="CL179" s="145" t="n"/>
      <c r="CM179" s="145" t="n"/>
      <c r="CN179" s="145" t="n"/>
      <c r="CO179" s="145" t="n"/>
      <c r="CP179" s="145" t="n"/>
      <c r="CQ179" s="145" t="n"/>
      <c r="CR179" s="145" t="n"/>
      <c r="CS179" s="145" t="n"/>
      <c r="CT179" s="145" t="n"/>
      <c r="CU179" s="145" t="n"/>
      <c r="CV179" s="145" t="n"/>
      <c r="CW179" s="145" t="n"/>
      <c r="CX179" s="145" t="n"/>
      <c r="CY179" s="145" t="n"/>
      <c r="CZ179" s="145" t="n"/>
      <c r="DA179" s="145" t="n"/>
      <c r="DB179" s="145" t="n"/>
      <c r="DC179" s="145" t="n"/>
      <c r="DD179" s="145" t="n"/>
      <c r="DE179" s="145" t="n"/>
      <c r="DF179" s="145" t="n"/>
      <c r="DG179" s="145" t="n"/>
      <c r="DH179" s="156" t="n"/>
    </row>
    <row r="180" ht="20.25" customHeight="1" s="621">
      <c r="A180" s="144" t="n"/>
      <c r="B180" s="145" t="n"/>
      <c r="C180" s="145" t="n"/>
      <c r="D180" s="146" t="n"/>
      <c r="E180" s="383" t="inlineStr">
        <is>
          <t>A66</t>
        </is>
      </c>
      <c r="F180" s="568" t="n"/>
      <c r="G180" s="568" t="n"/>
      <c r="H180" s="568" t="n"/>
      <c r="I180" s="386" t="n"/>
      <c r="J180" s="386" t="n"/>
      <c r="K180" s="386" t="n"/>
      <c r="L180" s="386" t="n"/>
      <c r="M180" s="154" t="n"/>
      <c r="N180" s="145" t="n"/>
      <c r="O180" s="145" t="n"/>
      <c r="P180" s="145" t="n"/>
      <c r="Q180" s="145" t="n"/>
      <c r="R180" s="145" t="n"/>
      <c r="S180" s="145" t="n"/>
      <c r="T180" s="145" t="n"/>
      <c r="U180" s="145" t="n"/>
      <c r="V180" s="145" t="n"/>
      <c r="W180" s="145" t="n"/>
      <c r="X180" s="145" t="n"/>
      <c r="Y180" s="145" t="n"/>
      <c r="Z180" s="145" t="n"/>
      <c r="AA180" s="145" t="n"/>
      <c r="AB180" s="145" t="n"/>
      <c r="AC180" s="145" t="n"/>
      <c r="AD180" s="145" t="n"/>
      <c r="AE180" s="145" t="n"/>
      <c r="AF180" s="145" t="n"/>
      <c r="AG180" s="145" t="n"/>
      <c r="AH180" s="145" t="n"/>
      <c r="AI180" s="145" t="n"/>
      <c r="AJ180" s="428" t="n"/>
      <c r="AK180" s="145" t="n"/>
      <c r="AL180" s="145" t="n"/>
      <c r="AM180" s="145" t="n"/>
      <c r="AN180" s="145" t="n"/>
      <c r="AO180" s="145" t="n"/>
      <c r="AP180" s="145" t="n"/>
      <c r="AQ180" s="145" t="n"/>
      <c r="AR180" s="145" t="n"/>
      <c r="AS180" s="145" t="n"/>
      <c r="AT180" s="145" t="n"/>
      <c r="AU180" s="145" t="n"/>
      <c r="AV180" s="425" t="n"/>
      <c r="AW180" s="145" t="n"/>
      <c r="AX180" s="145" t="n"/>
      <c r="AY180" s="145" t="n"/>
      <c r="AZ180" s="155" t="n"/>
      <c r="BA180" s="155" t="n"/>
      <c r="BB180" s="155" t="n"/>
      <c r="BC180" s="426" t="n"/>
      <c r="BD180" s="145" t="n"/>
      <c r="BE180" s="145" t="n"/>
      <c r="BF180" s="145" t="n"/>
      <c r="BG180" s="155" t="n"/>
      <c r="BH180" s="155" t="n"/>
      <c r="BI180" s="155" t="n"/>
      <c r="BJ180" s="426" t="n"/>
      <c r="BK180" s="145" t="n"/>
      <c r="BL180" s="145" t="n"/>
      <c r="BM180" s="145" t="n"/>
      <c r="BN180" s="155" t="n"/>
      <c r="BO180" s="155" t="n"/>
      <c r="BP180" s="155" t="n"/>
      <c r="BQ180" s="426" t="n"/>
      <c r="BR180" s="145" t="n"/>
      <c r="BS180" s="145" t="n"/>
      <c r="BT180" s="145" t="n"/>
      <c r="BU180" s="155" t="n"/>
      <c r="BV180" s="155" t="n"/>
      <c r="BW180" s="155" t="n"/>
      <c r="BX180" s="425" t="n"/>
      <c r="BY180" s="145" t="n"/>
      <c r="BZ180" s="145" t="n"/>
      <c r="CA180" s="145" t="n"/>
      <c r="CB180" s="155" t="n"/>
      <c r="CC180" s="155" t="n"/>
      <c r="CD180" s="155" t="n"/>
      <c r="CE180" s="425" t="n"/>
      <c r="CF180" s="145" t="n"/>
      <c r="CG180" s="145" t="n"/>
      <c r="CH180" s="145" t="n"/>
      <c r="CI180" s="155" t="n"/>
      <c r="CJ180" s="155" t="n"/>
      <c r="CK180" s="155" t="n"/>
      <c r="CL180" s="145" t="n"/>
      <c r="CM180" s="145" t="n"/>
      <c r="CN180" s="145" t="n"/>
      <c r="CO180" s="145" t="n"/>
      <c r="CP180" s="145" t="n"/>
      <c r="CQ180" s="145" t="n"/>
      <c r="CR180" s="145" t="n"/>
      <c r="CS180" s="145" t="n"/>
      <c r="CT180" s="145" t="n"/>
      <c r="CU180" s="145" t="n"/>
      <c r="CV180" s="145" t="n"/>
      <c r="CW180" s="145" t="n"/>
      <c r="CX180" s="145" t="n"/>
      <c r="CY180" s="145" t="n"/>
      <c r="CZ180" s="145" t="n"/>
      <c r="DA180" s="145" t="n"/>
      <c r="DB180" s="145" t="n"/>
      <c r="DC180" s="145" t="n"/>
      <c r="DD180" s="145" t="n"/>
      <c r="DE180" s="145" t="n"/>
      <c r="DF180" s="145" t="n"/>
      <c r="DG180" s="145" t="n"/>
      <c r="DH180" s="156" t="n"/>
    </row>
    <row r="181" ht="20.25" customHeight="1" s="621">
      <c r="A181" s="144" t="n"/>
      <c r="B181" s="145" t="n"/>
      <c r="C181" s="145" t="n"/>
      <c r="D181" s="146" t="n"/>
      <c r="E181" s="383" t="inlineStr">
        <is>
          <t>A67</t>
        </is>
      </c>
      <c r="F181" s="568" t="n"/>
      <c r="G181" s="568" t="n"/>
      <c r="H181" s="568" t="n"/>
      <c r="I181" s="386" t="n"/>
      <c r="J181" s="386" t="n"/>
      <c r="K181" s="386" t="n"/>
      <c r="L181" s="386" t="n"/>
      <c r="M181" s="154" t="n"/>
      <c r="N181" s="145" t="n"/>
      <c r="O181" s="145" t="n"/>
      <c r="P181" s="145" t="n"/>
      <c r="Q181" s="145" t="n"/>
      <c r="R181" s="145" t="n"/>
      <c r="S181" s="145" t="n"/>
      <c r="T181" s="145" t="n"/>
      <c r="U181" s="145" t="n"/>
      <c r="V181" s="145" t="n"/>
      <c r="W181" s="145" t="n"/>
      <c r="X181" s="145" t="n"/>
      <c r="Y181" s="145" t="n"/>
      <c r="Z181" s="145" t="n"/>
      <c r="AA181" s="145" t="n"/>
      <c r="AB181" s="145" t="n"/>
      <c r="AC181" s="145" t="n"/>
      <c r="AD181" s="145" t="n"/>
      <c r="AE181" s="145" t="n"/>
      <c r="AF181" s="145" t="n"/>
      <c r="AG181" s="145" t="n"/>
      <c r="AH181" s="145" t="n"/>
      <c r="AI181" s="145" t="n"/>
      <c r="AJ181" s="428" t="n"/>
      <c r="AK181" s="145" t="n"/>
      <c r="AL181" s="145" t="n"/>
      <c r="AM181" s="145" t="n"/>
      <c r="AN181" s="145" t="n"/>
      <c r="AO181" s="145" t="n"/>
      <c r="AP181" s="145" t="n"/>
      <c r="AQ181" s="145" t="n"/>
      <c r="AR181" s="145" t="n"/>
      <c r="AS181" s="145" t="n"/>
      <c r="AT181" s="145" t="n"/>
      <c r="AU181" s="145" t="n"/>
      <c r="AV181" s="425" t="n"/>
      <c r="AW181" s="145" t="n"/>
      <c r="AX181" s="145" t="n"/>
      <c r="AY181" s="145" t="n"/>
      <c r="AZ181" s="155" t="n"/>
      <c r="BA181" s="155" t="n"/>
      <c r="BB181" s="155" t="n"/>
      <c r="BC181" s="426" t="n"/>
      <c r="BD181" s="145" t="n"/>
      <c r="BE181" s="145" t="n"/>
      <c r="BF181" s="145" t="n"/>
      <c r="BG181" s="155" t="n"/>
      <c r="BH181" s="155" t="n"/>
      <c r="BI181" s="155" t="n"/>
      <c r="BJ181" s="426" t="n"/>
      <c r="BK181" s="145" t="n"/>
      <c r="BL181" s="145" t="n"/>
      <c r="BM181" s="145" t="n"/>
      <c r="BN181" s="155" t="n"/>
      <c r="BO181" s="155" t="n"/>
      <c r="BP181" s="155" t="n"/>
      <c r="BQ181" s="426" t="n"/>
      <c r="BR181" s="145" t="n"/>
      <c r="BS181" s="145" t="n"/>
      <c r="BT181" s="145" t="n"/>
      <c r="BU181" s="155" t="n"/>
      <c r="BV181" s="155" t="n"/>
      <c r="BW181" s="155" t="n"/>
      <c r="BX181" s="425" t="n"/>
      <c r="BY181" s="145" t="n"/>
      <c r="BZ181" s="145" t="n"/>
      <c r="CA181" s="145" t="n"/>
      <c r="CB181" s="155" t="n"/>
      <c r="CC181" s="155" t="n"/>
      <c r="CD181" s="155" t="n"/>
      <c r="CE181" s="425" t="n"/>
      <c r="CF181" s="145" t="n"/>
      <c r="CG181" s="145" t="n"/>
      <c r="CH181" s="145" t="n"/>
      <c r="CI181" s="155" t="n"/>
      <c r="CJ181" s="155" t="n"/>
      <c r="CK181" s="155" t="n"/>
      <c r="CL181" s="145" t="n"/>
      <c r="CM181" s="145" t="n"/>
      <c r="CN181" s="145" t="n"/>
      <c r="CO181" s="145" t="n"/>
      <c r="CP181" s="145" t="n"/>
      <c r="CQ181" s="145" t="n"/>
      <c r="CR181" s="145" t="n"/>
      <c r="CS181" s="145" t="n"/>
      <c r="CT181" s="145" t="n"/>
      <c r="CU181" s="145" t="n"/>
      <c r="CV181" s="145" t="n"/>
      <c r="CW181" s="145" t="n"/>
      <c r="CX181" s="145" t="n"/>
      <c r="CY181" s="145" t="n"/>
      <c r="CZ181" s="145" t="n"/>
      <c r="DA181" s="145" t="n"/>
      <c r="DB181" s="145" t="n"/>
      <c r="DC181" s="145" t="n"/>
      <c r="DD181" s="145" t="n"/>
      <c r="DE181" s="145" t="n"/>
      <c r="DF181" s="145" t="n"/>
      <c r="DG181" s="145" t="n"/>
      <c r="DH181" s="156" t="n"/>
    </row>
    <row r="182" ht="20.25" customHeight="1" s="621">
      <c r="A182" s="144" t="n"/>
      <c r="B182" s="145" t="n"/>
      <c r="C182" s="145" t="n"/>
      <c r="D182" s="146" t="n"/>
      <c r="E182" s="383" t="inlineStr">
        <is>
          <t>A68</t>
        </is>
      </c>
      <c r="F182" s="568" t="n"/>
      <c r="G182" s="568" t="n"/>
      <c r="H182" s="568" t="n"/>
      <c r="I182" s="386" t="n"/>
      <c r="J182" s="386" t="n"/>
      <c r="K182" s="386" t="n"/>
      <c r="L182" s="386" t="n"/>
      <c r="M182" s="154" t="n"/>
      <c r="N182" s="145" t="n"/>
      <c r="O182" s="145" t="n"/>
      <c r="P182" s="145" t="n"/>
      <c r="Q182" s="145" t="n"/>
      <c r="R182" s="145" t="n"/>
      <c r="S182" s="145" t="n"/>
      <c r="T182" s="145" t="n"/>
      <c r="U182" s="145" t="n"/>
      <c r="V182" s="145" t="n"/>
      <c r="W182" s="145" t="n"/>
      <c r="X182" s="145" t="n"/>
      <c r="Y182" s="145" t="n"/>
      <c r="Z182" s="145" t="n"/>
      <c r="AA182" s="145" t="n"/>
      <c r="AB182" s="145" t="n"/>
      <c r="AC182" s="145" t="n"/>
      <c r="AD182" s="145" t="n"/>
      <c r="AE182" s="145" t="n"/>
      <c r="AF182" s="145" t="n"/>
      <c r="AG182" s="145" t="n"/>
      <c r="AH182" s="145" t="n"/>
      <c r="AI182" s="145" t="n"/>
      <c r="AJ182" s="428" t="n"/>
      <c r="AK182" s="145" t="n"/>
      <c r="AL182" s="145" t="n"/>
      <c r="AM182" s="145" t="n"/>
      <c r="AN182" s="145" t="n"/>
      <c r="AO182" s="145" t="n"/>
      <c r="AP182" s="145" t="n"/>
      <c r="AQ182" s="145" t="n"/>
      <c r="AR182" s="145" t="n"/>
      <c r="AS182" s="145" t="n"/>
      <c r="AT182" s="145" t="n"/>
      <c r="AU182" s="145" t="n"/>
      <c r="AV182" s="425" t="n"/>
      <c r="AW182" s="145" t="n"/>
      <c r="AX182" s="145" t="n"/>
      <c r="AY182" s="145" t="n"/>
      <c r="AZ182" s="155" t="n"/>
      <c r="BA182" s="155" t="n"/>
      <c r="BB182" s="155" t="n"/>
      <c r="BC182" s="426" t="n"/>
      <c r="BD182" s="145" t="n"/>
      <c r="BE182" s="145" t="n"/>
      <c r="BF182" s="145" t="n"/>
      <c r="BG182" s="155" t="n"/>
      <c r="BH182" s="155" t="n"/>
      <c r="BI182" s="155" t="n"/>
      <c r="BJ182" s="426" t="n"/>
      <c r="BK182" s="145" t="n"/>
      <c r="BL182" s="145" t="n"/>
      <c r="BM182" s="145" t="n"/>
      <c r="BN182" s="155" t="n"/>
      <c r="BO182" s="155" t="n"/>
      <c r="BP182" s="155" t="n"/>
      <c r="BQ182" s="426" t="n"/>
      <c r="BR182" s="145" t="n"/>
      <c r="BS182" s="145" t="n"/>
      <c r="BT182" s="145" t="n"/>
      <c r="BU182" s="155" t="n"/>
      <c r="BV182" s="155" t="n"/>
      <c r="BW182" s="155" t="n"/>
      <c r="BX182" s="425" t="n"/>
      <c r="BY182" s="145" t="n"/>
      <c r="BZ182" s="145" t="n"/>
      <c r="CA182" s="145" t="n"/>
      <c r="CB182" s="155" t="n"/>
      <c r="CC182" s="155" t="n"/>
      <c r="CD182" s="155" t="n"/>
      <c r="CE182" s="425" t="n"/>
      <c r="CF182" s="145" t="n"/>
      <c r="CG182" s="145" t="n"/>
      <c r="CH182" s="145" t="n"/>
      <c r="CI182" s="155" t="n"/>
      <c r="CJ182" s="155" t="n"/>
      <c r="CK182" s="155" t="n"/>
      <c r="CL182" s="145" t="n"/>
      <c r="CM182" s="145" t="n"/>
      <c r="CN182" s="145" t="n"/>
      <c r="CO182" s="145" t="n"/>
      <c r="CP182" s="145" t="n"/>
      <c r="CQ182" s="145" t="n"/>
      <c r="CR182" s="145" t="n"/>
      <c r="CS182" s="145" t="n"/>
      <c r="CT182" s="145" t="n"/>
      <c r="CU182" s="145" t="n"/>
      <c r="CV182" s="145" t="n"/>
      <c r="CW182" s="145" t="n"/>
      <c r="CX182" s="145" t="n"/>
      <c r="CY182" s="145" t="n"/>
      <c r="CZ182" s="145" t="n"/>
      <c r="DA182" s="145" t="n"/>
      <c r="DB182" s="145" t="n"/>
      <c r="DC182" s="145" t="n"/>
      <c r="DD182" s="145" t="n"/>
      <c r="DE182" s="145" t="n"/>
      <c r="DF182" s="145" t="n"/>
      <c r="DG182" s="145" t="n"/>
      <c r="DH182" s="156" t="n"/>
    </row>
    <row r="183" ht="20.25" customHeight="1" s="621">
      <c r="A183" s="144" t="n"/>
      <c r="B183" s="145" t="n"/>
      <c r="C183" s="145" t="n"/>
      <c r="D183" s="146" t="n"/>
      <c r="E183" s="383" t="inlineStr">
        <is>
          <t>A69</t>
        </is>
      </c>
      <c r="F183" s="568" t="n"/>
      <c r="G183" s="568" t="n"/>
      <c r="H183" s="568" t="n"/>
      <c r="I183" s="386" t="n"/>
      <c r="J183" s="386" t="n"/>
      <c r="K183" s="386" t="n"/>
      <c r="L183" s="386" t="n"/>
      <c r="M183" s="154" t="n"/>
      <c r="N183" s="145" t="n"/>
      <c r="O183" s="145" t="n"/>
      <c r="P183" s="145" t="n"/>
      <c r="Q183" s="145" t="n"/>
      <c r="R183" s="145" t="n"/>
      <c r="S183" s="145" t="n"/>
      <c r="T183" s="145" t="n"/>
      <c r="U183" s="145" t="n"/>
      <c r="V183" s="145" t="n"/>
      <c r="W183" s="145" t="n"/>
      <c r="X183" s="145" t="n"/>
      <c r="Y183" s="145" t="n"/>
      <c r="Z183" s="145" t="n"/>
      <c r="AA183" s="145" t="n"/>
      <c r="AB183" s="145" t="n"/>
      <c r="AC183" s="145" t="n"/>
      <c r="AD183" s="145" t="n"/>
      <c r="AE183" s="145" t="n"/>
      <c r="AF183" s="145" t="n"/>
      <c r="AG183" s="145" t="n"/>
      <c r="AH183" s="145" t="n"/>
      <c r="AI183" s="145" t="n"/>
      <c r="AJ183" s="428" t="n"/>
      <c r="AK183" s="145" t="n"/>
      <c r="AL183" s="145" t="n"/>
      <c r="AM183" s="145" t="n"/>
      <c r="AN183" s="145" t="n"/>
      <c r="AO183" s="145" t="n"/>
      <c r="AP183" s="145" t="n"/>
      <c r="AQ183" s="145" t="n"/>
      <c r="AR183" s="145" t="n"/>
      <c r="AS183" s="145" t="n"/>
      <c r="AT183" s="145" t="n"/>
      <c r="AU183" s="145" t="n"/>
      <c r="AV183" s="425" t="n"/>
      <c r="AW183" s="145" t="n"/>
      <c r="AX183" s="145" t="n"/>
      <c r="AY183" s="145" t="n"/>
      <c r="AZ183" s="155" t="n"/>
      <c r="BA183" s="155" t="n"/>
      <c r="BB183" s="155" t="n"/>
      <c r="BC183" s="426" t="n"/>
      <c r="BD183" s="145" t="n"/>
      <c r="BE183" s="145" t="n"/>
      <c r="BF183" s="145" t="n"/>
      <c r="BG183" s="155" t="n"/>
      <c r="BH183" s="155" t="n"/>
      <c r="BI183" s="155" t="n"/>
      <c r="BJ183" s="426" t="n"/>
      <c r="BK183" s="145" t="n"/>
      <c r="BL183" s="145" t="n"/>
      <c r="BM183" s="145" t="n"/>
      <c r="BN183" s="155" t="n"/>
      <c r="BO183" s="155" t="n"/>
      <c r="BP183" s="155" t="n"/>
      <c r="BQ183" s="426" t="n"/>
      <c r="BR183" s="145" t="n"/>
      <c r="BS183" s="145" t="n"/>
      <c r="BT183" s="145" t="n"/>
      <c r="BU183" s="155" t="n"/>
      <c r="BV183" s="155" t="n"/>
      <c r="BW183" s="155" t="n"/>
      <c r="BX183" s="425" t="n"/>
      <c r="BY183" s="145" t="n"/>
      <c r="BZ183" s="145" t="n"/>
      <c r="CA183" s="145" t="n"/>
      <c r="CB183" s="155" t="n"/>
      <c r="CC183" s="155" t="n"/>
      <c r="CD183" s="155" t="n"/>
      <c r="CE183" s="425" t="n"/>
      <c r="CF183" s="145" t="n"/>
      <c r="CG183" s="145" t="n"/>
      <c r="CH183" s="145" t="n"/>
      <c r="CI183" s="155" t="n"/>
      <c r="CJ183" s="155" t="n"/>
      <c r="CK183" s="155" t="n"/>
      <c r="CL183" s="145" t="n"/>
      <c r="CM183" s="145" t="n"/>
      <c r="CN183" s="145" t="n"/>
      <c r="CO183" s="145" t="n"/>
      <c r="CP183" s="145" t="n"/>
      <c r="CQ183" s="145" t="n"/>
      <c r="CR183" s="145" t="n"/>
      <c r="CS183" s="145" t="n"/>
      <c r="CT183" s="145" t="n"/>
      <c r="CU183" s="145" t="n"/>
      <c r="CV183" s="145" t="n"/>
      <c r="CW183" s="145" t="n"/>
      <c r="CX183" s="145" t="n"/>
      <c r="CY183" s="145" t="n"/>
      <c r="CZ183" s="145" t="n"/>
      <c r="DA183" s="145" t="n"/>
      <c r="DB183" s="145" t="n"/>
      <c r="DC183" s="145" t="n"/>
      <c r="DD183" s="145" t="n"/>
      <c r="DE183" s="145" t="n"/>
      <c r="DF183" s="145" t="n"/>
      <c r="DG183" s="145" t="n"/>
      <c r="DH183" s="156" t="n"/>
    </row>
    <row r="184" ht="20.25" customHeight="1" s="621">
      <c r="A184" s="144" t="n"/>
      <c r="B184" s="145" t="n"/>
      <c r="C184" s="145" t="n"/>
      <c r="D184" s="146" t="n"/>
      <c r="E184" s="383" t="inlineStr">
        <is>
          <t>A70</t>
        </is>
      </c>
      <c r="F184" s="568" t="n"/>
      <c r="G184" s="568" t="n"/>
      <c r="H184" s="568" t="n"/>
      <c r="I184" s="386" t="n"/>
      <c r="J184" s="386" t="n"/>
      <c r="K184" s="386" t="n"/>
      <c r="L184" s="386" t="n"/>
      <c r="M184" s="154" t="n"/>
      <c r="N184" s="145" t="n"/>
      <c r="O184" s="145" t="n"/>
      <c r="P184" s="145" t="n"/>
      <c r="Q184" s="145" t="n"/>
      <c r="R184" s="145" t="n"/>
      <c r="S184" s="145" t="n"/>
      <c r="T184" s="145" t="n"/>
      <c r="U184" s="145" t="n"/>
      <c r="V184" s="145" t="n"/>
      <c r="W184" s="145" t="n"/>
      <c r="X184" s="145" t="n"/>
      <c r="Y184" s="145" t="n"/>
      <c r="Z184" s="145" t="n"/>
      <c r="AA184" s="145" t="n"/>
      <c r="AB184" s="145" t="n"/>
      <c r="AC184" s="145" t="n"/>
      <c r="AD184" s="145" t="n"/>
      <c r="AE184" s="145" t="n"/>
      <c r="AF184" s="145" t="n"/>
      <c r="AG184" s="145" t="n"/>
      <c r="AH184" s="145" t="n"/>
      <c r="AI184" s="145" t="n"/>
      <c r="AJ184" s="428" t="n"/>
      <c r="AK184" s="145" t="n"/>
      <c r="AL184" s="145" t="n"/>
      <c r="AM184" s="145" t="n"/>
      <c r="AN184" s="145" t="n"/>
      <c r="AO184" s="145" t="n"/>
      <c r="AP184" s="145" t="n"/>
      <c r="AQ184" s="145" t="n"/>
      <c r="AR184" s="145" t="n"/>
      <c r="AS184" s="145" t="n"/>
      <c r="AT184" s="145" t="n"/>
      <c r="AU184" s="145" t="n"/>
      <c r="AV184" s="425" t="n"/>
      <c r="AW184" s="145" t="n"/>
      <c r="AX184" s="145" t="n"/>
      <c r="AY184" s="145" t="n"/>
      <c r="AZ184" s="155" t="n"/>
      <c r="BA184" s="155" t="n"/>
      <c r="BB184" s="155" t="n"/>
      <c r="BC184" s="426" t="n"/>
      <c r="BD184" s="145" t="n"/>
      <c r="BE184" s="145" t="n"/>
      <c r="BF184" s="145" t="n"/>
      <c r="BG184" s="155" t="n"/>
      <c r="BH184" s="155" t="n"/>
      <c r="BI184" s="155" t="n"/>
      <c r="BJ184" s="426" t="n"/>
      <c r="BK184" s="145" t="n"/>
      <c r="BL184" s="145" t="n"/>
      <c r="BM184" s="145" t="n"/>
      <c r="BN184" s="155" t="n"/>
      <c r="BO184" s="155" t="n"/>
      <c r="BP184" s="155" t="n"/>
      <c r="BQ184" s="426" t="n"/>
      <c r="BR184" s="145" t="n"/>
      <c r="BS184" s="145" t="n"/>
      <c r="BT184" s="145" t="n"/>
      <c r="BU184" s="155" t="n"/>
      <c r="BV184" s="155" t="n"/>
      <c r="BW184" s="155" t="n"/>
      <c r="BX184" s="425" t="n"/>
      <c r="BY184" s="145" t="n"/>
      <c r="BZ184" s="145" t="n"/>
      <c r="CA184" s="145" t="n"/>
      <c r="CB184" s="155" t="n"/>
      <c r="CC184" s="155" t="n"/>
      <c r="CD184" s="155" t="n"/>
      <c r="CE184" s="425" t="n"/>
      <c r="CF184" s="145" t="n"/>
      <c r="CG184" s="145" t="n"/>
      <c r="CH184" s="145" t="n"/>
      <c r="CI184" s="155" t="n"/>
      <c r="CJ184" s="155" t="n"/>
      <c r="CK184" s="155" t="n"/>
      <c r="CL184" s="145" t="n"/>
      <c r="CM184" s="145" t="n"/>
      <c r="CN184" s="145" t="n"/>
      <c r="CO184" s="145" t="n"/>
      <c r="CP184" s="145" t="n"/>
      <c r="CQ184" s="145" t="n"/>
      <c r="CR184" s="145" t="n"/>
      <c r="CS184" s="145" t="n"/>
      <c r="CT184" s="145" t="n"/>
      <c r="CU184" s="145" t="n"/>
      <c r="CV184" s="145" t="n"/>
      <c r="CW184" s="145" t="n"/>
      <c r="CX184" s="145" t="n"/>
      <c r="CY184" s="145" t="n"/>
      <c r="CZ184" s="145" t="n"/>
      <c r="DA184" s="145" t="n"/>
      <c r="DB184" s="145" t="n"/>
      <c r="DC184" s="145" t="n"/>
      <c r="DD184" s="145" t="n"/>
      <c r="DE184" s="145" t="n"/>
      <c r="DF184" s="145" t="n"/>
      <c r="DG184" s="145" t="n"/>
      <c r="DH184" s="156" t="n"/>
    </row>
    <row r="185" ht="20.25" customHeight="1" s="621">
      <c r="A185" s="144" t="n"/>
      <c r="B185" s="145" t="n"/>
      <c r="C185" s="145" t="n"/>
      <c r="D185" s="146" t="n"/>
      <c r="E185" s="383" t="inlineStr">
        <is>
          <t>A71</t>
        </is>
      </c>
      <c r="F185" s="568" t="n"/>
      <c r="G185" s="568" t="n"/>
      <c r="H185" s="568" t="n"/>
      <c r="I185" s="386" t="n"/>
      <c r="J185" s="386" t="n"/>
      <c r="K185" s="386" t="n"/>
      <c r="L185" s="386" t="n"/>
      <c r="M185" s="154" t="n"/>
      <c r="N185" s="145" t="n"/>
      <c r="O185" s="145" t="n"/>
      <c r="P185" s="145" t="n"/>
      <c r="Q185" s="145" t="n"/>
      <c r="R185" s="145" t="n"/>
      <c r="S185" s="145" t="n"/>
      <c r="T185" s="145" t="n"/>
      <c r="U185" s="145" t="n"/>
      <c r="V185" s="145" t="n"/>
      <c r="W185" s="145" t="n"/>
      <c r="X185" s="145" t="n"/>
      <c r="Y185" s="145" t="n"/>
      <c r="Z185" s="145" t="n"/>
      <c r="AA185" s="145" t="n"/>
      <c r="AB185" s="145" t="n"/>
      <c r="AC185" s="145" t="n"/>
      <c r="AD185" s="145" t="n"/>
      <c r="AE185" s="145" t="n"/>
      <c r="AF185" s="145" t="n"/>
      <c r="AG185" s="145" t="n"/>
      <c r="AH185" s="145" t="n"/>
      <c r="AI185" s="145" t="n"/>
      <c r="AJ185" s="428" t="n"/>
      <c r="AK185" s="145" t="n"/>
      <c r="AL185" s="145" t="n"/>
      <c r="AM185" s="145" t="n"/>
      <c r="AN185" s="145" t="n"/>
      <c r="AO185" s="145" t="n"/>
      <c r="AP185" s="145" t="n"/>
      <c r="AQ185" s="145" t="n"/>
      <c r="AR185" s="145" t="n"/>
      <c r="AS185" s="145" t="n"/>
      <c r="AT185" s="145" t="n"/>
      <c r="AU185" s="145" t="n"/>
      <c r="AV185" s="425" t="n"/>
      <c r="AW185" s="145" t="n"/>
      <c r="AX185" s="145" t="n"/>
      <c r="AY185" s="145" t="n"/>
      <c r="AZ185" s="155" t="n"/>
      <c r="BA185" s="155" t="n"/>
      <c r="BB185" s="155" t="n"/>
      <c r="BC185" s="426" t="n"/>
      <c r="BD185" s="145" t="n"/>
      <c r="BE185" s="145" t="n"/>
      <c r="BF185" s="145" t="n"/>
      <c r="BG185" s="155" t="n"/>
      <c r="BH185" s="155" t="n"/>
      <c r="BI185" s="155" t="n"/>
      <c r="BJ185" s="426" t="n"/>
      <c r="BK185" s="145" t="n"/>
      <c r="BL185" s="145" t="n"/>
      <c r="BM185" s="145" t="n"/>
      <c r="BN185" s="155" t="n"/>
      <c r="BO185" s="155" t="n"/>
      <c r="BP185" s="155" t="n"/>
      <c r="BQ185" s="426" t="n"/>
      <c r="BR185" s="145" t="n"/>
      <c r="BS185" s="145" t="n"/>
      <c r="BT185" s="145" t="n"/>
      <c r="BU185" s="155" t="n"/>
      <c r="BV185" s="155" t="n"/>
      <c r="BW185" s="155" t="n"/>
      <c r="BX185" s="425" t="n"/>
      <c r="BY185" s="145" t="n"/>
      <c r="BZ185" s="145" t="n"/>
      <c r="CA185" s="145" t="n"/>
      <c r="CB185" s="155" t="n"/>
      <c r="CC185" s="155" t="n"/>
      <c r="CD185" s="155" t="n"/>
      <c r="CE185" s="425" t="n"/>
      <c r="CF185" s="145" t="n"/>
      <c r="CG185" s="145" t="n"/>
      <c r="CH185" s="145" t="n"/>
      <c r="CI185" s="155" t="n"/>
      <c r="CJ185" s="155" t="n"/>
      <c r="CK185" s="155" t="n"/>
      <c r="CL185" s="145" t="n"/>
      <c r="CM185" s="145" t="n"/>
      <c r="CN185" s="145" t="n"/>
      <c r="CO185" s="145" t="n"/>
      <c r="CP185" s="145" t="n"/>
      <c r="CQ185" s="145" t="n"/>
      <c r="CR185" s="145" t="n"/>
      <c r="CS185" s="145" t="n"/>
      <c r="CT185" s="145" t="n"/>
      <c r="CU185" s="145" t="n"/>
      <c r="CV185" s="145" t="n"/>
      <c r="CW185" s="145" t="n"/>
      <c r="CX185" s="145" t="n"/>
      <c r="CY185" s="145" t="n"/>
      <c r="CZ185" s="145" t="n"/>
      <c r="DA185" s="145" t="n"/>
      <c r="DB185" s="145" t="n"/>
      <c r="DC185" s="145" t="n"/>
      <c r="DD185" s="145" t="n"/>
      <c r="DE185" s="145" t="n"/>
      <c r="DF185" s="145" t="n"/>
      <c r="DG185" s="145" t="n"/>
      <c r="DH185" s="156" t="n"/>
    </row>
    <row r="186" ht="20.25" customHeight="1" s="621">
      <c r="A186" s="144" t="n"/>
      <c r="B186" s="145" t="n"/>
      <c r="C186" s="145" t="n"/>
      <c r="D186" s="146" t="n"/>
      <c r="E186" s="383" t="inlineStr">
        <is>
          <t>A72</t>
        </is>
      </c>
      <c r="F186" s="568" t="n"/>
      <c r="G186" s="568" t="n"/>
      <c r="H186" s="568" t="n"/>
      <c r="I186" s="386" t="n"/>
      <c r="J186" s="386" t="n"/>
      <c r="K186" s="386" t="n"/>
      <c r="L186" s="386" t="n"/>
      <c r="M186" s="154" t="n"/>
      <c r="N186" s="145" t="n"/>
      <c r="O186" s="145" t="n"/>
      <c r="P186" s="145" t="n"/>
      <c r="Q186" s="145" t="n"/>
      <c r="R186" s="145" t="n"/>
      <c r="S186" s="145" t="n"/>
      <c r="T186" s="145" t="n"/>
      <c r="U186" s="145" t="n"/>
      <c r="V186" s="145" t="n"/>
      <c r="W186" s="145" t="n"/>
      <c r="X186" s="145" t="n"/>
      <c r="Y186" s="145" t="n"/>
      <c r="Z186" s="145" t="n"/>
      <c r="AA186" s="145" t="n"/>
      <c r="AB186" s="145" t="n"/>
      <c r="AC186" s="145" t="n"/>
      <c r="AD186" s="145" t="n"/>
      <c r="AE186" s="145" t="n"/>
      <c r="AF186" s="145" t="n"/>
      <c r="AG186" s="145" t="n"/>
      <c r="AH186" s="145" t="n"/>
      <c r="AI186" s="145" t="n"/>
      <c r="AJ186" s="428" t="n"/>
      <c r="AK186" s="145" t="n"/>
      <c r="AL186" s="145" t="n"/>
      <c r="AM186" s="145" t="n"/>
      <c r="AN186" s="145" t="n"/>
      <c r="AO186" s="145" t="n"/>
      <c r="AP186" s="145" t="n"/>
      <c r="AQ186" s="145" t="n"/>
      <c r="AR186" s="145" t="n"/>
      <c r="AS186" s="145" t="n"/>
      <c r="AT186" s="145" t="n"/>
      <c r="AU186" s="145" t="n"/>
      <c r="AV186" s="425" t="n"/>
      <c r="AW186" s="145" t="n"/>
      <c r="AX186" s="145" t="n"/>
      <c r="AY186" s="145" t="n"/>
      <c r="AZ186" s="155" t="n"/>
      <c r="BA186" s="155" t="n"/>
      <c r="BB186" s="155" t="n"/>
      <c r="BC186" s="426" t="n"/>
      <c r="BD186" s="145" t="n"/>
      <c r="BE186" s="145" t="n"/>
      <c r="BF186" s="145" t="n"/>
      <c r="BG186" s="155" t="n"/>
      <c r="BH186" s="155" t="n"/>
      <c r="BI186" s="155" t="n"/>
      <c r="BJ186" s="426" t="n"/>
      <c r="BK186" s="145" t="n"/>
      <c r="BL186" s="145" t="n"/>
      <c r="BM186" s="145" t="n"/>
      <c r="BN186" s="155" t="n"/>
      <c r="BO186" s="155" t="n"/>
      <c r="BP186" s="155" t="n"/>
      <c r="BQ186" s="426" t="n"/>
      <c r="BR186" s="145" t="n"/>
      <c r="BS186" s="145" t="n"/>
      <c r="BT186" s="145" t="n"/>
      <c r="BU186" s="155" t="n"/>
      <c r="BV186" s="155" t="n"/>
      <c r="BW186" s="155" t="n"/>
      <c r="BX186" s="425" t="n"/>
      <c r="BY186" s="145" t="n"/>
      <c r="BZ186" s="145" t="n"/>
      <c r="CA186" s="145" t="n"/>
      <c r="CB186" s="155" t="n"/>
      <c r="CC186" s="155" t="n"/>
      <c r="CD186" s="155" t="n"/>
      <c r="CE186" s="425" t="n"/>
      <c r="CF186" s="145" t="n"/>
      <c r="CG186" s="145" t="n"/>
      <c r="CH186" s="145" t="n"/>
      <c r="CI186" s="155" t="n"/>
      <c r="CJ186" s="155" t="n"/>
      <c r="CK186" s="155" t="n"/>
      <c r="CL186" s="145" t="n"/>
      <c r="CM186" s="145" t="n"/>
      <c r="CN186" s="145" t="n"/>
      <c r="CO186" s="145" t="n"/>
      <c r="CP186" s="145" t="n"/>
      <c r="CQ186" s="145" t="n"/>
      <c r="CR186" s="145" t="n"/>
      <c r="CS186" s="145" t="n"/>
      <c r="CT186" s="145" t="n"/>
      <c r="CU186" s="145" t="n"/>
      <c r="CV186" s="145" t="n"/>
      <c r="CW186" s="145" t="n"/>
      <c r="CX186" s="145" t="n"/>
      <c r="CY186" s="145" t="n"/>
      <c r="CZ186" s="145" t="n"/>
      <c r="DA186" s="145" t="n"/>
      <c r="DB186" s="145" t="n"/>
      <c r="DC186" s="145" t="n"/>
      <c r="DD186" s="145" t="n"/>
      <c r="DE186" s="145" t="n"/>
      <c r="DF186" s="145" t="n"/>
      <c r="DG186" s="145" t="n"/>
      <c r="DH186" s="156" t="n"/>
    </row>
    <row r="187" ht="20.25" customHeight="1" s="621">
      <c r="A187" s="144" t="n"/>
      <c r="B187" s="145" t="n"/>
      <c r="C187" s="145" t="n"/>
      <c r="D187" s="146" t="n"/>
      <c r="E187" s="383" t="inlineStr">
        <is>
          <t>A73</t>
        </is>
      </c>
      <c r="F187" s="568" t="n"/>
      <c r="G187" s="568" t="n"/>
      <c r="H187" s="568" t="n"/>
      <c r="I187" s="386" t="n"/>
      <c r="J187" s="386" t="n"/>
      <c r="K187" s="386" t="n"/>
      <c r="L187" s="386" t="n"/>
      <c r="M187" s="154" t="n"/>
      <c r="N187" s="145" t="n"/>
      <c r="O187" s="145" t="n"/>
      <c r="P187" s="145" t="n"/>
      <c r="Q187" s="145" t="n"/>
      <c r="R187" s="145" t="n"/>
      <c r="S187" s="145" t="n"/>
      <c r="T187" s="145" t="n"/>
      <c r="U187" s="145" t="n"/>
      <c r="V187" s="145" t="n"/>
      <c r="W187" s="145" t="n"/>
      <c r="X187" s="145" t="n"/>
      <c r="Y187" s="145" t="n"/>
      <c r="Z187" s="145" t="n"/>
      <c r="AA187" s="145" t="n"/>
      <c r="AB187" s="145" t="n"/>
      <c r="AC187" s="145" t="n"/>
      <c r="AD187" s="145" t="n"/>
      <c r="AE187" s="145" t="n"/>
      <c r="AF187" s="145" t="n"/>
      <c r="AG187" s="145" t="n"/>
      <c r="AH187" s="145" t="n"/>
      <c r="AI187" s="145" t="n"/>
      <c r="AJ187" s="428" t="n"/>
      <c r="AK187" s="145" t="n"/>
      <c r="AL187" s="145" t="n"/>
      <c r="AM187" s="145" t="n"/>
      <c r="AN187" s="145" t="n"/>
      <c r="AO187" s="145" t="n"/>
      <c r="AP187" s="145" t="n"/>
      <c r="AQ187" s="145" t="n"/>
      <c r="AR187" s="145" t="n"/>
      <c r="AS187" s="145" t="n"/>
      <c r="AT187" s="145" t="n"/>
      <c r="AU187" s="145" t="n"/>
      <c r="AV187" s="425" t="n"/>
      <c r="AW187" s="145" t="n"/>
      <c r="AX187" s="145" t="n"/>
      <c r="AY187" s="145" t="n"/>
      <c r="AZ187" s="155" t="n"/>
      <c r="BA187" s="155" t="n"/>
      <c r="BB187" s="155" t="n"/>
      <c r="BC187" s="426" t="n"/>
      <c r="BD187" s="145" t="n"/>
      <c r="BE187" s="145" t="n"/>
      <c r="BF187" s="145" t="n"/>
      <c r="BG187" s="155" t="n"/>
      <c r="BH187" s="155" t="n"/>
      <c r="BI187" s="155" t="n"/>
      <c r="BJ187" s="426" t="n"/>
      <c r="BK187" s="145" t="n"/>
      <c r="BL187" s="145" t="n"/>
      <c r="BM187" s="145" t="n"/>
      <c r="BN187" s="155" t="n"/>
      <c r="BO187" s="155" t="n"/>
      <c r="BP187" s="155" t="n"/>
      <c r="BQ187" s="426" t="n"/>
      <c r="BR187" s="145" t="n"/>
      <c r="BS187" s="145" t="n"/>
      <c r="BT187" s="145" t="n"/>
      <c r="BU187" s="155" t="n"/>
      <c r="BV187" s="155" t="n"/>
      <c r="BW187" s="155" t="n"/>
      <c r="BX187" s="425" t="n"/>
      <c r="BY187" s="145" t="n"/>
      <c r="BZ187" s="145" t="n"/>
      <c r="CA187" s="145" t="n"/>
      <c r="CB187" s="155" t="n"/>
      <c r="CC187" s="155" t="n"/>
      <c r="CD187" s="155" t="n"/>
      <c r="CE187" s="425" t="n"/>
      <c r="CF187" s="145" t="n"/>
      <c r="CG187" s="145" t="n"/>
      <c r="CH187" s="145" t="n"/>
      <c r="CI187" s="155" t="n"/>
      <c r="CJ187" s="155" t="n"/>
      <c r="CK187" s="155" t="n"/>
      <c r="CL187" s="145" t="n"/>
      <c r="CM187" s="145" t="n"/>
      <c r="CN187" s="145" t="n"/>
      <c r="CO187" s="145" t="n"/>
      <c r="CP187" s="145" t="n"/>
      <c r="CQ187" s="145" t="n"/>
      <c r="CR187" s="145" t="n"/>
      <c r="CS187" s="145" t="n"/>
      <c r="CT187" s="145" t="n"/>
      <c r="CU187" s="145" t="n"/>
      <c r="CV187" s="145" t="n"/>
      <c r="CW187" s="145" t="n"/>
      <c r="CX187" s="145" t="n"/>
      <c r="CY187" s="145" t="n"/>
      <c r="CZ187" s="145" t="n"/>
      <c r="DA187" s="145" t="n"/>
      <c r="DB187" s="145" t="n"/>
      <c r="DC187" s="145" t="n"/>
      <c r="DD187" s="145" t="n"/>
      <c r="DE187" s="145" t="n"/>
      <c r="DF187" s="145" t="n"/>
      <c r="DG187" s="145" t="n"/>
      <c r="DH187" s="156" t="n"/>
    </row>
    <row r="188" ht="20.25" customHeight="1" s="621">
      <c r="A188" s="144" t="n"/>
      <c r="B188" s="145" t="n"/>
      <c r="C188" s="145" t="n"/>
      <c r="D188" s="146" t="n"/>
      <c r="E188" s="383" t="inlineStr">
        <is>
          <t>A74</t>
        </is>
      </c>
      <c r="F188" s="568" t="n"/>
      <c r="G188" s="568" t="n"/>
      <c r="H188" s="568" t="n"/>
      <c r="I188" s="386" t="n"/>
      <c r="J188" s="386" t="n"/>
      <c r="K188" s="386" t="n"/>
      <c r="L188" s="386" t="n"/>
      <c r="M188" s="154" t="n"/>
      <c r="N188" s="145" t="n"/>
      <c r="O188" s="145" t="n"/>
      <c r="P188" s="145" t="n"/>
      <c r="Q188" s="145" t="n"/>
      <c r="R188" s="145" t="n"/>
      <c r="S188" s="145" t="n"/>
      <c r="T188" s="145" t="n"/>
      <c r="U188" s="145" t="n"/>
      <c r="V188" s="145" t="n"/>
      <c r="W188" s="145" t="n"/>
      <c r="X188" s="145" t="n"/>
      <c r="Y188" s="145" t="n"/>
      <c r="Z188" s="145" t="n"/>
      <c r="AA188" s="145" t="n"/>
      <c r="AB188" s="145" t="n"/>
      <c r="AC188" s="145" t="n"/>
      <c r="AD188" s="145" t="n"/>
      <c r="AE188" s="145" t="n"/>
      <c r="AF188" s="145" t="n"/>
      <c r="AG188" s="145" t="n"/>
      <c r="AH188" s="145" t="n"/>
      <c r="AI188" s="145" t="n"/>
      <c r="AJ188" s="428" t="n"/>
      <c r="AK188" s="145" t="n"/>
      <c r="AL188" s="145" t="n"/>
      <c r="AM188" s="145" t="n"/>
      <c r="AN188" s="145" t="n"/>
      <c r="AO188" s="145" t="n"/>
      <c r="AP188" s="145" t="n"/>
      <c r="AQ188" s="145" t="n"/>
      <c r="AR188" s="145" t="n"/>
      <c r="AS188" s="145" t="n"/>
      <c r="AT188" s="145" t="n"/>
      <c r="AU188" s="145" t="n"/>
      <c r="AV188" s="425" t="n"/>
      <c r="AW188" s="145" t="n"/>
      <c r="AX188" s="145" t="n"/>
      <c r="AY188" s="145" t="n"/>
      <c r="AZ188" s="155" t="n"/>
      <c r="BA188" s="155" t="n"/>
      <c r="BB188" s="155" t="n"/>
      <c r="BC188" s="426" t="n"/>
      <c r="BD188" s="145" t="n"/>
      <c r="BE188" s="145" t="n"/>
      <c r="BF188" s="145" t="n"/>
      <c r="BG188" s="155" t="n"/>
      <c r="BH188" s="155" t="n"/>
      <c r="BI188" s="155" t="n"/>
      <c r="BJ188" s="426" t="n"/>
      <c r="BK188" s="145" t="n"/>
      <c r="BL188" s="145" t="n"/>
      <c r="BM188" s="145" t="n"/>
      <c r="BN188" s="155" t="n"/>
      <c r="BO188" s="155" t="n"/>
      <c r="BP188" s="155" t="n"/>
      <c r="BQ188" s="426" t="n"/>
      <c r="BR188" s="145" t="n"/>
      <c r="BS188" s="145" t="n"/>
      <c r="BT188" s="145" t="n"/>
      <c r="BU188" s="155" t="n"/>
      <c r="BV188" s="155" t="n"/>
      <c r="BW188" s="155" t="n"/>
      <c r="BX188" s="425" t="n"/>
      <c r="BY188" s="145" t="n"/>
      <c r="BZ188" s="145" t="n"/>
      <c r="CA188" s="145" t="n"/>
      <c r="CB188" s="155" t="n"/>
      <c r="CC188" s="155" t="n"/>
      <c r="CD188" s="155" t="n"/>
      <c r="CE188" s="425" t="n"/>
      <c r="CF188" s="145" t="n"/>
      <c r="CG188" s="145" t="n"/>
      <c r="CH188" s="145" t="n"/>
      <c r="CI188" s="155" t="n"/>
      <c r="CJ188" s="155" t="n"/>
      <c r="CK188" s="155" t="n"/>
      <c r="CL188" s="145" t="n"/>
      <c r="CM188" s="145" t="n"/>
      <c r="CN188" s="145" t="n"/>
      <c r="CO188" s="145" t="n"/>
      <c r="CP188" s="145" t="n"/>
      <c r="CQ188" s="145" t="n"/>
      <c r="CR188" s="145" t="n"/>
      <c r="CS188" s="145" t="n"/>
      <c r="CT188" s="145" t="n"/>
      <c r="CU188" s="145" t="n"/>
      <c r="CV188" s="145" t="n"/>
      <c r="CW188" s="145" t="n"/>
      <c r="CX188" s="145" t="n"/>
      <c r="CY188" s="145" t="n"/>
      <c r="CZ188" s="145" t="n"/>
      <c r="DA188" s="145" t="n"/>
      <c r="DB188" s="145" t="n"/>
      <c r="DC188" s="145" t="n"/>
      <c r="DD188" s="145" t="n"/>
      <c r="DE188" s="145" t="n"/>
      <c r="DF188" s="145" t="n"/>
      <c r="DG188" s="145" t="n"/>
      <c r="DH188" s="156" t="n"/>
    </row>
    <row r="189" ht="20.25" customHeight="1" s="621">
      <c r="A189" s="144" t="n"/>
      <c r="B189" s="145" t="n"/>
      <c r="C189" s="145" t="n"/>
      <c r="D189" s="146" t="n"/>
      <c r="E189" s="383" t="inlineStr">
        <is>
          <t>A75</t>
        </is>
      </c>
      <c r="F189" s="568" t="n"/>
      <c r="G189" s="568" t="n"/>
      <c r="H189" s="568" t="n"/>
      <c r="I189" s="386" t="n"/>
      <c r="J189" s="386" t="n"/>
      <c r="K189" s="386" t="n"/>
      <c r="L189" s="386" t="n"/>
      <c r="M189" s="154" t="n"/>
      <c r="N189" s="145" t="n"/>
      <c r="O189" s="145" t="n"/>
      <c r="P189" s="145" t="n"/>
      <c r="Q189" s="145" t="n"/>
      <c r="R189" s="145" t="n"/>
      <c r="S189" s="145" t="n"/>
      <c r="T189" s="145" t="n"/>
      <c r="U189" s="145" t="n"/>
      <c r="V189" s="145" t="n"/>
      <c r="W189" s="145" t="n"/>
      <c r="X189" s="145" t="n"/>
      <c r="Y189" s="145" t="n"/>
      <c r="Z189" s="145" t="n"/>
      <c r="AA189" s="145" t="n"/>
      <c r="AB189" s="145" t="n"/>
      <c r="AC189" s="145" t="n"/>
      <c r="AD189" s="145" t="n"/>
      <c r="AE189" s="145" t="n"/>
      <c r="AF189" s="145" t="n"/>
      <c r="AG189" s="145" t="n"/>
      <c r="AH189" s="145" t="n"/>
      <c r="AI189" s="145" t="n"/>
      <c r="AJ189" s="428" t="n"/>
      <c r="AK189" s="145" t="n"/>
      <c r="AL189" s="145" t="n"/>
      <c r="AM189" s="145" t="n"/>
      <c r="AN189" s="145" t="n"/>
      <c r="AO189" s="145" t="n"/>
      <c r="AP189" s="145" t="n"/>
      <c r="AQ189" s="145" t="n"/>
      <c r="AR189" s="145" t="n"/>
      <c r="AS189" s="145" t="n"/>
      <c r="AT189" s="145" t="n"/>
      <c r="AU189" s="145" t="n"/>
      <c r="AV189" s="425" t="n"/>
      <c r="AW189" s="145" t="n"/>
      <c r="AX189" s="145" t="n"/>
      <c r="AY189" s="145" t="n"/>
      <c r="AZ189" s="155" t="n"/>
      <c r="BA189" s="155" t="n"/>
      <c r="BB189" s="155" t="n"/>
      <c r="BC189" s="426" t="n"/>
      <c r="BD189" s="145" t="n"/>
      <c r="BE189" s="145" t="n"/>
      <c r="BF189" s="145" t="n"/>
      <c r="BG189" s="155" t="n"/>
      <c r="BH189" s="155" t="n"/>
      <c r="BI189" s="155" t="n"/>
      <c r="BJ189" s="426" t="n"/>
      <c r="BK189" s="145" t="n"/>
      <c r="BL189" s="145" t="n"/>
      <c r="BM189" s="145" t="n"/>
      <c r="BN189" s="155" t="n"/>
      <c r="BO189" s="155" t="n"/>
      <c r="BP189" s="155" t="n"/>
      <c r="BQ189" s="426" t="n"/>
      <c r="BR189" s="145" t="n"/>
      <c r="BS189" s="145" t="n"/>
      <c r="BT189" s="145" t="n"/>
      <c r="BU189" s="155" t="n"/>
      <c r="BV189" s="155" t="n"/>
      <c r="BW189" s="155" t="n"/>
      <c r="BX189" s="425" t="n"/>
      <c r="BY189" s="145" t="n"/>
      <c r="BZ189" s="145" t="n"/>
      <c r="CA189" s="145" t="n"/>
      <c r="CB189" s="155" t="n"/>
      <c r="CC189" s="155" t="n"/>
      <c r="CD189" s="155" t="n"/>
      <c r="CE189" s="425" t="n"/>
      <c r="CF189" s="145" t="n"/>
      <c r="CG189" s="145" t="n"/>
      <c r="CH189" s="145" t="n"/>
      <c r="CI189" s="155" t="n"/>
      <c r="CJ189" s="155" t="n"/>
      <c r="CK189" s="155" t="n"/>
      <c r="CL189" s="145" t="n"/>
      <c r="CM189" s="145" t="n"/>
      <c r="CN189" s="145" t="n"/>
      <c r="CO189" s="145" t="n"/>
      <c r="CP189" s="145" t="n"/>
      <c r="CQ189" s="145" t="n"/>
      <c r="CR189" s="145" t="n"/>
      <c r="CS189" s="145" t="n"/>
      <c r="CT189" s="145" t="n"/>
      <c r="CU189" s="145" t="n"/>
      <c r="CV189" s="145" t="n"/>
      <c r="CW189" s="145" t="n"/>
      <c r="CX189" s="145" t="n"/>
      <c r="CY189" s="145" t="n"/>
      <c r="CZ189" s="145" t="n"/>
      <c r="DA189" s="145" t="n"/>
      <c r="DB189" s="145" t="n"/>
      <c r="DC189" s="145" t="n"/>
      <c r="DD189" s="145" t="n"/>
      <c r="DE189" s="145" t="n"/>
      <c r="DF189" s="145" t="n"/>
      <c r="DG189" s="145" t="n"/>
      <c r="DH189" s="156" t="n"/>
    </row>
    <row r="190" ht="20.25" customHeight="1" s="621">
      <c r="A190" s="144" t="n"/>
      <c r="B190" s="145" t="n"/>
      <c r="C190" s="145" t="n"/>
      <c r="D190" s="146" t="n"/>
      <c r="E190" s="383" t="inlineStr">
        <is>
          <t>A76</t>
        </is>
      </c>
      <c r="F190" s="568" t="n"/>
      <c r="G190" s="568" t="n"/>
      <c r="H190" s="568" t="n"/>
      <c r="I190" s="386" t="n"/>
      <c r="J190" s="386" t="n"/>
      <c r="K190" s="386" t="n"/>
      <c r="L190" s="386" t="n"/>
      <c r="M190" s="154" t="n"/>
      <c r="N190" s="145" t="n"/>
      <c r="O190" s="145" t="n"/>
      <c r="P190" s="145" t="n"/>
      <c r="Q190" s="145" t="n"/>
      <c r="R190" s="145" t="n"/>
      <c r="S190" s="145" t="n"/>
      <c r="T190" s="145" t="n"/>
      <c r="U190" s="145" t="n"/>
      <c r="V190" s="145" t="n"/>
      <c r="W190" s="145" t="n"/>
      <c r="X190" s="145" t="n"/>
      <c r="Y190" s="145" t="n"/>
      <c r="Z190" s="145" t="n"/>
      <c r="AA190" s="145" t="n"/>
      <c r="AB190" s="145" t="n"/>
      <c r="AC190" s="145" t="n"/>
      <c r="AD190" s="145" t="n"/>
      <c r="AE190" s="145" t="n"/>
      <c r="AF190" s="145" t="n"/>
      <c r="AG190" s="145" t="n"/>
      <c r="AH190" s="145" t="n"/>
      <c r="AI190" s="145" t="n"/>
      <c r="AJ190" s="428" t="n"/>
      <c r="AK190" s="145" t="n"/>
      <c r="AL190" s="145" t="n"/>
      <c r="AM190" s="145" t="n"/>
      <c r="AN190" s="145" t="n"/>
      <c r="AO190" s="145" t="n"/>
      <c r="AP190" s="145" t="n"/>
      <c r="AQ190" s="145" t="n"/>
      <c r="AR190" s="145" t="n"/>
      <c r="AS190" s="145" t="n"/>
      <c r="AT190" s="145" t="n"/>
      <c r="AU190" s="145" t="n"/>
      <c r="AV190" s="425" t="n"/>
      <c r="AW190" s="145" t="n"/>
      <c r="AX190" s="145" t="n"/>
      <c r="AY190" s="145" t="n"/>
      <c r="AZ190" s="155" t="n"/>
      <c r="BA190" s="155" t="n"/>
      <c r="BB190" s="155" t="n"/>
      <c r="BC190" s="426" t="n"/>
      <c r="BD190" s="145" t="n"/>
      <c r="BE190" s="145" t="n"/>
      <c r="BF190" s="145" t="n"/>
      <c r="BG190" s="155" t="n"/>
      <c r="BH190" s="155" t="n"/>
      <c r="BI190" s="155" t="n"/>
      <c r="BJ190" s="426" t="n"/>
      <c r="BK190" s="145" t="n"/>
      <c r="BL190" s="145" t="n"/>
      <c r="BM190" s="145" t="n"/>
      <c r="BN190" s="155" t="n"/>
      <c r="BO190" s="155" t="n"/>
      <c r="BP190" s="155" t="n"/>
      <c r="BQ190" s="426" t="n"/>
      <c r="BR190" s="145" t="n"/>
      <c r="BS190" s="145" t="n"/>
      <c r="BT190" s="145" t="n"/>
      <c r="BU190" s="155" t="n"/>
      <c r="BV190" s="155" t="n"/>
      <c r="BW190" s="155" t="n"/>
      <c r="BX190" s="425" t="n"/>
      <c r="BY190" s="145" t="n"/>
      <c r="BZ190" s="145" t="n"/>
      <c r="CA190" s="145" t="n"/>
      <c r="CB190" s="155" t="n"/>
      <c r="CC190" s="155" t="n"/>
      <c r="CD190" s="155" t="n"/>
      <c r="CE190" s="425" t="n"/>
      <c r="CF190" s="145" t="n"/>
      <c r="CG190" s="145" t="n"/>
      <c r="CH190" s="145" t="n"/>
      <c r="CI190" s="155" t="n"/>
      <c r="CJ190" s="155" t="n"/>
      <c r="CK190" s="155" t="n"/>
      <c r="CL190" s="145" t="n"/>
      <c r="CM190" s="145" t="n"/>
      <c r="CN190" s="145" t="n"/>
      <c r="CO190" s="145" t="n"/>
      <c r="CP190" s="145" t="n"/>
      <c r="CQ190" s="145" t="n"/>
      <c r="CR190" s="145" t="n"/>
      <c r="CS190" s="145" t="n"/>
      <c r="CT190" s="145" t="n"/>
      <c r="CU190" s="145" t="n"/>
      <c r="CV190" s="145" t="n"/>
      <c r="CW190" s="145" t="n"/>
      <c r="CX190" s="145" t="n"/>
      <c r="CY190" s="145" t="n"/>
      <c r="CZ190" s="145" t="n"/>
      <c r="DA190" s="145" t="n"/>
      <c r="DB190" s="145" t="n"/>
      <c r="DC190" s="145" t="n"/>
      <c r="DD190" s="145" t="n"/>
      <c r="DE190" s="145" t="n"/>
      <c r="DF190" s="145" t="n"/>
      <c r="DG190" s="145" t="n"/>
      <c r="DH190" s="156" t="n"/>
    </row>
    <row r="191" ht="20.25" customHeight="1" s="621">
      <c r="A191" s="144" t="n"/>
      <c r="B191" s="145" t="n"/>
      <c r="C191" s="145" t="n"/>
      <c r="D191" s="146" t="n"/>
      <c r="E191" s="383" t="inlineStr">
        <is>
          <t>A77</t>
        </is>
      </c>
      <c r="F191" s="568" t="n"/>
      <c r="G191" s="568" t="n"/>
      <c r="H191" s="568" t="n"/>
      <c r="I191" s="386" t="n"/>
      <c r="J191" s="386" t="n"/>
      <c r="K191" s="386" t="n"/>
      <c r="L191" s="386" t="n"/>
      <c r="M191" s="154" t="n"/>
      <c r="N191" s="145" t="n"/>
      <c r="O191" s="145" t="n"/>
      <c r="P191" s="145" t="n"/>
      <c r="Q191" s="145" t="n"/>
      <c r="R191" s="145" t="n"/>
      <c r="S191" s="145" t="n"/>
      <c r="T191" s="145" t="n"/>
      <c r="U191" s="145" t="n"/>
      <c r="V191" s="145" t="n"/>
      <c r="W191" s="145" t="n"/>
      <c r="X191" s="145" t="n"/>
      <c r="Y191" s="145" t="n"/>
      <c r="Z191" s="145" t="n"/>
      <c r="AA191" s="145" t="n"/>
      <c r="AB191" s="145" t="n"/>
      <c r="AC191" s="145" t="n"/>
      <c r="AD191" s="145" t="n"/>
      <c r="AE191" s="145" t="n"/>
      <c r="AF191" s="145" t="n"/>
      <c r="AG191" s="145" t="n"/>
      <c r="AH191" s="145" t="n"/>
      <c r="AI191" s="145" t="n"/>
      <c r="AJ191" s="428" t="n"/>
      <c r="AK191" s="145" t="n"/>
      <c r="AL191" s="145" t="n"/>
      <c r="AM191" s="145" t="n"/>
      <c r="AN191" s="145" t="n"/>
      <c r="AO191" s="145" t="n"/>
      <c r="AP191" s="145" t="n"/>
      <c r="AQ191" s="145" t="n"/>
      <c r="AR191" s="145" t="n"/>
      <c r="AS191" s="145" t="n"/>
      <c r="AT191" s="145" t="n"/>
      <c r="AU191" s="145" t="n"/>
      <c r="AV191" s="425" t="n"/>
      <c r="AW191" s="145" t="n"/>
      <c r="AX191" s="145" t="n"/>
      <c r="AY191" s="145" t="n"/>
      <c r="AZ191" s="155" t="n"/>
      <c r="BA191" s="155" t="n"/>
      <c r="BB191" s="155" t="n"/>
      <c r="BC191" s="426" t="n"/>
      <c r="BD191" s="145" t="n"/>
      <c r="BE191" s="145" t="n"/>
      <c r="BF191" s="145" t="n"/>
      <c r="BG191" s="155" t="n"/>
      <c r="BH191" s="155" t="n"/>
      <c r="BI191" s="155" t="n"/>
      <c r="BJ191" s="426" t="n"/>
      <c r="BK191" s="145" t="n"/>
      <c r="BL191" s="145" t="n"/>
      <c r="BM191" s="145" t="n"/>
      <c r="BN191" s="155" t="n"/>
      <c r="BO191" s="155" t="n"/>
      <c r="BP191" s="155" t="n"/>
      <c r="BQ191" s="426" t="n"/>
      <c r="BR191" s="145" t="n"/>
      <c r="BS191" s="145" t="n"/>
      <c r="BT191" s="145" t="n"/>
      <c r="BU191" s="155" t="n"/>
      <c r="BV191" s="155" t="n"/>
      <c r="BW191" s="155" t="n"/>
      <c r="BX191" s="425" t="n"/>
      <c r="BY191" s="145" t="n"/>
      <c r="BZ191" s="145" t="n"/>
      <c r="CA191" s="145" t="n"/>
      <c r="CB191" s="155" t="n"/>
      <c r="CC191" s="155" t="n"/>
      <c r="CD191" s="155" t="n"/>
      <c r="CE191" s="425" t="n"/>
      <c r="CF191" s="145" t="n"/>
      <c r="CG191" s="145" t="n"/>
      <c r="CH191" s="145" t="n"/>
      <c r="CI191" s="155" t="n"/>
      <c r="CJ191" s="155" t="n"/>
      <c r="CK191" s="155" t="n"/>
      <c r="CL191" s="145" t="n"/>
      <c r="CM191" s="145" t="n"/>
      <c r="CN191" s="145" t="n"/>
      <c r="CO191" s="145" t="n"/>
      <c r="CP191" s="145" t="n"/>
      <c r="CQ191" s="145" t="n"/>
      <c r="CR191" s="145" t="n"/>
      <c r="CS191" s="145" t="n"/>
      <c r="CT191" s="145" t="n"/>
      <c r="CU191" s="145" t="n"/>
      <c r="CV191" s="145" t="n"/>
      <c r="CW191" s="145" t="n"/>
      <c r="CX191" s="145" t="n"/>
      <c r="CY191" s="145" t="n"/>
      <c r="CZ191" s="145" t="n"/>
      <c r="DA191" s="145" t="n"/>
      <c r="DB191" s="145" t="n"/>
      <c r="DC191" s="145" t="n"/>
      <c r="DD191" s="145" t="n"/>
      <c r="DE191" s="145" t="n"/>
      <c r="DF191" s="145" t="n"/>
      <c r="DG191" s="145" t="n"/>
      <c r="DH191" s="156" t="n"/>
    </row>
    <row r="192" ht="20.25" customHeight="1" s="621">
      <c r="A192" s="144" t="n"/>
      <c r="B192" s="145" t="n"/>
      <c r="C192" s="145" t="n"/>
      <c r="D192" s="146" t="n"/>
      <c r="E192" s="383" t="inlineStr">
        <is>
          <t>A78</t>
        </is>
      </c>
      <c r="F192" s="568" t="n"/>
      <c r="G192" s="568" t="n"/>
      <c r="H192" s="568" t="n"/>
      <c r="I192" s="386" t="n"/>
      <c r="J192" s="386" t="n"/>
      <c r="K192" s="386" t="n"/>
      <c r="L192" s="386" t="n"/>
      <c r="M192" s="154" t="n"/>
      <c r="N192" s="145" t="n"/>
      <c r="O192" s="145" t="n"/>
      <c r="P192" s="145" t="n"/>
      <c r="Q192" s="145" t="n"/>
      <c r="R192" s="145" t="n"/>
      <c r="S192" s="145" t="n"/>
      <c r="T192" s="145" t="n"/>
      <c r="U192" s="145" t="n"/>
      <c r="V192" s="145" t="n"/>
      <c r="W192" s="145" t="n"/>
      <c r="X192" s="145" t="n"/>
      <c r="Y192" s="145" t="n"/>
      <c r="Z192" s="145" t="n"/>
      <c r="AA192" s="145" t="n"/>
      <c r="AB192" s="145" t="n"/>
      <c r="AC192" s="145" t="n"/>
      <c r="AD192" s="145" t="n"/>
      <c r="AE192" s="145" t="n"/>
      <c r="AF192" s="145" t="n"/>
      <c r="AG192" s="145" t="n"/>
      <c r="AH192" s="145" t="n"/>
      <c r="AI192" s="145" t="n"/>
      <c r="AJ192" s="428" t="n"/>
      <c r="AK192" s="145" t="n"/>
      <c r="AL192" s="145" t="n"/>
      <c r="AM192" s="145" t="n"/>
      <c r="AN192" s="145" t="n"/>
      <c r="AO192" s="145" t="n"/>
      <c r="AP192" s="145" t="n"/>
      <c r="AQ192" s="145" t="n"/>
      <c r="AR192" s="145" t="n"/>
      <c r="AS192" s="145" t="n"/>
      <c r="AT192" s="145" t="n"/>
      <c r="AU192" s="145" t="n"/>
      <c r="AV192" s="425" t="n"/>
      <c r="AW192" s="145" t="n"/>
      <c r="AX192" s="145" t="n"/>
      <c r="AY192" s="145" t="n"/>
      <c r="AZ192" s="155" t="n"/>
      <c r="BA192" s="155" t="n"/>
      <c r="BB192" s="155" t="n"/>
      <c r="BC192" s="426" t="n"/>
      <c r="BD192" s="145" t="n"/>
      <c r="BE192" s="145" t="n"/>
      <c r="BF192" s="145" t="n"/>
      <c r="BG192" s="155" t="n"/>
      <c r="BH192" s="155" t="n"/>
      <c r="BI192" s="155" t="n"/>
      <c r="BJ192" s="426" t="n"/>
      <c r="BK192" s="145" t="n"/>
      <c r="BL192" s="145" t="n"/>
      <c r="BM192" s="145" t="n"/>
      <c r="BN192" s="155" t="n"/>
      <c r="BO192" s="155" t="n"/>
      <c r="BP192" s="155" t="n"/>
      <c r="BQ192" s="426" t="n"/>
      <c r="BR192" s="145" t="n"/>
      <c r="BS192" s="145" t="n"/>
      <c r="BT192" s="145" t="n"/>
      <c r="BU192" s="155" t="n"/>
      <c r="BV192" s="155" t="n"/>
      <c r="BW192" s="155" t="n"/>
      <c r="BX192" s="425" t="n"/>
      <c r="BY192" s="145" t="n"/>
      <c r="BZ192" s="145" t="n"/>
      <c r="CA192" s="145" t="n"/>
      <c r="CB192" s="155" t="n"/>
      <c r="CC192" s="155" t="n"/>
      <c r="CD192" s="155" t="n"/>
      <c r="CE192" s="425" t="n"/>
      <c r="CF192" s="145" t="n"/>
      <c r="CG192" s="145" t="n"/>
      <c r="CH192" s="145" t="n"/>
      <c r="CI192" s="155" t="n"/>
      <c r="CJ192" s="155" t="n"/>
      <c r="CK192" s="155" t="n"/>
      <c r="CL192" s="145" t="n"/>
      <c r="CM192" s="145" t="n"/>
      <c r="CN192" s="145" t="n"/>
      <c r="CO192" s="145" t="n"/>
      <c r="CP192" s="145" t="n"/>
      <c r="CQ192" s="145" t="n"/>
      <c r="CR192" s="145" t="n"/>
      <c r="CS192" s="145" t="n"/>
      <c r="CT192" s="145" t="n"/>
      <c r="CU192" s="145" t="n"/>
      <c r="CV192" s="145" t="n"/>
      <c r="CW192" s="145" t="n"/>
      <c r="CX192" s="145" t="n"/>
      <c r="CY192" s="145" t="n"/>
      <c r="CZ192" s="145" t="n"/>
      <c r="DA192" s="145" t="n"/>
      <c r="DB192" s="145" t="n"/>
      <c r="DC192" s="145" t="n"/>
      <c r="DD192" s="145" t="n"/>
      <c r="DE192" s="145" t="n"/>
      <c r="DF192" s="145" t="n"/>
      <c r="DG192" s="145" t="n"/>
      <c r="DH192" s="156" t="n"/>
    </row>
    <row r="193" ht="20.25" customHeight="1" s="621">
      <c r="A193" s="144" t="n"/>
      <c r="B193" s="145" t="n"/>
      <c r="C193" s="145" t="n"/>
      <c r="D193" s="146" t="n"/>
      <c r="E193" s="383" t="inlineStr">
        <is>
          <t>A79</t>
        </is>
      </c>
      <c r="F193" s="568" t="n"/>
      <c r="G193" s="568" t="n"/>
      <c r="H193" s="568" t="n"/>
      <c r="I193" s="386" t="n"/>
      <c r="J193" s="386" t="n"/>
      <c r="K193" s="386" t="n"/>
      <c r="L193" s="386" t="n"/>
      <c r="M193" s="154" t="n"/>
      <c r="N193" s="145" t="n"/>
      <c r="O193" s="145" t="n"/>
      <c r="P193" s="145" t="n"/>
      <c r="Q193" s="145" t="n"/>
      <c r="R193" s="145" t="n"/>
      <c r="S193" s="145" t="n"/>
      <c r="T193" s="145" t="n"/>
      <c r="U193" s="145" t="n"/>
      <c r="V193" s="145" t="n"/>
      <c r="W193" s="145" t="n"/>
      <c r="X193" s="145" t="n"/>
      <c r="Y193" s="145" t="n"/>
      <c r="Z193" s="145" t="n"/>
      <c r="AA193" s="145" t="n"/>
      <c r="AB193" s="145" t="n"/>
      <c r="AC193" s="145" t="n"/>
      <c r="AD193" s="145" t="n"/>
      <c r="AE193" s="145" t="n"/>
      <c r="AF193" s="145" t="n"/>
      <c r="AG193" s="145" t="n"/>
      <c r="AH193" s="145" t="n"/>
      <c r="AI193" s="145" t="n"/>
      <c r="AJ193" s="428" t="n"/>
      <c r="AK193" s="145" t="n"/>
      <c r="AL193" s="145" t="n"/>
      <c r="AM193" s="145" t="n"/>
      <c r="AN193" s="145" t="n"/>
      <c r="AO193" s="145" t="n"/>
      <c r="AP193" s="145" t="n"/>
      <c r="AQ193" s="145" t="n"/>
      <c r="AR193" s="145" t="n"/>
      <c r="AS193" s="145" t="n"/>
      <c r="AT193" s="145" t="n"/>
      <c r="AU193" s="145" t="n"/>
      <c r="AV193" s="425" t="n"/>
      <c r="AW193" s="145" t="n"/>
      <c r="AX193" s="145" t="n"/>
      <c r="AY193" s="145" t="n"/>
      <c r="AZ193" s="155" t="n"/>
      <c r="BA193" s="155" t="n"/>
      <c r="BB193" s="155" t="n"/>
      <c r="BC193" s="426" t="n"/>
      <c r="BD193" s="145" t="n"/>
      <c r="BE193" s="145" t="n"/>
      <c r="BF193" s="145" t="n"/>
      <c r="BG193" s="155" t="n"/>
      <c r="BH193" s="155" t="n"/>
      <c r="BI193" s="155" t="n"/>
      <c r="BJ193" s="426" t="n"/>
      <c r="BK193" s="145" t="n"/>
      <c r="BL193" s="145" t="n"/>
      <c r="BM193" s="145" t="n"/>
      <c r="BN193" s="155" t="n"/>
      <c r="BO193" s="155" t="n"/>
      <c r="BP193" s="155" t="n"/>
      <c r="BQ193" s="426" t="n"/>
      <c r="BR193" s="145" t="n"/>
      <c r="BS193" s="145" t="n"/>
      <c r="BT193" s="145" t="n"/>
      <c r="BU193" s="155" t="n"/>
      <c r="BV193" s="155" t="n"/>
      <c r="BW193" s="155" t="n"/>
      <c r="BX193" s="425" t="n"/>
      <c r="BY193" s="145" t="n"/>
      <c r="BZ193" s="145" t="n"/>
      <c r="CA193" s="145" t="n"/>
      <c r="CB193" s="155" t="n"/>
      <c r="CC193" s="155" t="n"/>
      <c r="CD193" s="155" t="n"/>
      <c r="CE193" s="425" t="n"/>
      <c r="CF193" s="145" t="n"/>
      <c r="CG193" s="145" t="n"/>
      <c r="CH193" s="145" t="n"/>
      <c r="CI193" s="155" t="n"/>
      <c r="CJ193" s="155" t="n"/>
      <c r="CK193" s="155" t="n"/>
      <c r="CL193" s="145" t="n"/>
      <c r="CM193" s="145" t="n"/>
      <c r="CN193" s="145" t="n"/>
      <c r="CO193" s="145" t="n"/>
      <c r="CP193" s="145" t="n"/>
      <c r="CQ193" s="145" t="n"/>
      <c r="CR193" s="145" t="n"/>
      <c r="CS193" s="145" t="n"/>
      <c r="CT193" s="145" t="n"/>
      <c r="CU193" s="145" t="n"/>
      <c r="CV193" s="145" t="n"/>
      <c r="CW193" s="145" t="n"/>
      <c r="CX193" s="145" t="n"/>
      <c r="CY193" s="145" t="n"/>
      <c r="CZ193" s="145" t="n"/>
      <c r="DA193" s="145" t="n"/>
      <c r="DB193" s="145" t="n"/>
      <c r="DC193" s="145" t="n"/>
      <c r="DD193" s="145" t="n"/>
      <c r="DE193" s="145" t="n"/>
      <c r="DF193" s="145" t="n"/>
      <c r="DG193" s="145" t="n"/>
      <c r="DH193" s="156" t="n"/>
    </row>
    <row r="194" ht="20.25" customHeight="1" s="621">
      <c r="A194" s="144" t="n"/>
      <c r="B194" s="145" t="n"/>
      <c r="C194" s="145" t="n"/>
      <c r="D194" s="146" t="n"/>
      <c r="E194" s="383" t="inlineStr">
        <is>
          <t>A80</t>
        </is>
      </c>
      <c r="F194" s="568" t="n"/>
      <c r="G194" s="568" t="n"/>
      <c r="H194" s="568" t="n"/>
      <c r="I194" s="386" t="n"/>
      <c r="J194" s="386" t="n"/>
      <c r="K194" s="386" t="n"/>
      <c r="L194" s="386" t="n"/>
      <c r="M194" s="154" t="n"/>
      <c r="N194" s="145" t="n"/>
      <c r="O194" s="145" t="n"/>
      <c r="P194" s="145" t="n"/>
      <c r="Q194" s="145" t="n"/>
      <c r="R194" s="145" t="n"/>
      <c r="S194" s="145" t="n"/>
      <c r="T194" s="145" t="n"/>
      <c r="U194" s="145" t="n"/>
      <c r="V194" s="145" t="n"/>
      <c r="W194" s="145" t="n"/>
      <c r="X194" s="145" t="n"/>
      <c r="Y194" s="145" t="n"/>
      <c r="Z194" s="145" t="n"/>
      <c r="AA194" s="145" t="n"/>
      <c r="AB194" s="145" t="n"/>
      <c r="AC194" s="145" t="n"/>
      <c r="AD194" s="145" t="n"/>
      <c r="AE194" s="145" t="n"/>
      <c r="AF194" s="145" t="n"/>
      <c r="AG194" s="145" t="n"/>
      <c r="AH194" s="145" t="n"/>
      <c r="AI194" s="145" t="n"/>
      <c r="AJ194" s="428" t="n"/>
      <c r="AK194" s="145" t="n"/>
      <c r="AL194" s="145" t="n"/>
      <c r="AM194" s="145" t="n"/>
      <c r="AN194" s="145" t="n"/>
      <c r="AO194" s="145" t="n"/>
      <c r="AP194" s="145" t="n"/>
      <c r="AQ194" s="145" t="n"/>
      <c r="AR194" s="145" t="n"/>
      <c r="AS194" s="145" t="n"/>
      <c r="AT194" s="145" t="n"/>
      <c r="AU194" s="145" t="n"/>
      <c r="AV194" s="425" t="n"/>
      <c r="AW194" s="145" t="n"/>
      <c r="AX194" s="145" t="n"/>
      <c r="AY194" s="145" t="n"/>
      <c r="AZ194" s="155" t="n"/>
      <c r="BA194" s="155" t="n"/>
      <c r="BB194" s="155" t="n"/>
      <c r="BC194" s="426" t="n"/>
      <c r="BD194" s="145" t="n"/>
      <c r="BE194" s="145" t="n"/>
      <c r="BF194" s="145" t="n"/>
      <c r="BG194" s="155" t="n"/>
      <c r="BH194" s="155" t="n"/>
      <c r="BI194" s="155" t="n"/>
      <c r="BJ194" s="426" t="n"/>
      <c r="BK194" s="145" t="n"/>
      <c r="BL194" s="145" t="n"/>
      <c r="BM194" s="145" t="n"/>
      <c r="BN194" s="155" t="n"/>
      <c r="BO194" s="155" t="n"/>
      <c r="BP194" s="155" t="n"/>
      <c r="BQ194" s="426" t="n"/>
      <c r="BR194" s="145" t="n"/>
      <c r="BS194" s="145" t="n"/>
      <c r="BT194" s="145" t="n"/>
      <c r="BU194" s="155" t="n"/>
      <c r="BV194" s="155" t="n"/>
      <c r="BW194" s="155" t="n"/>
      <c r="BX194" s="425" t="n"/>
      <c r="BY194" s="145" t="n"/>
      <c r="BZ194" s="145" t="n"/>
      <c r="CA194" s="145" t="n"/>
      <c r="CB194" s="155" t="n"/>
      <c r="CC194" s="155" t="n"/>
      <c r="CD194" s="155" t="n"/>
      <c r="CE194" s="425" t="n"/>
      <c r="CF194" s="145" t="n"/>
      <c r="CG194" s="145" t="n"/>
      <c r="CH194" s="145" t="n"/>
      <c r="CI194" s="155" t="n"/>
      <c r="CJ194" s="155" t="n"/>
      <c r="CK194" s="155" t="n"/>
      <c r="CL194" s="145" t="n"/>
      <c r="CM194" s="145" t="n"/>
      <c r="CN194" s="145" t="n"/>
      <c r="CO194" s="145" t="n"/>
      <c r="CP194" s="145" t="n"/>
      <c r="CQ194" s="145" t="n"/>
      <c r="CR194" s="145" t="n"/>
      <c r="CS194" s="145" t="n"/>
      <c r="CT194" s="145" t="n"/>
      <c r="CU194" s="145" t="n"/>
      <c r="CV194" s="145" t="n"/>
      <c r="CW194" s="145" t="n"/>
      <c r="CX194" s="145" t="n"/>
      <c r="CY194" s="145" t="n"/>
      <c r="CZ194" s="145" t="n"/>
      <c r="DA194" s="145" t="n"/>
      <c r="DB194" s="145" t="n"/>
      <c r="DC194" s="145" t="n"/>
      <c r="DD194" s="145" t="n"/>
      <c r="DE194" s="145" t="n"/>
      <c r="DF194" s="145" t="n"/>
      <c r="DG194" s="145" t="n"/>
      <c r="DH194" s="156" t="n"/>
    </row>
    <row r="195" ht="20.25" customHeight="1" s="621">
      <c r="A195" s="144" t="n"/>
      <c r="B195" s="145" t="n"/>
      <c r="C195" s="145" t="n"/>
      <c r="D195" s="146" t="n"/>
      <c r="E195" s="383" t="inlineStr">
        <is>
          <t>A81</t>
        </is>
      </c>
      <c r="F195" s="568" t="n"/>
      <c r="G195" s="568" t="n"/>
      <c r="H195" s="568" t="n"/>
      <c r="I195" s="386" t="n"/>
      <c r="J195" s="386" t="n"/>
      <c r="K195" s="386" t="n"/>
      <c r="L195" s="386" t="n"/>
      <c r="M195" s="154" t="n"/>
      <c r="N195" s="145" t="n"/>
      <c r="O195" s="145" t="n"/>
      <c r="P195" s="145" t="n"/>
      <c r="Q195" s="145" t="n"/>
      <c r="R195" s="145" t="n"/>
      <c r="S195" s="145" t="n"/>
      <c r="T195" s="145" t="n"/>
      <c r="U195" s="145" t="n"/>
      <c r="V195" s="145" t="n"/>
      <c r="W195" s="145" t="n"/>
      <c r="X195" s="145" t="n"/>
      <c r="Y195" s="145" t="n"/>
      <c r="Z195" s="145" t="n"/>
      <c r="AA195" s="145" t="n"/>
      <c r="AB195" s="145" t="n"/>
      <c r="AC195" s="145" t="n"/>
      <c r="AD195" s="145" t="n"/>
      <c r="AE195" s="145" t="n"/>
      <c r="AF195" s="145" t="n"/>
      <c r="AG195" s="145" t="n"/>
      <c r="AH195" s="145" t="n"/>
      <c r="AI195" s="145" t="n"/>
      <c r="AJ195" s="428" t="n"/>
      <c r="AK195" s="145" t="n"/>
      <c r="AL195" s="145" t="n"/>
      <c r="AM195" s="145" t="n"/>
      <c r="AN195" s="145" t="n"/>
      <c r="AO195" s="145" t="n"/>
      <c r="AP195" s="145" t="n"/>
      <c r="AQ195" s="145" t="n"/>
      <c r="AR195" s="145" t="n"/>
      <c r="AS195" s="145" t="n"/>
      <c r="AT195" s="145" t="n"/>
      <c r="AU195" s="145" t="n"/>
      <c r="AV195" s="425" t="n"/>
      <c r="AW195" s="145" t="n"/>
      <c r="AX195" s="145" t="n"/>
      <c r="AY195" s="145" t="n"/>
      <c r="AZ195" s="155" t="n"/>
      <c r="BA195" s="155" t="n"/>
      <c r="BB195" s="155" t="n"/>
      <c r="BC195" s="426" t="n"/>
      <c r="BD195" s="145" t="n"/>
      <c r="BE195" s="145" t="n"/>
      <c r="BF195" s="145" t="n"/>
      <c r="BG195" s="155" t="n"/>
      <c r="BH195" s="155" t="n"/>
      <c r="BI195" s="155" t="n"/>
      <c r="BJ195" s="426" t="n"/>
      <c r="BK195" s="145" t="n"/>
      <c r="BL195" s="145" t="n"/>
      <c r="BM195" s="145" t="n"/>
      <c r="BN195" s="155" t="n"/>
      <c r="BO195" s="155" t="n"/>
      <c r="BP195" s="155" t="n"/>
      <c r="BQ195" s="426" t="n"/>
      <c r="BR195" s="145" t="n"/>
      <c r="BS195" s="145" t="n"/>
      <c r="BT195" s="145" t="n"/>
      <c r="BU195" s="155" t="n"/>
      <c r="BV195" s="155" t="n"/>
      <c r="BW195" s="155" t="n"/>
      <c r="BX195" s="425" t="n"/>
      <c r="BY195" s="145" t="n"/>
      <c r="BZ195" s="145" t="n"/>
      <c r="CA195" s="145" t="n"/>
      <c r="CB195" s="155" t="n"/>
      <c r="CC195" s="155" t="n"/>
      <c r="CD195" s="155" t="n"/>
      <c r="CE195" s="425" t="n"/>
      <c r="CF195" s="145" t="n"/>
      <c r="CG195" s="145" t="n"/>
      <c r="CH195" s="145" t="n"/>
      <c r="CI195" s="155" t="n"/>
      <c r="CJ195" s="155" t="n"/>
      <c r="CK195" s="155" t="n"/>
      <c r="CL195" s="145" t="n"/>
      <c r="CM195" s="145" t="n"/>
      <c r="CN195" s="145" t="n"/>
      <c r="CO195" s="145" t="n"/>
      <c r="CP195" s="145" t="n"/>
      <c r="CQ195" s="145" t="n"/>
      <c r="CR195" s="145" t="n"/>
      <c r="CS195" s="145" t="n"/>
      <c r="CT195" s="145" t="n"/>
      <c r="CU195" s="145" t="n"/>
      <c r="CV195" s="145" t="n"/>
      <c r="CW195" s="145" t="n"/>
      <c r="CX195" s="145" t="n"/>
      <c r="CY195" s="145" t="n"/>
      <c r="CZ195" s="145" t="n"/>
      <c r="DA195" s="145" t="n"/>
      <c r="DB195" s="145" t="n"/>
      <c r="DC195" s="145" t="n"/>
      <c r="DD195" s="145" t="n"/>
      <c r="DE195" s="145" t="n"/>
      <c r="DF195" s="145" t="n"/>
      <c r="DG195" s="145" t="n"/>
      <c r="DH195" s="156" t="n"/>
    </row>
    <row r="196" ht="20.25" customHeight="1" s="621">
      <c r="A196" s="144" t="n"/>
      <c r="B196" s="145" t="n"/>
      <c r="C196" s="145" t="n"/>
      <c r="D196" s="146" t="n"/>
      <c r="E196" s="383" t="inlineStr">
        <is>
          <t>A82</t>
        </is>
      </c>
      <c r="F196" s="568" t="n"/>
      <c r="G196" s="568" t="n"/>
      <c r="H196" s="568" t="n"/>
      <c r="I196" s="386" t="n"/>
      <c r="J196" s="386" t="n"/>
      <c r="K196" s="386" t="n"/>
      <c r="L196" s="386" t="n"/>
      <c r="M196" s="154" t="n"/>
      <c r="N196" s="145" t="n"/>
      <c r="O196" s="145" t="n"/>
      <c r="P196" s="145" t="n"/>
      <c r="Q196" s="145" t="n"/>
      <c r="R196" s="145" t="n"/>
      <c r="S196" s="145" t="n"/>
      <c r="T196" s="145" t="n"/>
      <c r="U196" s="145" t="n"/>
      <c r="V196" s="145" t="n"/>
      <c r="W196" s="145" t="n"/>
      <c r="X196" s="145" t="n"/>
      <c r="Y196" s="145" t="n"/>
      <c r="Z196" s="145" t="n"/>
      <c r="AA196" s="145" t="n"/>
      <c r="AB196" s="145" t="n"/>
      <c r="AC196" s="145" t="n"/>
      <c r="AD196" s="145" t="n"/>
      <c r="AE196" s="145" t="n"/>
      <c r="AF196" s="145" t="n"/>
      <c r="AG196" s="145" t="n"/>
      <c r="AH196" s="145" t="n"/>
      <c r="AI196" s="145" t="n"/>
      <c r="AJ196" s="428" t="n"/>
      <c r="AK196" s="145" t="n"/>
      <c r="AL196" s="145" t="n"/>
      <c r="AM196" s="145" t="n"/>
      <c r="AN196" s="145" t="n"/>
      <c r="AO196" s="145" t="n"/>
      <c r="AP196" s="145" t="n"/>
      <c r="AQ196" s="145" t="n"/>
      <c r="AR196" s="145" t="n"/>
      <c r="AS196" s="145" t="n"/>
      <c r="AT196" s="145" t="n"/>
      <c r="AU196" s="145" t="n"/>
      <c r="AV196" s="425" t="n"/>
      <c r="AW196" s="145" t="n"/>
      <c r="AX196" s="145" t="n"/>
      <c r="AY196" s="145" t="n"/>
      <c r="AZ196" s="155" t="n"/>
      <c r="BA196" s="155" t="n"/>
      <c r="BB196" s="155" t="n"/>
      <c r="BC196" s="426" t="n"/>
      <c r="BD196" s="145" t="n"/>
      <c r="BE196" s="145" t="n"/>
      <c r="BF196" s="145" t="n"/>
      <c r="BG196" s="155" t="n"/>
      <c r="BH196" s="155" t="n"/>
      <c r="BI196" s="155" t="n"/>
      <c r="BJ196" s="426" t="n"/>
      <c r="BK196" s="145" t="n"/>
      <c r="BL196" s="145" t="n"/>
      <c r="BM196" s="145" t="n"/>
      <c r="BN196" s="155" t="n"/>
      <c r="BO196" s="155" t="n"/>
      <c r="BP196" s="155" t="n"/>
      <c r="BQ196" s="426" t="n"/>
      <c r="BR196" s="145" t="n"/>
      <c r="BS196" s="145" t="n"/>
      <c r="BT196" s="145" t="n"/>
      <c r="BU196" s="155" t="n"/>
      <c r="BV196" s="155" t="n"/>
      <c r="BW196" s="155" t="n"/>
      <c r="BX196" s="425" t="n"/>
      <c r="BY196" s="145" t="n"/>
      <c r="BZ196" s="145" t="n"/>
      <c r="CA196" s="145" t="n"/>
      <c r="CB196" s="155" t="n"/>
      <c r="CC196" s="155" t="n"/>
      <c r="CD196" s="155" t="n"/>
      <c r="CE196" s="425" t="n"/>
      <c r="CF196" s="145" t="n"/>
      <c r="CG196" s="145" t="n"/>
      <c r="CH196" s="145" t="n"/>
      <c r="CI196" s="155" t="n"/>
      <c r="CJ196" s="155" t="n"/>
      <c r="CK196" s="155" t="n"/>
      <c r="CL196" s="145" t="n"/>
      <c r="CM196" s="145" t="n"/>
      <c r="CN196" s="145" t="n"/>
      <c r="CO196" s="145" t="n"/>
      <c r="CP196" s="145" t="n"/>
      <c r="CQ196" s="145" t="n"/>
      <c r="CR196" s="145" t="n"/>
      <c r="CS196" s="145" t="n"/>
      <c r="CT196" s="145" t="n"/>
      <c r="CU196" s="145" t="n"/>
      <c r="CV196" s="145" t="n"/>
      <c r="CW196" s="145" t="n"/>
      <c r="CX196" s="145" t="n"/>
      <c r="CY196" s="145" t="n"/>
      <c r="CZ196" s="145" t="n"/>
      <c r="DA196" s="145" t="n"/>
      <c r="DB196" s="145" t="n"/>
      <c r="DC196" s="145" t="n"/>
      <c r="DD196" s="145" t="n"/>
      <c r="DE196" s="145" t="n"/>
      <c r="DF196" s="145" t="n"/>
      <c r="DG196" s="145" t="n"/>
      <c r="DH196" s="156" t="n"/>
    </row>
    <row r="197" ht="20.25" customHeight="1" s="621">
      <c r="A197" s="144" t="n"/>
      <c r="B197" s="145" t="n"/>
      <c r="C197" s="145" t="n"/>
      <c r="D197" s="146" t="n"/>
      <c r="E197" s="383" t="inlineStr">
        <is>
          <t>A83</t>
        </is>
      </c>
      <c r="F197" s="568" t="n"/>
      <c r="G197" s="568" t="n"/>
      <c r="H197" s="568" t="n"/>
      <c r="I197" s="386" t="n"/>
      <c r="J197" s="386" t="n"/>
      <c r="K197" s="386" t="n"/>
      <c r="L197" s="386" t="n"/>
      <c r="M197" s="154" t="n"/>
      <c r="N197" s="145" t="n"/>
      <c r="O197" s="145" t="n"/>
      <c r="P197" s="145" t="n"/>
      <c r="Q197" s="145" t="n"/>
      <c r="R197" s="145" t="n"/>
      <c r="S197" s="145" t="n"/>
      <c r="T197" s="145" t="n"/>
      <c r="U197" s="145" t="n"/>
      <c r="V197" s="145" t="n"/>
      <c r="W197" s="145" t="n"/>
      <c r="X197" s="145" t="n"/>
      <c r="Y197" s="145" t="n"/>
      <c r="Z197" s="145" t="n"/>
      <c r="AA197" s="145" t="n"/>
      <c r="AB197" s="145" t="n"/>
      <c r="AC197" s="145" t="n"/>
      <c r="AD197" s="145" t="n"/>
      <c r="AE197" s="145" t="n"/>
      <c r="AF197" s="145" t="n"/>
      <c r="AG197" s="145" t="n"/>
      <c r="AH197" s="145" t="n"/>
      <c r="AI197" s="145" t="n"/>
      <c r="AJ197" s="428" t="n"/>
      <c r="AK197" s="145" t="n"/>
      <c r="AL197" s="145" t="n"/>
      <c r="AM197" s="145" t="n"/>
      <c r="AN197" s="145" t="n"/>
      <c r="AO197" s="145" t="n"/>
      <c r="AP197" s="145" t="n"/>
      <c r="AQ197" s="145" t="n"/>
      <c r="AR197" s="145" t="n"/>
      <c r="AS197" s="145" t="n"/>
      <c r="AT197" s="145" t="n"/>
      <c r="AU197" s="145" t="n"/>
      <c r="AV197" s="425" t="n"/>
      <c r="AW197" s="145" t="n"/>
      <c r="AX197" s="145" t="n"/>
      <c r="AY197" s="145" t="n"/>
      <c r="AZ197" s="155" t="n"/>
      <c r="BA197" s="155" t="n"/>
      <c r="BB197" s="155" t="n"/>
      <c r="BC197" s="426" t="n"/>
      <c r="BD197" s="145" t="n"/>
      <c r="BE197" s="145" t="n"/>
      <c r="BF197" s="145" t="n"/>
      <c r="BG197" s="155" t="n"/>
      <c r="BH197" s="155" t="n"/>
      <c r="BI197" s="155" t="n"/>
      <c r="BJ197" s="426" t="n"/>
      <c r="BK197" s="145" t="n"/>
      <c r="BL197" s="145" t="n"/>
      <c r="BM197" s="145" t="n"/>
      <c r="BN197" s="155" t="n"/>
      <c r="BO197" s="155" t="n"/>
      <c r="BP197" s="155" t="n"/>
      <c r="BQ197" s="426" t="n"/>
      <c r="BR197" s="145" t="n"/>
      <c r="BS197" s="145" t="n"/>
      <c r="BT197" s="145" t="n"/>
      <c r="BU197" s="155" t="n"/>
      <c r="BV197" s="155" t="n"/>
      <c r="BW197" s="155" t="n"/>
      <c r="BX197" s="425" t="n"/>
      <c r="BY197" s="145" t="n"/>
      <c r="BZ197" s="145" t="n"/>
      <c r="CA197" s="145" t="n"/>
      <c r="CB197" s="155" t="n"/>
      <c r="CC197" s="155" t="n"/>
      <c r="CD197" s="155" t="n"/>
      <c r="CE197" s="425" t="n"/>
      <c r="CF197" s="145" t="n"/>
      <c r="CG197" s="145" t="n"/>
      <c r="CH197" s="145" t="n"/>
      <c r="CI197" s="155" t="n"/>
      <c r="CJ197" s="155" t="n"/>
      <c r="CK197" s="155" t="n"/>
      <c r="CL197" s="145" t="n"/>
      <c r="CM197" s="145" t="n"/>
      <c r="CN197" s="145" t="n"/>
      <c r="CO197" s="145" t="n"/>
      <c r="CP197" s="145" t="n"/>
      <c r="CQ197" s="145" t="n"/>
      <c r="CR197" s="145" t="n"/>
      <c r="CS197" s="145" t="n"/>
      <c r="CT197" s="145" t="n"/>
      <c r="CU197" s="145" t="n"/>
      <c r="CV197" s="145" t="n"/>
      <c r="CW197" s="145" t="n"/>
      <c r="CX197" s="145" t="n"/>
      <c r="CY197" s="145" t="n"/>
      <c r="CZ197" s="145" t="n"/>
      <c r="DA197" s="145" t="n"/>
      <c r="DB197" s="145" t="n"/>
      <c r="DC197" s="145" t="n"/>
      <c r="DD197" s="145" t="n"/>
      <c r="DE197" s="145" t="n"/>
      <c r="DF197" s="145" t="n"/>
      <c r="DG197" s="145" t="n"/>
      <c r="DH197" s="156" t="n"/>
    </row>
    <row r="198" ht="20.25" customHeight="1" s="621">
      <c r="A198" s="144" t="n"/>
      <c r="B198" s="145" t="n"/>
      <c r="C198" s="145" t="n"/>
      <c r="D198" s="146" t="n"/>
      <c r="E198" s="383" t="inlineStr">
        <is>
          <t>A84</t>
        </is>
      </c>
      <c r="F198" s="568" t="n"/>
      <c r="G198" s="568" t="n"/>
      <c r="H198" s="568" t="n"/>
      <c r="I198" s="386" t="n"/>
      <c r="J198" s="386" t="n"/>
      <c r="K198" s="386" t="n"/>
      <c r="L198" s="386" t="n"/>
      <c r="M198" s="154" t="n"/>
      <c r="N198" s="145" t="n"/>
      <c r="O198" s="145" t="n"/>
      <c r="P198" s="145" t="n"/>
      <c r="Q198" s="145" t="n"/>
      <c r="R198" s="145" t="n"/>
      <c r="S198" s="145" t="n"/>
      <c r="T198" s="145" t="n"/>
      <c r="U198" s="145" t="n"/>
      <c r="V198" s="145" t="n"/>
      <c r="W198" s="145" t="n"/>
      <c r="X198" s="145" t="n"/>
      <c r="Y198" s="145" t="n"/>
      <c r="Z198" s="145" t="n"/>
      <c r="AA198" s="145" t="n"/>
      <c r="AB198" s="145" t="n"/>
      <c r="AC198" s="145" t="n"/>
      <c r="AD198" s="145" t="n"/>
      <c r="AE198" s="145" t="n"/>
      <c r="AF198" s="145" t="n"/>
      <c r="AG198" s="145" t="n"/>
      <c r="AH198" s="145" t="n"/>
      <c r="AI198" s="145" t="n"/>
      <c r="AJ198" s="428" t="n"/>
      <c r="AK198" s="145" t="n"/>
      <c r="AL198" s="145" t="n"/>
      <c r="AM198" s="145" t="n"/>
      <c r="AN198" s="145" t="n"/>
      <c r="AO198" s="145" t="n"/>
      <c r="AP198" s="145" t="n"/>
      <c r="AQ198" s="145" t="n"/>
      <c r="AR198" s="145" t="n"/>
      <c r="AS198" s="145" t="n"/>
      <c r="AT198" s="145" t="n"/>
      <c r="AU198" s="145" t="n"/>
      <c r="AV198" s="425" t="n"/>
      <c r="AW198" s="145" t="n"/>
      <c r="AX198" s="145" t="n"/>
      <c r="AY198" s="145" t="n"/>
      <c r="AZ198" s="155" t="n"/>
      <c r="BA198" s="155" t="n"/>
      <c r="BB198" s="155" t="n"/>
      <c r="BC198" s="426" t="n"/>
      <c r="BD198" s="145" t="n"/>
      <c r="BE198" s="145" t="n"/>
      <c r="BF198" s="145" t="n"/>
      <c r="BG198" s="155" t="n"/>
      <c r="BH198" s="155" t="n"/>
      <c r="BI198" s="155" t="n"/>
      <c r="BJ198" s="426" t="n"/>
      <c r="BK198" s="145" t="n"/>
      <c r="BL198" s="145" t="n"/>
      <c r="BM198" s="145" t="n"/>
      <c r="BN198" s="155" t="n"/>
      <c r="BO198" s="155" t="n"/>
      <c r="BP198" s="155" t="n"/>
      <c r="BQ198" s="426" t="n"/>
      <c r="BR198" s="145" t="n"/>
      <c r="BS198" s="145" t="n"/>
      <c r="BT198" s="145" t="n"/>
      <c r="BU198" s="155" t="n"/>
      <c r="BV198" s="155" t="n"/>
      <c r="BW198" s="155" t="n"/>
      <c r="BX198" s="425" t="n"/>
      <c r="BY198" s="145" t="n"/>
      <c r="BZ198" s="145" t="n"/>
      <c r="CA198" s="145" t="n"/>
      <c r="CB198" s="155" t="n"/>
      <c r="CC198" s="155" t="n"/>
      <c r="CD198" s="155" t="n"/>
      <c r="CE198" s="425" t="n"/>
      <c r="CF198" s="145" t="n"/>
      <c r="CG198" s="145" t="n"/>
      <c r="CH198" s="145" t="n"/>
      <c r="CI198" s="155" t="n"/>
      <c r="CJ198" s="155" t="n"/>
      <c r="CK198" s="155" t="n"/>
      <c r="CL198" s="145" t="n"/>
      <c r="CM198" s="145" t="n"/>
      <c r="CN198" s="145" t="n"/>
      <c r="CO198" s="145" t="n"/>
      <c r="CP198" s="145" t="n"/>
      <c r="CQ198" s="145" t="n"/>
      <c r="CR198" s="145" t="n"/>
      <c r="CS198" s="145" t="n"/>
      <c r="CT198" s="145" t="n"/>
      <c r="CU198" s="145" t="n"/>
      <c r="CV198" s="145" t="n"/>
      <c r="CW198" s="145" t="n"/>
      <c r="CX198" s="145" t="n"/>
      <c r="CY198" s="145" t="n"/>
      <c r="CZ198" s="145" t="n"/>
      <c r="DA198" s="145" t="n"/>
      <c r="DB198" s="145" t="n"/>
      <c r="DC198" s="145" t="n"/>
      <c r="DD198" s="145" t="n"/>
      <c r="DE198" s="145" t="n"/>
      <c r="DF198" s="145" t="n"/>
      <c r="DG198" s="145" t="n"/>
      <c r="DH198" s="156" t="n"/>
    </row>
    <row r="199" ht="20.25" customHeight="1" s="621">
      <c r="A199" s="144" t="n"/>
      <c r="B199" s="145" t="n"/>
      <c r="C199" s="145" t="n"/>
      <c r="D199" s="146" t="n"/>
      <c r="E199" s="383" t="inlineStr">
        <is>
          <t>A85</t>
        </is>
      </c>
      <c r="F199" s="568" t="n"/>
      <c r="G199" s="568" t="n"/>
      <c r="H199" s="568" t="n"/>
      <c r="I199" s="386" t="n"/>
      <c r="J199" s="386" t="n"/>
      <c r="K199" s="386" t="n"/>
      <c r="L199" s="386" t="n"/>
      <c r="M199" s="154" t="n"/>
      <c r="N199" s="145" t="n"/>
      <c r="O199" s="145" t="n"/>
      <c r="P199" s="145" t="n"/>
      <c r="Q199" s="145" t="n"/>
      <c r="R199" s="145" t="n"/>
      <c r="S199" s="145" t="n"/>
      <c r="T199" s="145" t="n"/>
      <c r="U199" s="145" t="n"/>
      <c r="V199" s="145" t="n"/>
      <c r="W199" s="145" t="n"/>
      <c r="X199" s="145" t="n"/>
      <c r="Y199" s="145" t="n"/>
      <c r="Z199" s="145" t="n"/>
      <c r="AA199" s="145" t="n"/>
      <c r="AB199" s="145" t="n"/>
      <c r="AC199" s="145" t="n"/>
      <c r="AD199" s="145" t="n"/>
      <c r="AE199" s="145" t="n"/>
      <c r="AF199" s="145" t="n"/>
      <c r="AG199" s="145" t="n"/>
      <c r="AH199" s="145" t="n"/>
      <c r="AI199" s="145" t="n"/>
      <c r="AJ199" s="428" t="n"/>
      <c r="AK199" s="145" t="n"/>
      <c r="AL199" s="145" t="n"/>
      <c r="AM199" s="145" t="n"/>
      <c r="AN199" s="145" t="n"/>
      <c r="AO199" s="145" t="n"/>
      <c r="AP199" s="145" t="n"/>
      <c r="AQ199" s="145" t="n"/>
      <c r="AR199" s="145" t="n"/>
      <c r="AS199" s="145" t="n"/>
      <c r="AT199" s="145" t="n"/>
      <c r="AU199" s="145" t="n"/>
      <c r="AV199" s="425" t="n"/>
      <c r="AW199" s="145" t="n"/>
      <c r="AX199" s="145" t="n"/>
      <c r="AY199" s="145" t="n"/>
      <c r="AZ199" s="155" t="n"/>
      <c r="BA199" s="155" t="n"/>
      <c r="BB199" s="155" t="n"/>
      <c r="BC199" s="426" t="n"/>
      <c r="BD199" s="145" t="n"/>
      <c r="BE199" s="145" t="n"/>
      <c r="BF199" s="145" t="n"/>
      <c r="BG199" s="155" t="n"/>
      <c r="BH199" s="155" t="n"/>
      <c r="BI199" s="155" t="n"/>
      <c r="BJ199" s="426" t="n"/>
      <c r="BK199" s="145" t="n"/>
      <c r="BL199" s="145" t="n"/>
      <c r="BM199" s="145" t="n"/>
      <c r="BN199" s="155" t="n"/>
      <c r="BO199" s="155" t="n"/>
      <c r="BP199" s="155" t="n"/>
      <c r="BQ199" s="426" t="n"/>
      <c r="BR199" s="145" t="n"/>
      <c r="BS199" s="145" t="n"/>
      <c r="BT199" s="145" t="n"/>
      <c r="BU199" s="155" t="n"/>
      <c r="BV199" s="155" t="n"/>
      <c r="BW199" s="155" t="n"/>
      <c r="BX199" s="425" t="n"/>
      <c r="BY199" s="145" t="n"/>
      <c r="BZ199" s="145" t="n"/>
      <c r="CA199" s="145" t="n"/>
      <c r="CB199" s="155" t="n"/>
      <c r="CC199" s="155" t="n"/>
      <c r="CD199" s="155" t="n"/>
      <c r="CE199" s="425" t="n"/>
      <c r="CF199" s="145" t="n"/>
      <c r="CG199" s="145" t="n"/>
      <c r="CH199" s="145" t="n"/>
      <c r="CI199" s="155" t="n"/>
      <c r="CJ199" s="155" t="n"/>
      <c r="CK199" s="155" t="n"/>
      <c r="CL199" s="145" t="n"/>
      <c r="CM199" s="145" t="n"/>
      <c r="CN199" s="145" t="n"/>
      <c r="CO199" s="145" t="n"/>
      <c r="CP199" s="145" t="n"/>
      <c r="CQ199" s="145" t="n"/>
      <c r="CR199" s="145" t="n"/>
      <c r="CS199" s="145" t="n"/>
      <c r="CT199" s="145" t="n"/>
      <c r="CU199" s="145" t="n"/>
      <c r="CV199" s="145" t="n"/>
      <c r="CW199" s="145" t="n"/>
      <c r="CX199" s="145" t="n"/>
      <c r="CY199" s="145" t="n"/>
      <c r="CZ199" s="145" t="n"/>
      <c r="DA199" s="145" t="n"/>
      <c r="DB199" s="145" t="n"/>
      <c r="DC199" s="145" t="n"/>
      <c r="DD199" s="145" t="n"/>
      <c r="DE199" s="145" t="n"/>
      <c r="DF199" s="145" t="n"/>
      <c r="DG199" s="145" t="n"/>
      <c r="DH199" s="156" t="n"/>
    </row>
    <row r="200" ht="20.25" customHeight="1" s="621">
      <c r="A200" s="144" t="n"/>
      <c r="B200" s="145" t="n"/>
      <c r="C200" s="145" t="n"/>
      <c r="D200" s="146" t="n"/>
      <c r="E200" s="383" t="inlineStr">
        <is>
          <t>A86</t>
        </is>
      </c>
      <c r="F200" s="568" t="n"/>
      <c r="G200" s="568" t="n"/>
      <c r="H200" s="568" t="n"/>
      <c r="I200" s="386" t="n"/>
      <c r="J200" s="386" t="n"/>
      <c r="K200" s="386" t="n"/>
      <c r="L200" s="386" t="n"/>
      <c r="M200" s="154" t="n"/>
      <c r="N200" s="145" t="n"/>
      <c r="O200" s="145" t="n"/>
      <c r="P200" s="145" t="n"/>
      <c r="Q200" s="145" t="n"/>
      <c r="R200" s="145" t="n"/>
      <c r="S200" s="145" t="n"/>
      <c r="T200" s="145" t="n"/>
      <c r="U200" s="145" t="n"/>
      <c r="V200" s="145" t="n"/>
      <c r="W200" s="145" t="n"/>
      <c r="X200" s="145" t="n"/>
      <c r="Y200" s="145" t="n"/>
      <c r="Z200" s="145" t="n"/>
      <c r="AA200" s="145" t="n"/>
      <c r="AB200" s="145" t="n"/>
      <c r="AC200" s="145" t="n"/>
      <c r="AD200" s="145" t="n"/>
      <c r="AE200" s="145" t="n"/>
      <c r="AF200" s="145" t="n"/>
      <c r="AG200" s="145" t="n"/>
      <c r="AH200" s="145" t="n"/>
      <c r="AI200" s="145" t="n"/>
      <c r="AJ200" s="428" t="n"/>
      <c r="AK200" s="145" t="n"/>
      <c r="AL200" s="145" t="n"/>
      <c r="AM200" s="145" t="n"/>
      <c r="AN200" s="145" t="n"/>
      <c r="AO200" s="145" t="n"/>
      <c r="AP200" s="145" t="n"/>
      <c r="AQ200" s="145" t="n"/>
      <c r="AR200" s="145" t="n"/>
      <c r="AS200" s="145" t="n"/>
      <c r="AT200" s="145" t="n"/>
      <c r="AU200" s="145" t="n"/>
      <c r="AV200" s="425" t="n"/>
      <c r="AW200" s="145" t="n"/>
      <c r="AX200" s="145" t="n"/>
      <c r="AY200" s="145" t="n"/>
      <c r="AZ200" s="155" t="n"/>
      <c r="BA200" s="155" t="n"/>
      <c r="BB200" s="155" t="n"/>
      <c r="BC200" s="426" t="n"/>
      <c r="BD200" s="145" t="n"/>
      <c r="BE200" s="145" t="n"/>
      <c r="BF200" s="145" t="n"/>
      <c r="BG200" s="155" t="n"/>
      <c r="BH200" s="155" t="n"/>
      <c r="BI200" s="155" t="n"/>
      <c r="BJ200" s="426" t="n"/>
      <c r="BK200" s="145" t="n"/>
      <c r="BL200" s="145" t="n"/>
      <c r="BM200" s="145" t="n"/>
      <c r="BN200" s="155" t="n"/>
      <c r="BO200" s="155" t="n"/>
      <c r="BP200" s="155" t="n"/>
      <c r="BQ200" s="426" t="n"/>
      <c r="BR200" s="145" t="n"/>
      <c r="BS200" s="145" t="n"/>
      <c r="BT200" s="145" t="n"/>
      <c r="BU200" s="155" t="n"/>
      <c r="BV200" s="155" t="n"/>
      <c r="BW200" s="155" t="n"/>
      <c r="BX200" s="425" t="n"/>
      <c r="BY200" s="145" t="n"/>
      <c r="BZ200" s="145" t="n"/>
      <c r="CA200" s="145" t="n"/>
      <c r="CB200" s="155" t="n"/>
      <c r="CC200" s="155" t="n"/>
      <c r="CD200" s="155" t="n"/>
      <c r="CE200" s="425" t="n"/>
      <c r="CF200" s="145" t="n"/>
      <c r="CG200" s="145" t="n"/>
      <c r="CH200" s="145" t="n"/>
      <c r="CI200" s="155" t="n"/>
      <c r="CJ200" s="155" t="n"/>
      <c r="CK200" s="155" t="n"/>
      <c r="CL200" s="145" t="n"/>
      <c r="CM200" s="145" t="n"/>
      <c r="CN200" s="145" t="n"/>
      <c r="CO200" s="145" t="n"/>
      <c r="CP200" s="145" t="n"/>
      <c r="CQ200" s="145" t="n"/>
      <c r="CR200" s="145" t="n"/>
      <c r="CS200" s="145" t="n"/>
      <c r="CT200" s="145" t="n"/>
      <c r="CU200" s="145" t="n"/>
      <c r="CV200" s="145" t="n"/>
      <c r="CW200" s="145" t="n"/>
      <c r="CX200" s="145" t="n"/>
      <c r="CY200" s="145" t="n"/>
      <c r="CZ200" s="145" t="n"/>
      <c r="DA200" s="145" t="n"/>
      <c r="DB200" s="145" t="n"/>
      <c r="DC200" s="145" t="n"/>
      <c r="DD200" s="145" t="n"/>
      <c r="DE200" s="145" t="n"/>
      <c r="DF200" s="145" t="n"/>
      <c r="DG200" s="145" t="n"/>
      <c r="DH200" s="156" t="n"/>
    </row>
    <row r="201" ht="20.25" customHeight="1" s="621">
      <c r="A201" s="144" t="n"/>
      <c r="B201" s="145" t="n"/>
      <c r="C201" s="145" t="n"/>
      <c r="D201" s="146" t="n"/>
      <c r="E201" s="383" t="inlineStr">
        <is>
          <t>A87</t>
        </is>
      </c>
      <c r="F201" s="568" t="n"/>
      <c r="G201" s="568" t="n"/>
      <c r="H201" s="568" t="n"/>
      <c r="I201" s="386" t="n"/>
      <c r="J201" s="386" t="n"/>
      <c r="K201" s="386" t="n"/>
      <c r="L201" s="386" t="n"/>
      <c r="M201" s="154" t="n"/>
      <c r="N201" s="145" t="n"/>
      <c r="O201" s="145" t="n"/>
      <c r="P201" s="145" t="n"/>
      <c r="Q201" s="145" t="n"/>
      <c r="R201" s="145" t="n"/>
      <c r="S201" s="145" t="n"/>
      <c r="T201" s="145" t="n"/>
      <c r="U201" s="145" t="n"/>
      <c r="V201" s="145" t="n"/>
      <c r="W201" s="145" t="n"/>
      <c r="X201" s="145" t="n"/>
      <c r="Y201" s="145" t="n"/>
      <c r="Z201" s="145" t="n"/>
      <c r="AA201" s="145" t="n"/>
      <c r="AB201" s="145" t="n"/>
      <c r="AC201" s="145" t="n"/>
      <c r="AD201" s="145" t="n"/>
      <c r="AE201" s="145" t="n"/>
      <c r="AF201" s="145" t="n"/>
      <c r="AG201" s="145" t="n"/>
      <c r="AH201" s="145" t="n"/>
      <c r="AI201" s="145" t="n"/>
      <c r="AJ201" s="428" t="n"/>
      <c r="AK201" s="145" t="n"/>
      <c r="AL201" s="145" t="n"/>
      <c r="AM201" s="145" t="n"/>
      <c r="AN201" s="145" t="n"/>
      <c r="AO201" s="145" t="n"/>
      <c r="AP201" s="145" t="n"/>
      <c r="AQ201" s="145" t="n"/>
      <c r="AR201" s="145" t="n"/>
      <c r="AS201" s="145" t="n"/>
      <c r="AT201" s="145" t="n"/>
      <c r="AU201" s="145" t="n"/>
      <c r="AV201" s="425" t="n"/>
      <c r="AW201" s="145" t="n"/>
      <c r="AX201" s="145" t="n"/>
      <c r="AY201" s="145" t="n"/>
      <c r="AZ201" s="155" t="n"/>
      <c r="BA201" s="155" t="n"/>
      <c r="BB201" s="155" t="n"/>
      <c r="BC201" s="426" t="n"/>
      <c r="BD201" s="145" t="n"/>
      <c r="BE201" s="145" t="n"/>
      <c r="BF201" s="145" t="n"/>
      <c r="BG201" s="155" t="n"/>
      <c r="BH201" s="155" t="n"/>
      <c r="BI201" s="155" t="n"/>
      <c r="BJ201" s="426" t="n"/>
      <c r="BK201" s="145" t="n"/>
      <c r="BL201" s="145" t="n"/>
      <c r="BM201" s="145" t="n"/>
      <c r="BN201" s="155" t="n"/>
      <c r="BO201" s="155" t="n"/>
      <c r="BP201" s="155" t="n"/>
      <c r="BQ201" s="426" t="n"/>
      <c r="BR201" s="145" t="n"/>
      <c r="BS201" s="145" t="n"/>
      <c r="BT201" s="145" t="n"/>
      <c r="BU201" s="155" t="n"/>
      <c r="BV201" s="155" t="n"/>
      <c r="BW201" s="155" t="n"/>
      <c r="BX201" s="425" t="n"/>
      <c r="BY201" s="145" t="n"/>
      <c r="BZ201" s="145" t="n"/>
      <c r="CA201" s="145" t="n"/>
      <c r="CB201" s="155" t="n"/>
      <c r="CC201" s="155" t="n"/>
      <c r="CD201" s="155" t="n"/>
      <c r="CE201" s="425" t="n"/>
      <c r="CF201" s="145" t="n"/>
      <c r="CG201" s="145" t="n"/>
      <c r="CH201" s="145" t="n"/>
      <c r="CI201" s="155" t="n"/>
      <c r="CJ201" s="155" t="n"/>
      <c r="CK201" s="155" t="n"/>
      <c r="CL201" s="145" t="n"/>
      <c r="CM201" s="145" t="n"/>
      <c r="CN201" s="145" t="n"/>
      <c r="CO201" s="145" t="n"/>
      <c r="CP201" s="145" t="n"/>
      <c r="CQ201" s="145" t="n"/>
      <c r="CR201" s="145" t="n"/>
      <c r="CS201" s="145" t="n"/>
      <c r="CT201" s="145" t="n"/>
      <c r="CU201" s="145" t="n"/>
      <c r="CV201" s="145" t="n"/>
      <c r="CW201" s="145" t="n"/>
      <c r="CX201" s="145" t="n"/>
      <c r="CY201" s="145" t="n"/>
      <c r="CZ201" s="145" t="n"/>
      <c r="DA201" s="145" t="n"/>
      <c r="DB201" s="145" t="n"/>
      <c r="DC201" s="145" t="n"/>
      <c r="DD201" s="145" t="n"/>
      <c r="DE201" s="145" t="n"/>
      <c r="DF201" s="145" t="n"/>
      <c r="DG201" s="145" t="n"/>
      <c r="DH201" s="156" t="n"/>
    </row>
    <row r="202" ht="20.25" customHeight="1" s="621">
      <c r="A202" s="144" t="n"/>
      <c r="B202" s="145" t="n"/>
      <c r="C202" s="145" t="n"/>
      <c r="D202" s="146" t="n"/>
      <c r="E202" s="383" t="inlineStr">
        <is>
          <t>A88</t>
        </is>
      </c>
      <c r="F202" s="568" t="n"/>
      <c r="G202" s="568" t="n"/>
      <c r="H202" s="568" t="n"/>
      <c r="I202" s="386" t="n"/>
      <c r="J202" s="386" t="n"/>
      <c r="K202" s="386" t="n"/>
      <c r="L202" s="386" t="n"/>
      <c r="M202" s="154" t="n"/>
      <c r="N202" s="145" t="n"/>
      <c r="O202" s="145" t="n"/>
      <c r="P202" s="145" t="n"/>
      <c r="Q202" s="145" t="n"/>
      <c r="R202" s="145" t="n"/>
      <c r="S202" s="145" t="n"/>
      <c r="T202" s="145" t="n"/>
      <c r="U202" s="145" t="n"/>
      <c r="V202" s="145" t="n"/>
      <c r="W202" s="145" t="n"/>
      <c r="X202" s="145" t="n"/>
      <c r="Y202" s="145" t="n"/>
      <c r="Z202" s="145" t="n"/>
      <c r="AA202" s="145" t="n"/>
      <c r="AB202" s="145" t="n"/>
      <c r="AC202" s="145" t="n"/>
      <c r="AD202" s="145" t="n"/>
      <c r="AE202" s="145" t="n"/>
      <c r="AF202" s="145" t="n"/>
      <c r="AG202" s="145" t="n"/>
      <c r="AH202" s="145" t="n"/>
      <c r="AI202" s="145" t="n"/>
      <c r="AJ202" s="428" t="n"/>
      <c r="AK202" s="145" t="n"/>
      <c r="AL202" s="145" t="n"/>
      <c r="AM202" s="145" t="n"/>
      <c r="AN202" s="145" t="n"/>
      <c r="AO202" s="145" t="n"/>
      <c r="AP202" s="145" t="n"/>
      <c r="AQ202" s="145" t="n"/>
      <c r="AR202" s="145" t="n"/>
      <c r="AS202" s="145" t="n"/>
      <c r="AT202" s="145" t="n"/>
      <c r="AU202" s="145" t="n"/>
      <c r="AV202" s="425" t="n"/>
      <c r="AW202" s="145" t="n"/>
      <c r="AX202" s="145" t="n"/>
      <c r="AY202" s="145" t="n"/>
      <c r="AZ202" s="155" t="n"/>
      <c r="BA202" s="155" t="n"/>
      <c r="BB202" s="155" t="n"/>
      <c r="BC202" s="426" t="n"/>
      <c r="BD202" s="145" t="n"/>
      <c r="BE202" s="145" t="n"/>
      <c r="BF202" s="145" t="n"/>
      <c r="BG202" s="155" t="n"/>
      <c r="BH202" s="155" t="n"/>
      <c r="BI202" s="155" t="n"/>
      <c r="BJ202" s="426" t="n"/>
      <c r="BK202" s="145" t="n"/>
      <c r="BL202" s="145" t="n"/>
      <c r="BM202" s="145" t="n"/>
      <c r="BN202" s="155" t="n"/>
      <c r="BO202" s="155" t="n"/>
      <c r="BP202" s="155" t="n"/>
      <c r="BQ202" s="426" t="n"/>
      <c r="BR202" s="145" t="n"/>
      <c r="BS202" s="145" t="n"/>
      <c r="BT202" s="145" t="n"/>
      <c r="BU202" s="155" t="n"/>
      <c r="BV202" s="155" t="n"/>
      <c r="BW202" s="155" t="n"/>
      <c r="BX202" s="425" t="n"/>
      <c r="BY202" s="145" t="n"/>
      <c r="BZ202" s="145" t="n"/>
      <c r="CA202" s="145" t="n"/>
      <c r="CB202" s="155" t="n"/>
      <c r="CC202" s="155" t="n"/>
      <c r="CD202" s="155" t="n"/>
      <c r="CE202" s="425" t="n"/>
      <c r="CF202" s="145" t="n"/>
      <c r="CG202" s="145" t="n"/>
      <c r="CH202" s="145" t="n"/>
      <c r="CI202" s="155" t="n"/>
      <c r="CJ202" s="155" t="n"/>
      <c r="CK202" s="155" t="n"/>
      <c r="CL202" s="145" t="n"/>
      <c r="CM202" s="145" t="n"/>
      <c r="CN202" s="145" t="n"/>
      <c r="CO202" s="145" t="n"/>
      <c r="CP202" s="145" t="n"/>
      <c r="CQ202" s="145" t="n"/>
      <c r="CR202" s="145" t="n"/>
      <c r="CS202" s="145" t="n"/>
      <c r="CT202" s="145" t="n"/>
      <c r="CU202" s="145" t="n"/>
      <c r="CV202" s="145" t="n"/>
      <c r="CW202" s="145" t="n"/>
      <c r="CX202" s="145" t="n"/>
      <c r="CY202" s="145" t="n"/>
      <c r="CZ202" s="145" t="n"/>
      <c r="DA202" s="145" t="n"/>
      <c r="DB202" s="145" t="n"/>
      <c r="DC202" s="145" t="n"/>
      <c r="DD202" s="145" t="n"/>
      <c r="DE202" s="145" t="n"/>
      <c r="DF202" s="145" t="n"/>
      <c r="DG202" s="145" t="n"/>
      <c r="DH202" s="156" t="n"/>
    </row>
    <row r="203" ht="20.25" customHeight="1" s="621">
      <c r="A203" s="144" t="n"/>
      <c r="B203" s="145" t="n"/>
      <c r="C203" s="145" t="n"/>
      <c r="D203" s="146" t="n"/>
      <c r="E203" s="383" t="inlineStr">
        <is>
          <t>A89</t>
        </is>
      </c>
      <c r="F203" s="568" t="n"/>
      <c r="G203" s="568" t="n"/>
      <c r="H203" s="568" t="n"/>
      <c r="I203" s="386" t="n"/>
      <c r="J203" s="386" t="n"/>
      <c r="K203" s="386" t="n"/>
      <c r="L203" s="386" t="n"/>
      <c r="M203" s="154" t="n"/>
      <c r="N203" s="145" t="n"/>
      <c r="O203" s="145" t="n"/>
      <c r="P203" s="145" t="n"/>
      <c r="Q203" s="145" t="n"/>
      <c r="R203" s="145" t="n"/>
      <c r="S203" s="145" t="n"/>
      <c r="T203" s="145" t="n"/>
      <c r="U203" s="145" t="n"/>
      <c r="V203" s="145" t="n"/>
      <c r="W203" s="145" t="n"/>
      <c r="X203" s="145" t="n"/>
      <c r="Y203" s="145" t="n"/>
      <c r="Z203" s="145" t="n"/>
      <c r="AA203" s="145" t="n"/>
      <c r="AB203" s="145" t="n"/>
      <c r="AC203" s="145" t="n"/>
      <c r="AD203" s="145" t="n"/>
      <c r="AE203" s="145" t="n"/>
      <c r="AF203" s="145" t="n"/>
      <c r="AG203" s="145" t="n"/>
      <c r="AH203" s="145" t="n"/>
      <c r="AI203" s="145" t="n"/>
      <c r="AJ203" s="428" t="n"/>
      <c r="AK203" s="145" t="n"/>
      <c r="AL203" s="145" t="n"/>
      <c r="AM203" s="145" t="n"/>
      <c r="AN203" s="145" t="n"/>
      <c r="AO203" s="145" t="n"/>
      <c r="AP203" s="145" t="n"/>
      <c r="AQ203" s="145" t="n"/>
      <c r="AR203" s="145" t="n"/>
      <c r="AS203" s="145" t="n"/>
      <c r="AT203" s="145" t="n"/>
      <c r="AU203" s="145" t="n"/>
      <c r="AV203" s="425" t="n"/>
      <c r="AW203" s="145" t="n"/>
      <c r="AX203" s="145" t="n"/>
      <c r="AY203" s="145" t="n"/>
      <c r="AZ203" s="155" t="n"/>
      <c r="BA203" s="155" t="n"/>
      <c r="BB203" s="155" t="n"/>
      <c r="BC203" s="426" t="n"/>
      <c r="BD203" s="145" t="n"/>
      <c r="BE203" s="145" t="n"/>
      <c r="BF203" s="145" t="n"/>
      <c r="BG203" s="155" t="n"/>
      <c r="BH203" s="155" t="n"/>
      <c r="BI203" s="155" t="n"/>
      <c r="BJ203" s="426" t="n"/>
      <c r="BK203" s="145" t="n"/>
      <c r="BL203" s="145" t="n"/>
      <c r="BM203" s="145" t="n"/>
      <c r="BN203" s="155" t="n"/>
      <c r="BO203" s="155" t="n"/>
      <c r="BP203" s="155" t="n"/>
      <c r="BQ203" s="426" t="n"/>
      <c r="BR203" s="145" t="n"/>
      <c r="BS203" s="145" t="n"/>
      <c r="BT203" s="145" t="n"/>
      <c r="BU203" s="155" t="n"/>
      <c r="BV203" s="155" t="n"/>
      <c r="BW203" s="155" t="n"/>
      <c r="BX203" s="425" t="n"/>
      <c r="BY203" s="145" t="n"/>
      <c r="BZ203" s="145" t="n"/>
      <c r="CA203" s="145" t="n"/>
      <c r="CB203" s="155" t="n"/>
      <c r="CC203" s="155" t="n"/>
      <c r="CD203" s="155" t="n"/>
      <c r="CE203" s="425" t="n"/>
      <c r="CF203" s="145" t="n"/>
      <c r="CG203" s="145" t="n"/>
      <c r="CH203" s="145" t="n"/>
      <c r="CI203" s="155" t="n"/>
      <c r="CJ203" s="155" t="n"/>
      <c r="CK203" s="155" t="n"/>
      <c r="CL203" s="145" t="n"/>
      <c r="CM203" s="145" t="n"/>
      <c r="CN203" s="145" t="n"/>
      <c r="CO203" s="145" t="n"/>
      <c r="CP203" s="145" t="n"/>
      <c r="CQ203" s="145" t="n"/>
      <c r="CR203" s="145" t="n"/>
      <c r="CS203" s="145" t="n"/>
      <c r="CT203" s="145" t="n"/>
      <c r="CU203" s="145" t="n"/>
      <c r="CV203" s="145" t="n"/>
      <c r="CW203" s="145" t="n"/>
      <c r="CX203" s="145" t="n"/>
      <c r="CY203" s="145" t="n"/>
      <c r="CZ203" s="145" t="n"/>
      <c r="DA203" s="145" t="n"/>
      <c r="DB203" s="145" t="n"/>
      <c r="DC203" s="145" t="n"/>
      <c r="DD203" s="145" t="n"/>
      <c r="DE203" s="145" t="n"/>
      <c r="DF203" s="145" t="n"/>
      <c r="DG203" s="145" t="n"/>
      <c r="DH203" s="156" t="n"/>
    </row>
    <row r="204" ht="20.25" customHeight="1" s="621">
      <c r="A204" s="144" t="n"/>
      <c r="B204" s="145" t="n"/>
      <c r="C204" s="145" t="n"/>
      <c r="D204" s="146" t="n"/>
      <c r="E204" s="383" t="inlineStr">
        <is>
          <t>A90</t>
        </is>
      </c>
      <c r="F204" s="568" t="n"/>
      <c r="G204" s="568" t="n"/>
      <c r="H204" s="568" t="n"/>
      <c r="I204" s="386" t="n"/>
      <c r="J204" s="386" t="n"/>
      <c r="K204" s="386" t="n"/>
      <c r="L204" s="386" t="n"/>
      <c r="M204" s="154" t="n"/>
      <c r="N204" s="145" t="n"/>
      <c r="O204" s="145" t="n"/>
      <c r="P204" s="145" t="n"/>
      <c r="Q204" s="145" t="n"/>
      <c r="R204" s="145" t="n"/>
      <c r="S204" s="145" t="n"/>
      <c r="T204" s="145" t="n"/>
      <c r="U204" s="145" t="n"/>
      <c r="V204" s="145" t="n"/>
      <c r="W204" s="145" t="n"/>
      <c r="X204" s="145" t="n"/>
      <c r="Y204" s="145" t="n"/>
      <c r="Z204" s="145" t="n"/>
      <c r="AA204" s="145" t="n"/>
      <c r="AB204" s="145" t="n"/>
      <c r="AC204" s="145" t="n"/>
      <c r="AD204" s="145" t="n"/>
      <c r="AE204" s="145" t="n"/>
      <c r="AF204" s="145" t="n"/>
      <c r="AG204" s="145" t="n"/>
      <c r="AH204" s="145" t="n"/>
      <c r="AI204" s="145" t="n"/>
      <c r="AJ204" s="428" t="n"/>
      <c r="AK204" s="145" t="n"/>
      <c r="AL204" s="145" t="n"/>
      <c r="AM204" s="145" t="n"/>
      <c r="AN204" s="145" t="n"/>
      <c r="AO204" s="145" t="n"/>
      <c r="AP204" s="145" t="n"/>
      <c r="AQ204" s="145" t="n"/>
      <c r="AR204" s="145" t="n"/>
      <c r="AS204" s="145" t="n"/>
      <c r="AT204" s="145" t="n"/>
      <c r="AU204" s="145" t="n"/>
      <c r="AV204" s="425" t="n"/>
      <c r="AW204" s="145" t="n"/>
      <c r="AX204" s="145" t="n"/>
      <c r="AY204" s="145" t="n"/>
      <c r="AZ204" s="155" t="n"/>
      <c r="BA204" s="155" t="n"/>
      <c r="BB204" s="155" t="n"/>
      <c r="BC204" s="426" t="n"/>
      <c r="BD204" s="145" t="n"/>
      <c r="BE204" s="145" t="n"/>
      <c r="BF204" s="145" t="n"/>
      <c r="BG204" s="155" t="n"/>
      <c r="BH204" s="155" t="n"/>
      <c r="BI204" s="155" t="n"/>
      <c r="BJ204" s="426" t="n"/>
      <c r="BK204" s="145" t="n"/>
      <c r="BL204" s="145" t="n"/>
      <c r="BM204" s="145" t="n"/>
      <c r="BN204" s="155" t="n"/>
      <c r="BO204" s="155" t="n"/>
      <c r="BP204" s="155" t="n"/>
      <c r="BQ204" s="426" t="n"/>
      <c r="BR204" s="145" t="n"/>
      <c r="BS204" s="145" t="n"/>
      <c r="BT204" s="145" t="n"/>
      <c r="BU204" s="155" t="n"/>
      <c r="BV204" s="155" t="n"/>
      <c r="BW204" s="155" t="n"/>
      <c r="BX204" s="425" t="n"/>
      <c r="BY204" s="145" t="n"/>
      <c r="BZ204" s="145" t="n"/>
      <c r="CA204" s="145" t="n"/>
      <c r="CB204" s="155" t="n"/>
      <c r="CC204" s="155" t="n"/>
      <c r="CD204" s="155" t="n"/>
      <c r="CE204" s="425" t="n"/>
      <c r="CF204" s="145" t="n"/>
      <c r="CG204" s="145" t="n"/>
      <c r="CH204" s="145" t="n"/>
      <c r="CI204" s="155" t="n"/>
      <c r="CJ204" s="155" t="n"/>
      <c r="CK204" s="155" t="n"/>
      <c r="CL204" s="145" t="n"/>
      <c r="CM204" s="145" t="n"/>
      <c r="CN204" s="145" t="n"/>
      <c r="CO204" s="145" t="n"/>
      <c r="CP204" s="145" t="n"/>
      <c r="CQ204" s="145" t="n"/>
      <c r="CR204" s="145" t="n"/>
      <c r="CS204" s="145" t="n"/>
      <c r="CT204" s="145" t="n"/>
      <c r="CU204" s="145" t="n"/>
      <c r="CV204" s="145" t="n"/>
      <c r="CW204" s="145" t="n"/>
      <c r="CX204" s="145" t="n"/>
      <c r="CY204" s="145" t="n"/>
      <c r="CZ204" s="145" t="n"/>
      <c r="DA204" s="145" t="n"/>
      <c r="DB204" s="145" t="n"/>
      <c r="DC204" s="145" t="n"/>
      <c r="DD204" s="145" t="n"/>
      <c r="DE204" s="145" t="n"/>
      <c r="DF204" s="145" t="n"/>
      <c r="DG204" s="145" t="n"/>
      <c r="DH204" s="156" t="n"/>
    </row>
    <row r="205" ht="20.25" customHeight="1" s="621">
      <c r="A205" s="144" t="n"/>
      <c r="B205" s="145" t="n"/>
      <c r="C205" s="145" t="n"/>
      <c r="D205" s="146" t="n"/>
      <c r="E205" s="383" t="inlineStr">
        <is>
          <t>A91</t>
        </is>
      </c>
      <c r="F205" s="568" t="n"/>
      <c r="G205" s="568" t="n"/>
      <c r="H205" s="568" t="n"/>
      <c r="I205" s="386" t="n"/>
      <c r="J205" s="386" t="n"/>
      <c r="K205" s="386" t="n"/>
      <c r="L205" s="386" t="n"/>
      <c r="M205" s="154" t="n"/>
      <c r="N205" s="145" t="n"/>
      <c r="O205" s="145" t="n"/>
      <c r="P205" s="145" t="n"/>
      <c r="Q205" s="145" t="n"/>
      <c r="R205" s="145" t="n"/>
      <c r="S205" s="145" t="n"/>
      <c r="T205" s="145" t="n"/>
      <c r="U205" s="145" t="n"/>
      <c r="V205" s="145" t="n"/>
      <c r="W205" s="145" t="n"/>
      <c r="X205" s="145" t="n"/>
      <c r="Y205" s="145" t="n"/>
      <c r="Z205" s="145" t="n"/>
      <c r="AA205" s="145" t="n"/>
      <c r="AB205" s="145" t="n"/>
      <c r="AC205" s="145" t="n"/>
      <c r="AD205" s="145" t="n"/>
      <c r="AE205" s="145" t="n"/>
      <c r="AF205" s="145" t="n"/>
      <c r="AG205" s="145" t="n"/>
      <c r="AH205" s="145" t="n"/>
      <c r="AI205" s="145" t="n"/>
      <c r="AJ205" s="428" t="n"/>
      <c r="AK205" s="145" t="n"/>
      <c r="AL205" s="145" t="n"/>
      <c r="AM205" s="145" t="n"/>
      <c r="AN205" s="145" t="n"/>
      <c r="AO205" s="145" t="n"/>
      <c r="AP205" s="145" t="n"/>
      <c r="AQ205" s="145" t="n"/>
      <c r="AR205" s="145" t="n"/>
      <c r="AS205" s="145" t="n"/>
      <c r="AT205" s="145" t="n"/>
      <c r="AU205" s="145" t="n"/>
      <c r="AV205" s="425" t="n"/>
      <c r="AW205" s="145" t="n"/>
      <c r="AX205" s="145" t="n"/>
      <c r="AY205" s="145" t="n"/>
      <c r="AZ205" s="155" t="n"/>
      <c r="BA205" s="155" t="n"/>
      <c r="BB205" s="155" t="n"/>
      <c r="BC205" s="426" t="n"/>
      <c r="BD205" s="145" t="n"/>
      <c r="BE205" s="145" t="n"/>
      <c r="BF205" s="145" t="n"/>
      <c r="BG205" s="155" t="n"/>
      <c r="BH205" s="155" t="n"/>
      <c r="BI205" s="155" t="n"/>
      <c r="BJ205" s="426" t="n"/>
      <c r="BK205" s="145" t="n"/>
      <c r="BL205" s="145" t="n"/>
      <c r="BM205" s="145" t="n"/>
      <c r="BN205" s="155" t="n"/>
      <c r="BO205" s="155" t="n"/>
      <c r="BP205" s="155" t="n"/>
      <c r="BQ205" s="426" t="n"/>
      <c r="BR205" s="145" t="n"/>
      <c r="BS205" s="145" t="n"/>
      <c r="BT205" s="145" t="n"/>
      <c r="BU205" s="155" t="n"/>
      <c r="BV205" s="155" t="n"/>
      <c r="BW205" s="155" t="n"/>
      <c r="BX205" s="425" t="n"/>
      <c r="BY205" s="145" t="n"/>
      <c r="BZ205" s="145" t="n"/>
      <c r="CA205" s="145" t="n"/>
      <c r="CB205" s="155" t="n"/>
      <c r="CC205" s="155" t="n"/>
      <c r="CD205" s="155" t="n"/>
      <c r="CE205" s="425" t="n"/>
      <c r="CF205" s="145" t="n"/>
      <c r="CG205" s="145" t="n"/>
      <c r="CH205" s="145" t="n"/>
      <c r="CI205" s="155" t="n"/>
      <c r="CJ205" s="155" t="n"/>
      <c r="CK205" s="155" t="n"/>
      <c r="CL205" s="145" t="n"/>
      <c r="CM205" s="145" t="n"/>
      <c r="CN205" s="145" t="n"/>
      <c r="CO205" s="145" t="n"/>
      <c r="CP205" s="145" t="n"/>
      <c r="CQ205" s="145" t="n"/>
      <c r="CR205" s="145" t="n"/>
      <c r="CS205" s="145" t="n"/>
      <c r="CT205" s="145" t="n"/>
      <c r="CU205" s="145" t="n"/>
      <c r="CV205" s="145" t="n"/>
      <c r="CW205" s="145" t="n"/>
      <c r="CX205" s="145" t="n"/>
      <c r="CY205" s="145" t="n"/>
      <c r="CZ205" s="145" t="n"/>
      <c r="DA205" s="145" t="n"/>
      <c r="DB205" s="145" t="n"/>
      <c r="DC205" s="145" t="n"/>
      <c r="DD205" s="145" t="n"/>
      <c r="DE205" s="145" t="n"/>
      <c r="DF205" s="145" t="n"/>
      <c r="DG205" s="145" t="n"/>
      <c r="DH205" s="156" t="n"/>
    </row>
    <row r="206" ht="20.25" customHeight="1" s="621">
      <c r="A206" s="144" t="n"/>
      <c r="B206" s="145" t="n"/>
      <c r="C206" s="145" t="n"/>
      <c r="D206" s="146" t="n"/>
      <c r="E206" s="383" t="inlineStr">
        <is>
          <t>A92</t>
        </is>
      </c>
      <c r="F206" s="568" t="n"/>
      <c r="G206" s="568" t="n"/>
      <c r="H206" s="568" t="n"/>
      <c r="I206" s="386" t="n"/>
      <c r="J206" s="386" t="n"/>
      <c r="K206" s="386" t="n"/>
      <c r="L206" s="386" t="n"/>
      <c r="M206" s="154" t="n"/>
      <c r="N206" s="145" t="n"/>
      <c r="O206" s="145" t="n"/>
      <c r="P206" s="145" t="n"/>
      <c r="Q206" s="145" t="n"/>
      <c r="R206" s="145" t="n"/>
      <c r="S206" s="145" t="n"/>
      <c r="T206" s="145" t="n"/>
      <c r="U206" s="145" t="n"/>
      <c r="V206" s="145" t="n"/>
      <c r="W206" s="145" t="n"/>
      <c r="X206" s="145" t="n"/>
      <c r="Y206" s="145" t="n"/>
      <c r="Z206" s="145" t="n"/>
      <c r="AA206" s="145" t="n"/>
      <c r="AB206" s="145" t="n"/>
      <c r="AC206" s="145" t="n"/>
      <c r="AD206" s="145" t="n"/>
      <c r="AE206" s="145" t="n"/>
      <c r="AF206" s="145" t="n"/>
      <c r="AG206" s="145" t="n"/>
      <c r="AH206" s="145" t="n"/>
      <c r="AI206" s="145" t="n"/>
      <c r="AJ206" s="428" t="n"/>
      <c r="AK206" s="145" t="n"/>
      <c r="AL206" s="145" t="n"/>
      <c r="AM206" s="145" t="n"/>
      <c r="AN206" s="145" t="n"/>
      <c r="AO206" s="145" t="n"/>
      <c r="AP206" s="145" t="n"/>
      <c r="AQ206" s="145" t="n"/>
      <c r="AR206" s="145" t="n"/>
      <c r="AS206" s="145" t="n"/>
      <c r="AT206" s="145" t="n"/>
      <c r="AU206" s="145" t="n"/>
      <c r="AV206" s="425" t="n"/>
      <c r="AW206" s="145" t="n"/>
      <c r="AX206" s="145" t="n"/>
      <c r="AY206" s="145" t="n"/>
      <c r="AZ206" s="155" t="n"/>
      <c r="BA206" s="155" t="n"/>
      <c r="BB206" s="155" t="n"/>
      <c r="BC206" s="426" t="n"/>
      <c r="BD206" s="145" t="n"/>
      <c r="BE206" s="145" t="n"/>
      <c r="BF206" s="145" t="n"/>
      <c r="BG206" s="155" t="n"/>
      <c r="BH206" s="155" t="n"/>
      <c r="BI206" s="155" t="n"/>
      <c r="BJ206" s="426" t="n"/>
      <c r="BK206" s="145" t="n"/>
      <c r="BL206" s="145" t="n"/>
      <c r="BM206" s="145" t="n"/>
      <c r="BN206" s="155" t="n"/>
      <c r="BO206" s="155" t="n"/>
      <c r="BP206" s="155" t="n"/>
      <c r="BQ206" s="426" t="n"/>
      <c r="BR206" s="145" t="n"/>
      <c r="BS206" s="145" t="n"/>
      <c r="BT206" s="145" t="n"/>
      <c r="BU206" s="155" t="n"/>
      <c r="BV206" s="155" t="n"/>
      <c r="BW206" s="155" t="n"/>
      <c r="BX206" s="425" t="n"/>
      <c r="BY206" s="145" t="n"/>
      <c r="BZ206" s="145" t="n"/>
      <c r="CA206" s="145" t="n"/>
      <c r="CB206" s="155" t="n"/>
      <c r="CC206" s="155" t="n"/>
      <c r="CD206" s="155" t="n"/>
      <c r="CE206" s="425" t="n"/>
      <c r="CF206" s="145" t="n"/>
      <c r="CG206" s="145" t="n"/>
      <c r="CH206" s="145" t="n"/>
      <c r="CI206" s="155" t="n"/>
      <c r="CJ206" s="155" t="n"/>
      <c r="CK206" s="155" t="n"/>
      <c r="CL206" s="145" t="n"/>
      <c r="CM206" s="145" t="n"/>
      <c r="CN206" s="145" t="n"/>
      <c r="CO206" s="145" t="n"/>
      <c r="CP206" s="145" t="n"/>
      <c r="CQ206" s="145" t="n"/>
      <c r="CR206" s="145" t="n"/>
      <c r="CS206" s="145" t="n"/>
      <c r="CT206" s="145" t="n"/>
      <c r="CU206" s="145" t="n"/>
      <c r="CV206" s="145" t="n"/>
      <c r="CW206" s="145" t="n"/>
      <c r="CX206" s="145" t="n"/>
      <c r="CY206" s="145" t="n"/>
      <c r="CZ206" s="145" t="n"/>
      <c r="DA206" s="145" t="n"/>
      <c r="DB206" s="145" t="n"/>
      <c r="DC206" s="145" t="n"/>
      <c r="DD206" s="145" t="n"/>
      <c r="DE206" s="145" t="n"/>
      <c r="DF206" s="145" t="n"/>
      <c r="DG206" s="145" t="n"/>
      <c r="DH206" s="156" t="n"/>
    </row>
    <row r="207" ht="20.25" customHeight="1" s="621">
      <c r="A207" s="144" t="n"/>
      <c r="B207" s="145" t="n"/>
      <c r="C207" s="145" t="n"/>
      <c r="D207" s="146" t="n"/>
      <c r="E207" s="383" t="inlineStr">
        <is>
          <t>A93</t>
        </is>
      </c>
      <c r="F207" s="568" t="n"/>
      <c r="G207" s="568" t="n"/>
      <c r="H207" s="568" t="n"/>
      <c r="I207" s="386" t="n"/>
      <c r="J207" s="386" t="n"/>
      <c r="K207" s="386" t="n"/>
      <c r="L207" s="386" t="n"/>
      <c r="M207" s="154" t="n"/>
      <c r="N207" s="145" t="n"/>
      <c r="O207" s="145" t="n"/>
      <c r="P207" s="145" t="n"/>
      <c r="Q207" s="145" t="n"/>
      <c r="R207" s="145" t="n"/>
      <c r="S207" s="145" t="n"/>
      <c r="T207" s="145" t="n"/>
      <c r="U207" s="145" t="n"/>
      <c r="V207" s="145" t="n"/>
      <c r="W207" s="145" t="n"/>
      <c r="X207" s="145" t="n"/>
      <c r="Y207" s="145" t="n"/>
      <c r="Z207" s="145" t="n"/>
      <c r="AA207" s="145" t="n"/>
      <c r="AB207" s="145" t="n"/>
      <c r="AC207" s="145" t="n"/>
      <c r="AD207" s="145" t="n"/>
      <c r="AE207" s="145" t="n"/>
      <c r="AF207" s="145" t="n"/>
      <c r="AG207" s="145" t="n"/>
      <c r="AH207" s="145" t="n"/>
      <c r="AI207" s="145" t="n"/>
      <c r="AJ207" s="428" t="n"/>
      <c r="AK207" s="145" t="n"/>
      <c r="AL207" s="145" t="n"/>
      <c r="AM207" s="145" t="n"/>
      <c r="AN207" s="145" t="n"/>
      <c r="AO207" s="145" t="n"/>
      <c r="AP207" s="145" t="n"/>
      <c r="AQ207" s="145" t="n"/>
      <c r="AR207" s="145" t="n"/>
      <c r="AS207" s="145" t="n"/>
      <c r="AT207" s="145" t="n"/>
      <c r="AU207" s="145" t="n"/>
      <c r="AV207" s="425" t="n"/>
      <c r="AW207" s="145" t="n"/>
      <c r="AX207" s="145" t="n"/>
      <c r="AY207" s="145" t="n"/>
      <c r="AZ207" s="155" t="n"/>
      <c r="BA207" s="155" t="n"/>
      <c r="BB207" s="155" t="n"/>
      <c r="BC207" s="426" t="n"/>
      <c r="BD207" s="145" t="n"/>
      <c r="BE207" s="145" t="n"/>
      <c r="BF207" s="145" t="n"/>
      <c r="BG207" s="155" t="n"/>
      <c r="BH207" s="155" t="n"/>
      <c r="BI207" s="155" t="n"/>
      <c r="BJ207" s="426" t="n"/>
      <c r="BK207" s="145" t="n"/>
      <c r="BL207" s="145" t="n"/>
      <c r="BM207" s="145" t="n"/>
      <c r="BN207" s="155" t="n"/>
      <c r="BO207" s="155" t="n"/>
      <c r="BP207" s="155" t="n"/>
      <c r="BQ207" s="426" t="n"/>
      <c r="BR207" s="145" t="n"/>
      <c r="BS207" s="145" t="n"/>
      <c r="BT207" s="145" t="n"/>
      <c r="BU207" s="155" t="n"/>
      <c r="BV207" s="155" t="n"/>
      <c r="BW207" s="155" t="n"/>
      <c r="BX207" s="425" t="n"/>
      <c r="BY207" s="145" t="n"/>
      <c r="BZ207" s="145" t="n"/>
      <c r="CA207" s="145" t="n"/>
      <c r="CB207" s="155" t="n"/>
      <c r="CC207" s="155" t="n"/>
      <c r="CD207" s="155" t="n"/>
      <c r="CE207" s="425" t="n"/>
      <c r="CF207" s="145" t="n"/>
      <c r="CG207" s="145" t="n"/>
      <c r="CH207" s="145" t="n"/>
      <c r="CI207" s="155" t="n"/>
      <c r="CJ207" s="155" t="n"/>
      <c r="CK207" s="155" t="n"/>
      <c r="CL207" s="145" t="n"/>
      <c r="CM207" s="145" t="n"/>
      <c r="CN207" s="145" t="n"/>
      <c r="CO207" s="145" t="n"/>
      <c r="CP207" s="145" t="n"/>
      <c r="CQ207" s="145" t="n"/>
      <c r="CR207" s="145" t="n"/>
      <c r="CS207" s="145" t="n"/>
      <c r="CT207" s="145" t="n"/>
      <c r="CU207" s="145" t="n"/>
      <c r="CV207" s="145" t="n"/>
      <c r="CW207" s="145" t="n"/>
      <c r="CX207" s="145" t="n"/>
      <c r="CY207" s="145" t="n"/>
      <c r="CZ207" s="145" t="n"/>
      <c r="DA207" s="145" t="n"/>
      <c r="DB207" s="145" t="n"/>
      <c r="DC207" s="145" t="n"/>
      <c r="DD207" s="145" t="n"/>
      <c r="DE207" s="145" t="n"/>
      <c r="DF207" s="145" t="n"/>
      <c r="DG207" s="145" t="n"/>
      <c r="DH207" s="156" t="n"/>
    </row>
    <row r="208" ht="20.25" customHeight="1" s="621">
      <c r="A208" s="144" t="n"/>
      <c r="B208" s="145" t="n"/>
      <c r="C208" s="145" t="n"/>
      <c r="D208" s="146" t="n"/>
      <c r="E208" s="383" t="inlineStr">
        <is>
          <t>A94</t>
        </is>
      </c>
      <c r="F208" s="568" t="n"/>
      <c r="G208" s="568" t="n"/>
      <c r="H208" s="568" t="n"/>
      <c r="I208" s="386" t="n"/>
      <c r="J208" s="386" t="n"/>
      <c r="K208" s="386" t="n"/>
      <c r="L208" s="386" t="n"/>
      <c r="M208" s="154" t="n"/>
      <c r="N208" s="145" t="n"/>
      <c r="O208" s="145" t="n"/>
      <c r="P208" s="145" t="n"/>
      <c r="Q208" s="145" t="n"/>
      <c r="R208" s="145" t="n"/>
      <c r="S208" s="145" t="n"/>
      <c r="T208" s="145" t="n"/>
      <c r="U208" s="145" t="n"/>
      <c r="V208" s="145" t="n"/>
      <c r="W208" s="145" t="n"/>
      <c r="X208" s="145" t="n"/>
      <c r="Y208" s="145" t="n"/>
      <c r="Z208" s="145" t="n"/>
      <c r="AA208" s="145" t="n"/>
      <c r="AB208" s="145" t="n"/>
      <c r="AC208" s="145" t="n"/>
      <c r="AD208" s="145" t="n"/>
      <c r="AE208" s="145" t="n"/>
      <c r="AF208" s="145" t="n"/>
      <c r="AG208" s="145" t="n"/>
      <c r="AH208" s="145" t="n"/>
      <c r="AI208" s="145" t="n"/>
      <c r="AJ208" s="428" t="n"/>
      <c r="AK208" s="145" t="n"/>
      <c r="AL208" s="145" t="n"/>
      <c r="AM208" s="145" t="n"/>
      <c r="AN208" s="145" t="n"/>
      <c r="AO208" s="145" t="n"/>
      <c r="AP208" s="145" t="n"/>
      <c r="AQ208" s="145" t="n"/>
      <c r="AR208" s="145" t="n"/>
      <c r="AS208" s="145" t="n"/>
      <c r="AT208" s="145" t="n"/>
      <c r="AU208" s="145" t="n"/>
      <c r="AV208" s="425" t="n"/>
      <c r="AW208" s="145" t="n"/>
      <c r="AX208" s="145" t="n"/>
      <c r="AY208" s="145" t="n"/>
      <c r="AZ208" s="155" t="n"/>
      <c r="BA208" s="155" t="n"/>
      <c r="BB208" s="155" t="n"/>
      <c r="BC208" s="426" t="n"/>
      <c r="BD208" s="145" t="n"/>
      <c r="BE208" s="145" t="n"/>
      <c r="BF208" s="145" t="n"/>
      <c r="BG208" s="155" t="n"/>
      <c r="BH208" s="155" t="n"/>
      <c r="BI208" s="155" t="n"/>
      <c r="BJ208" s="426" t="n"/>
      <c r="BK208" s="145" t="n"/>
      <c r="BL208" s="145" t="n"/>
      <c r="BM208" s="145" t="n"/>
      <c r="BN208" s="155" t="n"/>
      <c r="BO208" s="155" t="n"/>
      <c r="BP208" s="155" t="n"/>
      <c r="BQ208" s="426" t="n"/>
      <c r="BR208" s="145" t="n"/>
      <c r="BS208" s="145" t="n"/>
      <c r="BT208" s="145" t="n"/>
      <c r="BU208" s="155" t="n"/>
      <c r="BV208" s="155" t="n"/>
      <c r="BW208" s="155" t="n"/>
      <c r="BX208" s="425" t="n"/>
      <c r="BY208" s="145" t="n"/>
      <c r="BZ208" s="145" t="n"/>
      <c r="CA208" s="145" t="n"/>
      <c r="CB208" s="155" t="n"/>
      <c r="CC208" s="155" t="n"/>
      <c r="CD208" s="155" t="n"/>
      <c r="CE208" s="425" t="n"/>
      <c r="CF208" s="145" t="n"/>
      <c r="CG208" s="145" t="n"/>
      <c r="CH208" s="145" t="n"/>
      <c r="CI208" s="155" t="n"/>
      <c r="CJ208" s="155" t="n"/>
      <c r="CK208" s="155" t="n"/>
      <c r="CL208" s="145" t="n"/>
      <c r="CM208" s="145" t="n"/>
      <c r="CN208" s="145" t="n"/>
      <c r="CO208" s="145" t="n"/>
      <c r="CP208" s="145" t="n"/>
      <c r="CQ208" s="145" t="n"/>
      <c r="CR208" s="145" t="n"/>
      <c r="CS208" s="145" t="n"/>
      <c r="CT208" s="145" t="n"/>
      <c r="CU208" s="145" t="n"/>
      <c r="CV208" s="145" t="n"/>
      <c r="CW208" s="145" t="n"/>
      <c r="CX208" s="145" t="n"/>
      <c r="CY208" s="145" t="n"/>
      <c r="CZ208" s="145" t="n"/>
      <c r="DA208" s="145" t="n"/>
      <c r="DB208" s="145" t="n"/>
      <c r="DC208" s="145" t="n"/>
      <c r="DD208" s="145" t="n"/>
      <c r="DE208" s="145" t="n"/>
      <c r="DF208" s="145" t="n"/>
      <c r="DG208" s="145" t="n"/>
      <c r="DH208" s="156" t="n"/>
    </row>
    <row r="209" ht="20.25" customHeight="1" s="621">
      <c r="A209" s="144" t="n"/>
      <c r="B209" s="145" t="n"/>
      <c r="C209" s="145" t="n"/>
      <c r="D209" s="146" t="n"/>
      <c r="E209" s="383" t="inlineStr">
        <is>
          <t>A95</t>
        </is>
      </c>
      <c r="F209" s="568" t="n"/>
      <c r="G209" s="568" t="n"/>
      <c r="H209" s="568" t="n"/>
      <c r="I209" s="386" t="n"/>
      <c r="J209" s="386" t="n"/>
      <c r="K209" s="386" t="n"/>
      <c r="L209" s="386" t="n"/>
      <c r="M209" s="154" t="n"/>
      <c r="N209" s="145" t="n"/>
      <c r="O209" s="145" t="n"/>
      <c r="P209" s="145" t="n"/>
      <c r="Q209" s="145" t="n"/>
      <c r="R209" s="145" t="n"/>
      <c r="S209" s="145" t="n"/>
      <c r="T209" s="145" t="n"/>
      <c r="U209" s="145" t="n"/>
      <c r="V209" s="145" t="n"/>
      <c r="W209" s="145" t="n"/>
      <c r="X209" s="145" t="n"/>
      <c r="Y209" s="145" t="n"/>
      <c r="Z209" s="145" t="n"/>
      <c r="AA209" s="145" t="n"/>
      <c r="AB209" s="145" t="n"/>
      <c r="AC209" s="145" t="n"/>
      <c r="AD209" s="145" t="n"/>
      <c r="AE209" s="145" t="n"/>
      <c r="AF209" s="145" t="n"/>
      <c r="AG209" s="145" t="n"/>
      <c r="AH209" s="145" t="n"/>
      <c r="AI209" s="145" t="n"/>
      <c r="AJ209" s="428" t="n"/>
      <c r="AK209" s="145" t="n"/>
      <c r="AL209" s="145" t="n"/>
      <c r="AM209" s="145" t="n"/>
      <c r="AN209" s="145" t="n"/>
      <c r="AO209" s="145" t="n"/>
      <c r="AP209" s="145" t="n"/>
      <c r="AQ209" s="145" t="n"/>
      <c r="AR209" s="145" t="n"/>
      <c r="AS209" s="145" t="n"/>
      <c r="AT209" s="145" t="n"/>
      <c r="AU209" s="145" t="n"/>
      <c r="AV209" s="425" t="n"/>
      <c r="AW209" s="145" t="n"/>
      <c r="AX209" s="145" t="n"/>
      <c r="AY209" s="145" t="n"/>
      <c r="AZ209" s="155" t="n"/>
      <c r="BA209" s="155" t="n"/>
      <c r="BB209" s="155" t="n"/>
      <c r="BC209" s="426" t="n"/>
      <c r="BD209" s="145" t="n"/>
      <c r="BE209" s="145" t="n"/>
      <c r="BF209" s="145" t="n"/>
      <c r="BG209" s="155" t="n"/>
      <c r="BH209" s="155" t="n"/>
      <c r="BI209" s="155" t="n"/>
      <c r="BJ209" s="426" t="n"/>
      <c r="BK209" s="145" t="n"/>
      <c r="BL209" s="145" t="n"/>
      <c r="BM209" s="145" t="n"/>
      <c r="BN209" s="155" t="n"/>
      <c r="BO209" s="155" t="n"/>
      <c r="BP209" s="155" t="n"/>
      <c r="BQ209" s="426" t="n"/>
      <c r="BR209" s="145" t="n"/>
      <c r="BS209" s="145" t="n"/>
      <c r="BT209" s="145" t="n"/>
      <c r="BU209" s="155" t="n"/>
      <c r="BV209" s="155" t="n"/>
      <c r="BW209" s="155" t="n"/>
      <c r="BX209" s="425" t="n"/>
      <c r="BY209" s="145" t="n"/>
      <c r="BZ209" s="145" t="n"/>
      <c r="CA209" s="145" t="n"/>
      <c r="CB209" s="155" t="n"/>
      <c r="CC209" s="155" t="n"/>
      <c r="CD209" s="155" t="n"/>
      <c r="CE209" s="425" t="n"/>
      <c r="CF209" s="145" t="n"/>
      <c r="CG209" s="145" t="n"/>
      <c r="CH209" s="145" t="n"/>
      <c r="CI209" s="155" t="n"/>
      <c r="CJ209" s="155" t="n"/>
      <c r="CK209" s="155" t="n"/>
      <c r="CL209" s="145" t="n"/>
      <c r="CM209" s="145" t="n"/>
      <c r="CN209" s="145" t="n"/>
      <c r="CO209" s="145" t="n"/>
      <c r="CP209" s="145" t="n"/>
      <c r="CQ209" s="145" t="n"/>
      <c r="CR209" s="145" t="n"/>
      <c r="CS209" s="145" t="n"/>
      <c r="CT209" s="145" t="n"/>
      <c r="CU209" s="145" t="n"/>
      <c r="CV209" s="145" t="n"/>
      <c r="CW209" s="145" t="n"/>
      <c r="CX209" s="145" t="n"/>
      <c r="CY209" s="145" t="n"/>
      <c r="CZ209" s="145" t="n"/>
      <c r="DA209" s="145" t="n"/>
      <c r="DB209" s="145" t="n"/>
      <c r="DC209" s="145" t="n"/>
      <c r="DD209" s="145" t="n"/>
      <c r="DE209" s="145" t="n"/>
      <c r="DF209" s="145" t="n"/>
      <c r="DG209" s="145" t="n"/>
      <c r="DH209" s="156" t="n"/>
    </row>
    <row r="210" ht="20.25" customHeight="1" s="621">
      <c r="A210" s="144" t="n"/>
      <c r="B210" s="145" t="n"/>
      <c r="C210" s="145" t="n"/>
      <c r="D210" s="146" t="n"/>
      <c r="E210" s="383" t="inlineStr">
        <is>
          <t>A96</t>
        </is>
      </c>
      <c r="F210" s="568" t="n"/>
      <c r="G210" s="568" t="n"/>
      <c r="H210" s="568" t="n"/>
      <c r="I210" s="386" t="n"/>
      <c r="J210" s="386" t="n"/>
      <c r="K210" s="386" t="n"/>
      <c r="L210" s="386" t="n"/>
      <c r="M210" s="154" t="n"/>
      <c r="N210" s="145" t="n"/>
      <c r="O210" s="145" t="n"/>
      <c r="P210" s="145" t="n"/>
      <c r="Q210" s="145" t="n"/>
      <c r="R210" s="145" t="n"/>
      <c r="S210" s="145" t="n"/>
      <c r="T210" s="145" t="n"/>
      <c r="U210" s="145" t="n"/>
      <c r="V210" s="145" t="n"/>
      <c r="W210" s="145" t="n"/>
      <c r="X210" s="145" t="n"/>
      <c r="Y210" s="145" t="n"/>
      <c r="Z210" s="145" t="n"/>
      <c r="AA210" s="145" t="n"/>
      <c r="AB210" s="145" t="n"/>
      <c r="AC210" s="145" t="n"/>
      <c r="AD210" s="145" t="n"/>
      <c r="AE210" s="145" t="n"/>
      <c r="AF210" s="145" t="n"/>
      <c r="AG210" s="145" t="n"/>
      <c r="AH210" s="145" t="n"/>
      <c r="AI210" s="145" t="n"/>
      <c r="AJ210" s="428" t="n"/>
      <c r="AK210" s="145" t="n"/>
      <c r="AL210" s="145" t="n"/>
      <c r="AM210" s="145" t="n"/>
      <c r="AN210" s="145" t="n"/>
      <c r="AO210" s="145" t="n"/>
      <c r="AP210" s="145" t="n"/>
      <c r="AQ210" s="145" t="n"/>
      <c r="AR210" s="145" t="n"/>
      <c r="AS210" s="145" t="n"/>
      <c r="AT210" s="145" t="n"/>
      <c r="AU210" s="145" t="n"/>
      <c r="AV210" s="425" t="n"/>
      <c r="AW210" s="145" t="n"/>
      <c r="AX210" s="145" t="n"/>
      <c r="AY210" s="145" t="n"/>
      <c r="AZ210" s="155" t="n"/>
      <c r="BA210" s="155" t="n"/>
      <c r="BB210" s="155" t="n"/>
      <c r="BC210" s="426" t="n"/>
      <c r="BD210" s="145" t="n"/>
      <c r="BE210" s="145" t="n"/>
      <c r="BF210" s="145" t="n"/>
      <c r="BG210" s="155" t="n"/>
      <c r="BH210" s="155" t="n"/>
      <c r="BI210" s="155" t="n"/>
      <c r="BJ210" s="426" t="n"/>
      <c r="BK210" s="145" t="n"/>
      <c r="BL210" s="145" t="n"/>
      <c r="BM210" s="145" t="n"/>
      <c r="BN210" s="155" t="n"/>
      <c r="BO210" s="155" t="n"/>
      <c r="BP210" s="155" t="n"/>
      <c r="BQ210" s="426" t="n"/>
      <c r="BR210" s="145" t="n"/>
      <c r="BS210" s="145" t="n"/>
      <c r="BT210" s="145" t="n"/>
      <c r="BU210" s="155" t="n"/>
      <c r="BV210" s="155" t="n"/>
      <c r="BW210" s="155" t="n"/>
      <c r="BX210" s="425" t="n"/>
      <c r="BY210" s="145" t="n"/>
      <c r="BZ210" s="145" t="n"/>
      <c r="CA210" s="145" t="n"/>
      <c r="CB210" s="155" t="n"/>
      <c r="CC210" s="155" t="n"/>
      <c r="CD210" s="155" t="n"/>
      <c r="CE210" s="425" t="n"/>
      <c r="CF210" s="145" t="n"/>
      <c r="CG210" s="145" t="n"/>
      <c r="CH210" s="145" t="n"/>
      <c r="CI210" s="155" t="n"/>
      <c r="CJ210" s="155" t="n"/>
      <c r="CK210" s="155" t="n"/>
      <c r="CL210" s="145" t="n"/>
      <c r="CM210" s="145" t="n"/>
      <c r="CN210" s="145" t="n"/>
      <c r="CO210" s="145" t="n"/>
      <c r="CP210" s="145" t="n"/>
      <c r="CQ210" s="145" t="n"/>
      <c r="CR210" s="145" t="n"/>
      <c r="CS210" s="145" t="n"/>
      <c r="CT210" s="145" t="n"/>
      <c r="CU210" s="145" t="n"/>
      <c r="CV210" s="145" t="n"/>
      <c r="CW210" s="145" t="n"/>
      <c r="CX210" s="145" t="n"/>
      <c r="CY210" s="145" t="n"/>
      <c r="CZ210" s="145" t="n"/>
      <c r="DA210" s="145" t="n"/>
      <c r="DB210" s="145" t="n"/>
      <c r="DC210" s="145" t="n"/>
      <c r="DD210" s="145" t="n"/>
      <c r="DE210" s="145" t="n"/>
      <c r="DF210" s="145" t="n"/>
      <c r="DG210" s="145" t="n"/>
      <c r="DH210" s="156" t="n"/>
    </row>
    <row r="211" ht="20.25" customHeight="1" s="621">
      <c r="A211" s="144" t="n"/>
      <c r="B211" s="145" t="n"/>
      <c r="C211" s="145" t="n"/>
      <c r="D211" s="146" t="n"/>
      <c r="E211" s="383" t="inlineStr">
        <is>
          <t>A97</t>
        </is>
      </c>
      <c r="F211" s="568" t="n"/>
      <c r="G211" s="568" t="n"/>
      <c r="H211" s="568" t="n"/>
      <c r="I211" s="386" t="n"/>
      <c r="J211" s="386" t="n"/>
      <c r="K211" s="386" t="n"/>
      <c r="L211" s="386" t="n"/>
      <c r="M211" s="154" t="n"/>
      <c r="N211" s="145" t="n"/>
      <c r="O211" s="145" t="n"/>
      <c r="P211" s="145" t="n"/>
      <c r="Q211" s="145" t="n"/>
      <c r="R211" s="145" t="n"/>
      <c r="S211" s="145" t="n"/>
      <c r="T211" s="145" t="n"/>
      <c r="U211" s="145" t="n"/>
      <c r="V211" s="145" t="n"/>
      <c r="W211" s="145" t="n"/>
      <c r="X211" s="145" t="n"/>
      <c r="Y211" s="145" t="n"/>
      <c r="Z211" s="145" t="n"/>
      <c r="AA211" s="145" t="n"/>
      <c r="AB211" s="145" t="n"/>
      <c r="AC211" s="145" t="n"/>
      <c r="AD211" s="145" t="n"/>
      <c r="AE211" s="145" t="n"/>
      <c r="AF211" s="145" t="n"/>
      <c r="AG211" s="145" t="n"/>
      <c r="AH211" s="145" t="n"/>
      <c r="AI211" s="145" t="n"/>
      <c r="AJ211" s="428" t="n"/>
      <c r="AK211" s="145" t="n"/>
      <c r="AL211" s="145" t="n"/>
      <c r="AM211" s="145" t="n"/>
      <c r="AN211" s="145" t="n"/>
      <c r="AO211" s="145" t="n"/>
      <c r="AP211" s="145" t="n"/>
      <c r="AQ211" s="145" t="n"/>
      <c r="AR211" s="145" t="n"/>
      <c r="AS211" s="145" t="n"/>
      <c r="AT211" s="145" t="n"/>
      <c r="AU211" s="145" t="n"/>
      <c r="AV211" s="425" t="n"/>
      <c r="AW211" s="145" t="n"/>
      <c r="AX211" s="145" t="n"/>
      <c r="AY211" s="145" t="n"/>
      <c r="AZ211" s="155" t="n"/>
      <c r="BA211" s="155" t="n"/>
      <c r="BB211" s="155" t="n"/>
      <c r="BC211" s="426" t="n"/>
      <c r="BD211" s="145" t="n"/>
      <c r="BE211" s="145" t="n"/>
      <c r="BF211" s="145" t="n"/>
      <c r="BG211" s="155" t="n"/>
      <c r="BH211" s="155" t="n"/>
      <c r="BI211" s="155" t="n"/>
      <c r="BJ211" s="426" t="n"/>
      <c r="BK211" s="145" t="n"/>
      <c r="BL211" s="145" t="n"/>
      <c r="BM211" s="145" t="n"/>
      <c r="BN211" s="155" t="n"/>
      <c r="BO211" s="155" t="n"/>
      <c r="BP211" s="155" t="n"/>
      <c r="BQ211" s="426" t="n"/>
      <c r="BR211" s="145" t="n"/>
      <c r="BS211" s="145" t="n"/>
      <c r="BT211" s="145" t="n"/>
      <c r="BU211" s="155" t="n"/>
      <c r="BV211" s="155" t="n"/>
      <c r="BW211" s="155" t="n"/>
      <c r="BX211" s="425" t="n"/>
      <c r="BY211" s="145" t="n"/>
      <c r="BZ211" s="145" t="n"/>
      <c r="CA211" s="145" t="n"/>
      <c r="CB211" s="155" t="n"/>
      <c r="CC211" s="155" t="n"/>
      <c r="CD211" s="155" t="n"/>
      <c r="CE211" s="425" t="n"/>
      <c r="CF211" s="145" t="n"/>
      <c r="CG211" s="145" t="n"/>
      <c r="CH211" s="145" t="n"/>
      <c r="CI211" s="155" t="n"/>
      <c r="CJ211" s="155" t="n"/>
      <c r="CK211" s="155" t="n"/>
      <c r="CL211" s="145" t="n"/>
      <c r="CM211" s="145" t="n"/>
      <c r="CN211" s="145" t="n"/>
      <c r="CO211" s="145" t="n"/>
      <c r="CP211" s="145" t="n"/>
      <c r="CQ211" s="145" t="n"/>
      <c r="CR211" s="145" t="n"/>
      <c r="CS211" s="145" t="n"/>
      <c r="CT211" s="145" t="n"/>
      <c r="CU211" s="145" t="n"/>
      <c r="CV211" s="145" t="n"/>
      <c r="CW211" s="145" t="n"/>
      <c r="CX211" s="145" t="n"/>
      <c r="CY211" s="145" t="n"/>
      <c r="CZ211" s="145" t="n"/>
      <c r="DA211" s="145" t="n"/>
      <c r="DB211" s="145" t="n"/>
      <c r="DC211" s="145" t="n"/>
      <c r="DD211" s="145" t="n"/>
      <c r="DE211" s="145" t="n"/>
      <c r="DF211" s="145" t="n"/>
      <c r="DG211" s="145" t="n"/>
      <c r="DH211" s="156" t="n"/>
    </row>
    <row r="212" ht="20.25" customHeight="1" s="621">
      <c r="A212" s="144" t="n"/>
      <c r="B212" s="145" t="n"/>
      <c r="C212" s="145" t="n"/>
      <c r="D212" s="146" t="n"/>
      <c r="E212" s="383" t="inlineStr">
        <is>
          <t>A98</t>
        </is>
      </c>
      <c r="F212" s="568" t="n"/>
      <c r="G212" s="568" t="n"/>
      <c r="H212" s="568" t="n"/>
      <c r="I212" s="386" t="n"/>
      <c r="J212" s="386" t="n"/>
      <c r="K212" s="386" t="n"/>
      <c r="L212" s="386" t="n"/>
      <c r="M212" s="154" t="n"/>
      <c r="N212" s="145" t="n"/>
      <c r="O212" s="145" t="n"/>
      <c r="P212" s="145" t="n"/>
      <c r="Q212" s="145" t="n"/>
      <c r="R212" s="145" t="n"/>
      <c r="S212" s="145" t="n"/>
      <c r="T212" s="145" t="n"/>
      <c r="U212" s="145" t="n"/>
      <c r="V212" s="145" t="n"/>
      <c r="W212" s="145" t="n"/>
      <c r="X212" s="145" t="n"/>
      <c r="Y212" s="145" t="n"/>
      <c r="Z212" s="145" t="n"/>
      <c r="AA212" s="145" t="n"/>
      <c r="AB212" s="145" t="n"/>
      <c r="AC212" s="145" t="n"/>
      <c r="AD212" s="145" t="n"/>
      <c r="AE212" s="145" t="n"/>
      <c r="AF212" s="145" t="n"/>
      <c r="AG212" s="145" t="n"/>
      <c r="AH212" s="145" t="n"/>
      <c r="AI212" s="145" t="n"/>
      <c r="AJ212" s="428" t="n"/>
      <c r="AK212" s="145" t="n"/>
      <c r="AL212" s="145" t="n"/>
      <c r="AM212" s="145" t="n"/>
      <c r="AN212" s="145" t="n"/>
      <c r="AO212" s="145" t="n"/>
      <c r="AP212" s="145" t="n"/>
      <c r="AQ212" s="145" t="n"/>
      <c r="AR212" s="145" t="n"/>
      <c r="AS212" s="145" t="n"/>
      <c r="AT212" s="145" t="n"/>
      <c r="AU212" s="145" t="n"/>
      <c r="AV212" s="425" t="n"/>
      <c r="AW212" s="145" t="n"/>
      <c r="AX212" s="145" t="n"/>
      <c r="AY212" s="145" t="n"/>
      <c r="AZ212" s="155" t="n"/>
      <c r="BA212" s="155" t="n"/>
      <c r="BB212" s="155" t="n"/>
      <c r="BC212" s="426" t="n"/>
      <c r="BD212" s="145" t="n"/>
      <c r="BE212" s="145" t="n"/>
      <c r="BF212" s="145" t="n"/>
      <c r="BG212" s="155" t="n"/>
      <c r="BH212" s="155" t="n"/>
      <c r="BI212" s="155" t="n"/>
      <c r="BJ212" s="426" t="n"/>
      <c r="BK212" s="145" t="n"/>
      <c r="BL212" s="145" t="n"/>
      <c r="BM212" s="145" t="n"/>
      <c r="BN212" s="155" t="n"/>
      <c r="BO212" s="155" t="n"/>
      <c r="BP212" s="155" t="n"/>
      <c r="BQ212" s="426" t="n"/>
      <c r="BR212" s="145" t="n"/>
      <c r="BS212" s="145" t="n"/>
      <c r="BT212" s="145" t="n"/>
      <c r="BU212" s="155" t="n"/>
      <c r="BV212" s="155" t="n"/>
      <c r="BW212" s="155" t="n"/>
      <c r="BX212" s="425" t="n"/>
      <c r="BY212" s="145" t="n"/>
      <c r="BZ212" s="145" t="n"/>
      <c r="CA212" s="145" t="n"/>
      <c r="CB212" s="155" t="n"/>
      <c r="CC212" s="155" t="n"/>
      <c r="CD212" s="155" t="n"/>
      <c r="CE212" s="425" t="n"/>
      <c r="CF212" s="145" t="n"/>
      <c r="CG212" s="145" t="n"/>
      <c r="CH212" s="145" t="n"/>
      <c r="CI212" s="155" t="n"/>
      <c r="CJ212" s="155" t="n"/>
      <c r="CK212" s="155" t="n"/>
      <c r="CL212" s="145" t="n"/>
      <c r="CM212" s="145" t="n"/>
      <c r="CN212" s="145" t="n"/>
      <c r="CO212" s="145" t="n"/>
      <c r="CP212" s="145" t="n"/>
      <c r="CQ212" s="145" t="n"/>
      <c r="CR212" s="145" t="n"/>
      <c r="CS212" s="145" t="n"/>
      <c r="CT212" s="145" t="n"/>
      <c r="CU212" s="145" t="n"/>
      <c r="CV212" s="145" t="n"/>
      <c r="CW212" s="145" t="n"/>
      <c r="CX212" s="145" t="n"/>
      <c r="CY212" s="145" t="n"/>
      <c r="CZ212" s="145" t="n"/>
      <c r="DA212" s="145" t="n"/>
      <c r="DB212" s="145" t="n"/>
      <c r="DC212" s="145" t="n"/>
      <c r="DD212" s="145" t="n"/>
      <c r="DE212" s="145" t="n"/>
      <c r="DF212" s="145" t="n"/>
      <c r="DG212" s="145" t="n"/>
      <c r="DH212" s="156" t="n"/>
    </row>
    <row r="213" ht="20.25" customHeight="1" s="621">
      <c r="A213" s="144" t="n"/>
      <c r="B213" s="145" t="n"/>
      <c r="C213" s="145" t="n"/>
      <c r="D213" s="146" t="n"/>
      <c r="E213" s="383" t="inlineStr">
        <is>
          <t>A99</t>
        </is>
      </c>
      <c r="F213" s="568" t="n"/>
      <c r="G213" s="568" t="n"/>
      <c r="H213" s="568" t="n"/>
      <c r="I213" s="386" t="n"/>
      <c r="J213" s="386" t="n"/>
      <c r="K213" s="386" t="n"/>
      <c r="L213" s="386" t="n"/>
      <c r="M213" s="154" t="n"/>
      <c r="N213" s="145" t="n"/>
      <c r="O213" s="145" t="n"/>
      <c r="P213" s="145" t="n"/>
      <c r="Q213" s="145" t="n"/>
      <c r="R213" s="145" t="n"/>
      <c r="S213" s="145" t="n"/>
      <c r="T213" s="145" t="n"/>
      <c r="U213" s="145" t="n"/>
      <c r="V213" s="145" t="n"/>
      <c r="W213" s="145" t="n"/>
      <c r="X213" s="145" t="n"/>
      <c r="Y213" s="145" t="n"/>
      <c r="Z213" s="145" t="n"/>
      <c r="AA213" s="145" t="n"/>
      <c r="AB213" s="145" t="n"/>
      <c r="AC213" s="145" t="n"/>
      <c r="AD213" s="145" t="n"/>
      <c r="AE213" s="145" t="n"/>
      <c r="AF213" s="145" t="n"/>
      <c r="AG213" s="145" t="n"/>
      <c r="AH213" s="145" t="n"/>
      <c r="AI213" s="145" t="n"/>
      <c r="AJ213" s="428" t="n"/>
      <c r="AK213" s="145" t="n"/>
      <c r="AL213" s="145" t="n"/>
      <c r="AM213" s="145" t="n"/>
      <c r="AN213" s="145" t="n"/>
      <c r="AO213" s="145" t="n"/>
      <c r="AP213" s="145" t="n"/>
      <c r="AQ213" s="145" t="n"/>
      <c r="AR213" s="145" t="n"/>
      <c r="AS213" s="145" t="n"/>
      <c r="AT213" s="145" t="n"/>
      <c r="AU213" s="145" t="n"/>
      <c r="AV213" s="425" t="n"/>
      <c r="AW213" s="145" t="n"/>
      <c r="AX213" s="145" t="n"/>
      <c r="AY213" s="145" t="n"/>
      <c r="AZ213" s="155" t="n"/>
      <c r="BA213" s="155" t="n"/>
      <c r="BB213" s="155" t="n"/>
      <c r="BC213" s="426" t="n"/>
      <c r="BD213" s="145" t="n"/>
      <c r="BE213" s="145" t="n"/>
      <c r="BF213" s="145" t="n"/>
      <c r="BG213" s="155" t="n"/>
      <c r="BH213" s="155" t="n"/>
      <c r="BI213" s="155" t="n"/>
      <c r="BJ213" s="426" t="n"/>
      <c r="BK213" s="145" t="n"/>
      <c r="BL213" s="145" t="n"/>
      <c r="BM213" s="145" t="n"/>
      <c r="BN213" s="155" t="n"/>
      <c r="BO213" s="155" t="n"/>
      <c r="BP213" s="155" t="n"/>
      <c r="BQ213" s="426" t="n"/>
      <c r="BR213" s="145" t="n"/>
      <c r="BS213" s="145" t="n"/>
      <c r="BT213" s="145" t="n"/>
      <c r="BU213" s="155" t="n"/>
      <c r="BV213" s="155" t="n"/>
      <c r="BW213" s="155" t="n"/>
      <c r="BX213" s="425" t="n"/>
      <c r="BY213" s="145" t="n"/>
      <c r="BZ213" s="145" t="n"/>
      <c r="CA213" s="145" t="n"/>
      <c r="CB213" s="155" t="n"/>
      <c r="CC213" s="155" t="n"/>
      <c r="CD213" s="155" t="n"/>
      <c r="CE213" s="425" t="n"/>
      <c r="CF213" s="145" t="n"/>
      <c r="CG213" s="145" t="n"/>
      <c r="CH213" s="145" t="n"/>
      <c r="CI213" s="155" t="n"/>
      <c r="CJ213" s="155" t="n"/>
      <c r="CK213" s="155" t="n"/>
      <c r="CL213" s="145" t="n"/>
      <c r="CM213" s="145" t="n"/>
      <c r="CN213" s="145" t="n"/>
      <c r="CO213" s="145" t="n"/>
      <c r="CP213" s="145" t="n"/>
      <c r="CQ213" s="145" t="n"/>
      <c r="CR213" s="145" t="n"/>
      <c r="CS213" s="145" t="n"/>
      <c r="CT213" s="145" t="n"/>
      <c r="CU213" s="145" t="n"/>
      <c r="CV213" s="145" t="n"/>
      <c r="CW213" s="145" t="n"/>
      <c r="CX213" s="145" t="n"/>
      <c r="CY213" s="145" t="n"/>
      <c r="CZ213" s="145" t="n"/>
      <c r="DA213" s="145" t="n"/>
      <c r="DB213" s="145" t="n"/>
      <c r="DC213" s="145" t="n"/>
      <c r="DD213" s="145" t="n"/>
      <c r="DE213" s="145" t="n"/>
      <c r="DF213" s="145" t="n"/>
      <c r="DG213" s="145" t="n"/>
      <c r="DH213" s="156" t="n"/>
    </row>
    <row r="214" ht="20.25" customHeight="1" s="621">
      <c r="A214" s="144" t="n"/>
      <c r="B214" s="145" t="n"/>
      <c r="C214" s="145" t="n"/>
      <c r="D214" s="146" t="n"/>
      <c r="E214" s="383" t="inlineStr">
        <is>
          <t>A100</t>
        </is>
      </c>
      <c r="F214" s="568" t="n"/>
      <c r="G214" s="568" t="n"/>
      <c r="H214" s="568" t="n"/>
      <c r="I214" s="386" t="n"/>
      <c r="J214" s="386" t="n"/>
      <c r="K214" s="386" t="n"/>
      <c r="L214" s="386" t="n"/>
      <c r="M214" s="154" t="n"/>
      <c r="N214" s="145" t="n"/>
      <c r="O214" s="145" t="n"/>
      <c r="P214" s="145" t="n"/>
      <c r="Q214" s="145" t="n"/>
      <c r="R214" s="145" t="n"/>
      <c r="S214" s="145" t="n"/>
      <c r="T214" s="145" t="n"/>
      <c r="U214" s="145" t="n"/>
      <c r="V214" s="145" t="n"/>
      <c r="W214" s="145" t="n"/>
      <c r="X214" s="145" t="n"/>
      <c r="Y214" s="145" t="n"/>
      <c r="Z214" s="145" t="n"/>
      <c r="AA214" s="145" t="n"/>
      <c r="AB214" s="145" t="n"/>
      <c r="AC214" s="145" t="n"/>
      <c r="AD214" s="145" t="n"/>
      <c r="AE214" s="145" t="n"/>
      <c r="AF214" s="145" t="n"/>
      <c r="AG214" s="145" t="n"/>
      <c r="AH214" s="145" t="n"/>
      <c r="AI214" s="145" t="n"/>
      <c r="AJ214" s="428" t="n"/>
      <c r="AK214" s="145" t="n"/>
      <c r="AL214" s="145" t="n"/>
      <c r="AM214" s="145" t="n"/>
      <c r="AN214" s="145" t="n"/>
      <c r="AO214" s="145" t="n"/>
      <c r="AP214" s="145" t="n"/>
      <c r="AQ214" s="145" t="n"/>
      <c r="AR214" s="145" t="n"/>
      <c r="AS214" s="145" t="n"/>
      <c r="AT214" s="145" t="n"/>
      <c r="AU214" s="145" t="n"/>
      <c r="AV214" s="425" t="n"/>
      <c r="AW214" s="145" t="n"/>
      <c r="AX214" s="145" t="n"/>
      <c r="AY214" s="145" t="n"/>
      <c r="AZ214" s="155" t="n"/>
      <c r="BA214" s="155" t="n"/>
      <c r="BB214" s="155" t="n"/>
      <c r="BC214" s="426" t="n"/>
      <c r="BD214" s="145" t="n"/>
      <c r="BE214" s="145" t="n"/>
      <c r="BF214" s="145" t="n"/>
      <c r="BG214" s="155" t="n"/>
      <c r="BH214" s="155" t="n"/>
      <c r="BI214" s="155" t="n"/>
      <c r="BJ214" s="426" t="n"/>
      <c r="BK214" s="145" t="n"/>
      <c r="BL214" s="145" t="n"/>
      <c r="BM214" s="145" t="n"/>
      <c r="BN214" s="155" t="n"/>
      <c r="BO214" s="155" t="n"/>
      <c r="BP214" s="155" t="n"/>
      <c r="BQ214" s="426" t="n"/>
      <c r="BR214" s="145" t="n"/>
      <c r="BS214" s="145" t="n"/>
      <c r="BT214" s="145" t="n"/>
      <c r="BU214" s="155" t="n"/>
      <c r="BV214" s="155" t="n"/>
      <c r="BW214" s="155" t="n"/>
      <c r="BX214" s="425" t="n"/>
      <c r="BY214" s="145" t="n"/>
      <c r="BZ214" s="145" t="n"/>
      <c r="CA214" s="145" t="n"/>
      <c r="CB214" s="155" t="n"/>
      <c r="CC214" s="155" t="n"/>
      <c r="CD214" s="155" t="n"/>
      <c r="CE214" s="425" t="n"/>
      <c r="CF214" s="145" t="n"/>
      <c r="CG214" s="145" t="n"/>
      <c r="CH214" s="145" t="n"/>
      <c r="CI214" s="155" t="n"/>
      <c r="CJ214" s="155" t="n"/>
      <c r="CK214" s="155" t="n"/>
      <c r="CL214" s="145" t="n"/>
      <c r="CM214" s="145" t="n"/>
      <c r="CN214" s="145" t="n"/>
      <c r="CO214" s="145" t="n"/>
      <c r="CP214" s="145" t="n"/>
      <c r="CQ214" s="145" t="n"/>
      <c r="CR214" s="145" t="n"/>
      <c r="CS214" s="145" t="n"/>
      <c r="CT214" s="145" t="n"/>
      <c r="CU214" s="145" t="n"/>
      <c r="CV214" s="145" t="n"/>
      <c r="CW214" s="145" t="n"/>
      <c r="CX214" s="145" t="n"/>
      <c r="CY214" s="145" t="n"/>
      <c r="CZ214" s="145" t="n"/>
      <c r="DA214" s="145" t="n"/>
      <c r="DB214" s="145" t="n"/>
      <c r="DC214" s="145" t="n"/>
      <c r="DD214" s="145" t="n"/>
      <c r="DE214" s="145" t="n"/>
      <c r="DF214" s="145" t="n"/>
      <c r="DG214" s="145" t="n"/>
      <c r="DH214" s="156" t="n"/>
    </row>
    <row r="215" ht="20.25" customHeight="1" s="621">
      <c r="A215" s="144" t="n"/>
      <c r="B215" s="145" t="n"/>
      <c r="C215" s="145" t="n"/>
      <c r="D215" s="146" t="n"/>
      <c r="E215" s="383" t="inlineStr">
        <is>
          <t>A101</t>
        </is>
      </c>
      <c r="F215" s="568" t="n"/>
      <c r="G215" s="568" t="n"/>
      <c r="H215" s="568" t="n"/>
      <c r="I215" s="386" t="n"/>
      <c r="J215" s="386" t="n"/>
      <c r="K215" s="386" t="n"/>
      <c r="L215" s="386" t="n"/>
      <c r="M215" s="154" t="n"/>
      <c r="N215" s="145" t="n"/>
      <c r="O215" s="145" t="n"/>
      <c r="P215" s="145" t="n"/>
      <c r="Q215" s="145" t="n"/>
      <c r="R215" s="145" t="n"/>
      <c r="S215" s="145" t="n"/>
      <c r="T215" s="145" t="n"/>
      <c r="U215" s="145" t="n"/>
      <c r="V215" s="145" t="n"/>
      <c r="W215" s="145" t="n"/>
      <c r="X215" s="145" t="n"/>
      <c r="Y215" s="145" t="n"/>
      <c r="Z215" s="145" t="n"/>
      <c r="AA215" s="145" t="n"/>
      <c r="AB215" s="145" t="n"/>
      <c r="AC215" s="145" t="n"/>
      <c r="AD215" s="145" t="n"/>
      <c r="AE215" s="145" t="n"/>
      <c r="AF215" s="145" t="n"/>
      <c r="AG215" s="145" t="n"/>
      <c r="AH215" s="145" t="n"/>
      <c r="AI215" s="145" t="n"/>
      <c r="AJ215" s="428" t="n"/>
      <c r="AK215" s="145" t="n"/>
      <c r="AL215" s="145" t="n"/>
      <c r="AM215" s="145" t="n"/>
      <c r="AN215" s="145" t="n"/>
      <c r="AO215" s="145" t="n"/>
      <c r="AP215" s="145" t="n"/>
      <c r="AQ215" s="145" t="n"/>
      <c r="AR215" s="145" t="n"/>
      <c r="AS215" s="145" t="n"/>
      <c r="AT215" s="145" t="n"/>
      <c r="AU215" s="145" t="n"/>
      <c r="AV215" s="425" t="n"/>
      <c r="AW215" s="145" t="n"/>
      <c r="AX215" s="145" t="n"/>
      <c r="AY215" s="145" t="n"/>
      <c r="AZ215" s="155" t="n"/>
      <c r="BA215" s="155" t="n"/>
      <c r="BB215" s="155" t="n"/>
      <c r="BC215" s="426" t="n"/>
      <c r="BD215" s="145" t="n"/>
      <c r="BE215" s="145" t="n"/>
      <c r="BF215" s="145" t="n"/>
      <c r="BG215" s="155" t="n"/>
      <c r="BH215" s="155" t="n"/>
      <c r="BI215" s="155" t="n"/>
      <c r="BJ215" s="426" t="n"/>
      <c r="BK215" s="145" t="n"/>
      <c r="BL215" s="145" t="n"/>
      <c r="BM215" s="145" t="n"/>
      <c r="BN215" s="155" t="n"/>
      <c r="BO215" s="155" t="n"/>
      <c r="BP215" s="155" t="n"/>
      <c r="BQ215" s="426" t="n"/>
      <c r="BR215" s="145" t="n"/>
      <c r="BS215" s="145" t="n"/>
      <c r="BT215" s="145" t="n"/>
      <c r="BU215" s="155" t="n"/>
      <c r="BV215" s="155" t="n"/>
      <c r="BW215" s="155" t="n"/>
      <c r="BX215" s="425" t="n"/>
      <c r="BY215" s="145" t="n"/>
      <c r="BZ215" s="145" t="n"/>
      <c r="CA215" s="145" t="n"/>
      <c r="CB215" s="155" t="n"/>
      <c r="CC215" s="155" t="n"/>
      <c r="CD215" s="155" t="n"/>
      <c r="CE215" s="425" t="n"/>
      <c r="CF215" s="145" t="n"/>
      <c r="CG215" s="145" t="n"/>
      <c r="CH215" s="145" t="n"/>
      <c r="CI215" s="155" t="n"/>
      <c r="CJ215" s="155" t="n"/>
      <c r="CK215" s="155" t="n"/>
      <c r="CL215" s="145" t="n"/>
      <c r="CM215" s="145" t="n"/>
      <c r="CN215" s="145" t="n"/>
      <c r="CO215" s="145" t="n"/>
      <c r="CP215" s="145" t="n"/>
      <c r="CQ215" s="145" t="n"/>
      <c r="CR215" s="145" t="n"/>
      <c r="CS215" s="145" t="n"/>
      <c r="CT215" s="145" t="n"/>
      <c r="CU215" s="145" t="n"/>
      <c r="CV215" s="145" t="n"/>
      <c r="CW215" s="145" t="n"/>
      <c r="CX215" s="145" t="n"/>
      <c r="CY215" s="145" t="n"/>
      <c r="CZ215" s="145" t="n"/>
      <c r="DA215" s="145" t="n"/>
      <c r="DB215" s="145" t="n"/>
      <c r="DC215" s="145" t="n"/>
      <c r="DD215" s="145" t="n"/>
      <c r="DE215" s="145" t="n"/>
      <c r="DF215" s="145" t="n"/>
      <c r="DG215" s="145" t="n"/>
      <c r="DH215" s="156" t="n"/>
    </row>
    <row r="216" ht="20.25" customHeight="1" s="621">
      <c r="A216" s="144" t="n"/>
      <c r="B216" s="145" t="n"/>
      <c r="C216" s="145" t="n"/>
      <c r="D216" s="146" t="n"/>
      <c r="E216" s="383" t="inlineStr">
        <is>
          <t>A102</t>
        </is>
      </c>
      <c r="F216" s="568" t="n"/>
      <c r="G216" s="568" t="n"/>
      <c r="H216" s="568" t="n"/>
      <c r="I216" s="386" t="n"/>
      <c r="J216" s="386" t="n"/>
      <c r="K216" s="386" t="n"/>
      <c r="L216" s="386" t="n"/>
      <c r="M216" s="154" t="n"/>
      <c r="N216" s="145" t="n"/>
      <c r="O216" s="145" t="n"/>
      <c r="P216" s="145" t="n"/>
      <c r="Q216" s="145" t="n"/>
      <c r="R216" s="145" t="n"/>
      <c r="S216" s="145" t="n"/>
      <c r="T216" s="145" t="n"/>
      <c r="U216" s="145" t="n"/>
      <c r="V216" s="145" t="n"/>
      <c r="W216" s="145" t="n"/>
      <c r="X216" s="145" t="n"/>
      <c r="Y216" s="145" t="n"/>
      <c r="Z216" s="145" t="n"/>
      <c r="AA216" s="145" t="n"/>
      <c r="AB216" s="145" t="n"/>
      <c r="AC216" s="145" t="n"/>
      <c r="AD216" s="145" t="n"/>
      <c r="AE216" s="145" t="n"/>
      <c r="AF216" s="145" t="n"/>
      <c r="AG216" s="145" t="n"/>
      <c r="AH216" s="145" t="n"/>
      <c r="AI216" s="145" t="n"/>
      <c r="AJ216" s="428" t="n"/>
      <c r="AK216" s="145" t="n"/>
      <c r="AL216" s="145" t="n"/>
      <c r="AM216" s="145" t="n"/>
      <c r="AN216" s="145" t="n"/>
      <c r="AO216" s="145" t="n"/>
      <c r="AP216" s="145" t="n"/>
      <c r="AQ216" s="145" t="n"/>
      <c r="AR216" s="145" t="n"/>
      <c r="AS216" s="145" t="n"/>
      <c r="AT216" s="145" t="n"/>
      <c r="AU216" s="145" t="n"/>
      <c r="AV216" s="425" t="n"/>
      <c r="AW216" s="145" t="n"/>
      <c r="AX216" s="145" t="n"/>
      <c r="AY216" s="145" t="n"/>
      <c r="AZ216" s="155" t="n"/>
      <c r="BA216" s="155" t="n"/>
      <c r="BB216" s="155" t="n"/>
      <c r="BC216" s="426" t="n"/>
      <c r="BD216" s="145" t="n"/>
      <c r="BE216" s="145" t="n"/>
      <c r="BF216" s="145" t="n"/>
      <c r="BG216" s="155" t="n"/>
      <c r="BH216" s="155" t="n"/>
      <c r="BI216" s="155" t="n"/>
      <c r="BJ216" s="426" t="n"/>
      <c r="BK216" s="145" t="n"/>
      <c r="BL216" s="145" t="n"/>
      <c r="BM216" s="145" t="n"/>
      <c r="BN216" s="155" t="n"/>
      <c r="BO216" s="155" t="n"/>
      <c r="BP216" s="155" t="n"/>
      <c r="BQ216" s="426" t="n"/>
      <c r="BR216" s="145" t="n"/>
      <c r="BS216" s="145" t="n"/>
      <c r="BT216" s="145" t="n"/>
      <c r="BU216" s="155" t="n"/>
      <c r="BV216" s="155" t="n"/>
      <c r="BW216" s="155" t="n"/>
      <c r="BX216" s="425" t="n"/>
      <c r="BY216" s="145" t="n"/>
      <c r="BZ216" s="145" t="n"/>
      <c r="CA216" s="145" t="n"/>
      <c r="CB216" s="155" t="n"/>
      <c r="CC216" s="155" t="n"/>
      <c r="CD216" s="155" t="n"/>
      <c r="CE216" s="425" t="n"/>
      <c r="CF216" s="145" t="n"/>
      <c r="CG216" s="145" t="n"/>
      <c r="CH216" s="145" t="n"/>
      <c r="CI216" s="155" t="n"/>
      <c r="CJ216" s="155" t="n"/>
      <c r="CK216" s="155" t="n"/>
      <c r="CL216" s="145" t="n"/>
      <c r="CM216" s="145" t="n"/>
      <c r="CN216" s="145" t="n"/>
      <c r="CO216" s="145" t="n"/>
      <c r="CP216" s="145" t="n"/>
      <c r="CQ216" s="145" t="n"/>
      <c r="CR216" s="145" t="n"/>
      <c r="CS216" s="145" t="n"/>
      <c r="CT216" s="145" t="n"/>
      <c r="CU216" s="145" t="n"/>
      <c r="CV216" s="145" t="n"/>
      <c r="CW216" s="145" t="n"/>
      <c r="CX216" s="145" t="n"/>
      <c r="CY216" s="145" t="n"/>
      <c r="CZ216" s="145" t="n"/>
      <c r="DA216" s="145" t="n"/>
      <c r="DB216" s="145" t="n"/>
      <c r="DC216" s="145" t="n"/>
      <c r="DD216" s="145" t="n"/>
      <c r="DE216" s="145" t="n"/>
      <c r="DF216" s="145" t="n"/>
      <c r="DG216" s="145" t="n"/>
      <c r="DH216" s="156" t="n"/>
    </row>
    <row r="217" ht="20.25" customHeight="1" s="621">
      <c r="A217" s="144" t="n"/>
      <c r="B217" s="145" t="n"/>
      <c r="C217" s="145" t="n"/>
      <c r="D217" s="146" t="n"/>
      <c r="E217" s="383" t="inlineStr">
        <is>
          <t>A103</t>
        </is>
      </c>
      <c r="F217" s="568" t="n"/>
      <c r="G217" s="568" t="n"/>
      <c r="H217" s="568" t="n"/>
      <c r="I217" s="386" t="n"/>
      <c r="J217" s="386" t="n"/>
      <c r="K217" s="386" t="n"/>
      <c r="L217" s="386" t="n"/>
      <c r="M217" s="154" t="n"/>
      <c r="N217" s="145" t="n"/>
      <c r="O217" s="145" t="n"/>
      <c r="P217" s="145" t="n"/>
      <c r="Q217" s="145" t="n"/>
      <c r="R217" s="145" t="n"/>
      <c r="S217" s="145" t="n"/>
      <c r="T217" s="145" t="n"/>
      <c r="U217" s="145" t="n"/>
      <c r="V217" s="145" t="n"/>
      <c r="W217" s="145" t="n"/>
      <c r="X217" s="145" t="n"/>
      <c r="Y217" s="145" t="n"/>
      <c r="Z217" s="145" t="n"/>
      <c r="AA217" s="145" t="n"/>
      <c r="AB217" s="145" t="n"/>
      <c r="AC217" s="145" t="n"/>
      <c r="AD217" s="145" t="n"/>
      <c r="AE217" s="145" t="n"/>
      <c r="AF217" s="145" t="n"/>
      <c r="AG217" s="145" t="n"/>
      <c r="AH217" s="145" t="n"/>
      <c r="AI217" s="145" t="n"/>
      <c r="AJ217" s="428" t="n"/>
      <c r="AK217" s="145" t="n"/>
      <c r="AL217" s="145" t="n"/>
      <c r="AM217" s="145" t="n"/>
      <c r="AN217" s="145" t="n"/>
      <c r="AO217" s="145" t="n"/>
      <c r="AP217" s="145" t="n"/>
      <c r="AQ217" s="145" t="n"/>
      <c r="AR217" s="145" t="n"/>
      <c r="AS217" s="145" t="n"/>
      <c r="AT217" s="145" t="n"/>
      <c r="AU217" s="145" t="n"/>
      <c r="AV217" s="425" t="n"/>
      <c r="AW217" s="145" t="n"/>
      <c r="AX217" s="145" t="n"/>
      <c r="AY217" s="145" t="n"/>
      <c r="AZ217" s="155" t="n"/>
      <c r="BA217" s="155" t="n"/>
      <c r="BB217" s="155" t="n"/>
      <c r="BC217" s="426" t="n"/>
      <c r="BD217" s="145" t="n"/>
      <c r="BE217" s="145" t="n"/>
      <c r="BF217" s="145" t="n"/>
      <c r="BG217" s="155" t="n"/>
      <c r="BH217" s="155" t="n"/>
      <c r="BI217" s="155" t="n"/>
      <c r="BJ217" s="426" t="n"/>
      <c r="BK217" s="145" t="n"/>
      <c r="BL217" s="145" t="n"/>
      <c r="BM217" s="145" t="n"/>
      <c r="BN217" s="155" t="n"/>
      <c r="BO217" s="155" t="n"/>
      <c r="BP217" s="155" t="n"/>
      <c r="BQ217" s="426" t="n"/>
      <c r="BR217" s="145" t="n"/>
      <c r="BS217" s="145" t="n"/>
      <c r="BT217" s="145" t="n"/>
      <c r="BU217" s="155" t="n"/>
      <c r="BV217" s="155" t="n"/>
      <c r="BW217" s="155" t="n"/>
      <c r="BX217" s="425" t="n"/>
      <c r="BY217" s="145" t="n"/>
      <c r="BZ217" s="145" t="n"/>
      <c r="CA217" s="145" t="n"/>
      <c r="CB217" s="155" t="n"/>
      <c r="CC217" s="155" t="n"/>
      <c r="CD217" s="155" t="n"/>
      <c r="CE217" s="425" t="n"/>
      <c r="CF217" s="145" t="n"/>
      <c r="CG217" s="145" t="n"/>
      <c r="CH217" s="145" t="n"/>
      <c r="CI217" s="155" t="n"/>
      <c r="CJ217" s="155" t="n"/>
      <c r="CK217" s="155" t="n"/>
      <c r="CL217" s="145" t="n"/>
      <c r="CM217" s="145" t="n"/>
      <c r="CN217" s="145" t="n"/>
      <c r="CO217" s="145" t="n"/>
      <c r="CP217" s="145" t="n"/>
      <c r="CQ217" s="145" t="n"/>
      <c r="CR217" s="145" t="n"/>
      <c r="CS217" s="145" t="n"/>
      <c r="CT217" s="145" t="n"/>
      <c r="CU217" s="145" t="n"/>
      <c r="CV217" s="145" t="n"/>
      <c r="CW217" s="145" t="n"/>
      <c r="CX217" s="145" t="n"/>
      <c r="CY217" s="145" t="n"/>
      <c r="CZ217" s="145" t="n"/>
      <c r="DA217" s="145" t="n"/>
      <c r="DB217" s="145" t="n"/>
      <c r="DC217" s="145" t="n"/>
      <c r="DD217" s="145" t="n"/>
      <c r="DE217" s="145" t="n"/>
      <c r="DF217" s="145" t="n"/>
      <c r="DG217" s="145" t="n"/>
      <c r="DH217" s="156" t="n"/>
    </row>
    <row r="218" ht="20.25" customHeight="1" s="621">
      <c r="A218" s="144" t="n"/>
      <c r="B218" s="145" t="n"/>
      <c r="C218" s="145" t="n"/>
      <c r="D218" s="146" t="n"/>
      <c r="E218" s="383" t="inlineStr">
        <is>
          <t>A104</t>
        </is>
      </c>
      <c r="F218" s="568" t="n"/>
      <c r="G218" s="568" t="n"/>
      <c r="H218" s="568" t="n"/>
      <c r="I218" s="386" t="n"/>
      <c r="J218" s="386" t="n"/>
      <c r="K218" s="386" t="n"/>
      <c r="L218" s="386" t="n"/>
      <c r="M218" s="154" t="n"/>
      <c r="N218" s="145" t="n"/>
      <c r="O218" s="145" t="n"/>
      <c r="P218" s="145" t="n"/>
      <c r="Q218" s="145" t="n"/>
      <c r="R218" s="145" t="n"/>
      <c r="S218" s="145" t="n"/>
      <c r="T218" s="145" t="n"/>
      <c r="U218" s="145" t="n"/>
      <c r="V218" s="145" t="n"/>
      <c r="W218" s="145" t="n"/>
      <c r="X218" s="145" t="n"/>
      <c r="Y218" s="145" t="n"/>
      <c r="Z218" s="145" t="n"/>
      <c r="AA218" s="145" t="n"/>
      <c r="AB218" s="145" t="n"/>
      <c r="AC218" s="145" t="n"/>
      <c r="AD218" s="145" t="n"/>
      <c r="AE218" s="145" t="n"/>
      <c r="AF218" s="145" t="n"/>
      <c r="AG218" s="145" t="n"/>
      <c r="AH218" s="145" t="n"/>
      <c r="AI218" s="145" t="n"/>
      <c r="AJ218" s="428" t="n"/>
      <c r="AK218" s="145" t="n"/>
      <c r="AL218" s="145" t="n"/>
      <c r="AM218" s="145" t="n"/>
      <c r="AN218" s="145" t="n"/>
      <c r="AO218" s="145" t="n"/>
      <c r="AP218" s="145" t="n"/>
      <c r="AQ218" s="145" t="n"/>
      <c r="AR218" s="145" t="n"/>
      <c r="AS218" s="145" t="n"/>
      <c r="AT218" s="145" t="n"/>
      <c r="AU218" s="145" t="n"/>
      <c r="AV218" s="425" t="n"/>
      <c r="AW218" s="145" t="n"/>
      <c r="AX218" s="145" t="n"/>
      <c r="AY218" s="145" t="n"/>
      <c r="AZ218" s="155" t="n"/>
      <c r="BA218" s="155" t="n"/>
      <c r="BB218" s="155" t="n"/>
      <c r="BC218" s="426" t="n"/>
      <c r="BD218" s="145" t="n"/>
      <c r="BE218" s="145" t="n"/>
      <c r="BF218" s="145" t="n"/>
      <c r="BG218" s="155" t="n"/>
      <c r="BH218" s="155" t="n"/>
      <c r="BI218" s="155" t="n"/>
      <c r="BJ218" s="426" t="n"/>
      <c r="BK218" s="145" t="n"/>
      <c r="BL218" s="145" t="n"/>
      <c r="BM218" s="145" t="n"/>
      <c r="BN218" s="155" t="n"/>
      <c r="BO218" s="155" t="n"/>
      <c r="BP218" s="155" t="n"/>
      <c r="BQ218" s="426" t="n"/>
      <c r="BR218" s="145" t="n"/>
      <c r="BS218" s="145" t="n"/>
      <c r="BT218" s="145" t="n"/>
      <c r="BU218" s="155" t="n"/>
      <c r="BV218" s="155" t="n"/>
      <c r="BW218" s="155" t="n"/>
      <c r="BX218" s="425" t="n"/>
      <c r="BY218" s="145" t="n"/>
      <c r="BZ218" s="145" t="n"/>
      <c r="CA218" s="145" t="n"/>
      <c r="CB218" s="155" t="n"/>
      <c r="CC218" s="155" t="n"/>
      <c r="CD218" s="155" t="n"/>
      <c r="CE218" s="425" t="n"/>
      <c r="CF218" s="145" t="n"/>
      <c r="CG218" s="145" t="n"/>
      <c r="CH218" s="145" t="n"/>
      <c r="CI218" s="155" t="n"/>
      <c r="CJ218" s="155" t="n"/>
      <c r="CK218" s="155" t="n"/>
      <c r="CL218" s="145" t="n"/>
      <c r="CM218" s="145" t="n"/>
      <c r="CN218" s="145" t="n"/>
      <c r="CO218" s="145" t="n"/>
      <c r="CP218" s="145" t="n"/>
      <c r="CQ218" s="145" t="n"/>
      <c r="CR218" s="145" t="n"/>
      <c r="CS218" s="145" t="n"/>
      <c r="CT218" s="145" t="n"/>
      <c r="CU218" s="145" t="n"/>
      <c r="CV218" s="145" t="n"/>
      <c r="CW218" s="145" t="n"/>
      <c r="CX218" s="145" t="n"/>
      <c r="CY218" s="145" t="n"/>
      <c r="CZ218" s="145" t="n"/>
      <c r="DA218" s="145" t="n"/>
      <c r="DB218" s="145" t="n"/>
      <c r="DC218" s="145" t="n"/>
      <c r="DD218" s="145" t="n"/>
      <c r="DE218" s="145" t="n"/>
      <c r="DF218" s="145" t="n"/>
      <c r="DG218" s="145" t="n"/>
      <c r="DH218" s="156" t="n"/>
    </row>
    <row r="219" ht="20.25" customHeight="1" s="621">
      <c r="A219" s="144" t="n"/>
      <c r="B219" s="145" t="n"/>
      <c r="C219" s="145" t="n"/>
      <c r="D219" s="146" t="n"/>
      <c r="E219" s="383" t="inlineStr">
        <is>
          <t>A105</t>
        </is>
      </c>
      <c r="F219" s="568" t="n"/>
      <c r="G219" s="568" t="n"/>
      <c r="H219" s="568" t="n"/>
      <c r="I219" s="386" t="n"/>
      <c r="J219" s="386" t="n"/>
      <c r="K219" s="386" t="n"/>
      <c r="L219" s="386" t="n"/>
      <c r="M219" s="154" t="n"/>
      <c r="N219" s="145" t="n"/>
      <c r="O219" s="145" t="n"/>
      <c r="P219" s="145" t="n"/>
      <c r="Q219" s="145" t="n"/>
      <c r="R219" s="145" t="n"/>
      <c r="S219" s="145" t="n"/>
      <c r="T219" s="145" t="n"/>
      <c r="U219" s="145" t="n"/>
      <c r="V219" s="145" t="n"/>
      <c r="W219" s="145" t="n"/>
      <c r="X219" s="145" t="n"/>
      <c r="Y219" s="145" t="n"/>
      <c r="Z219" s="145" t="n"/>
      <c r="AA219" s="145" t="n"/>
      <c r="AB219" s="145" t="n"/>
      <c r="AC219" s="145" t="n"/>
      <c r="AD219" s="145" t="n"/>
      <c r="AE219" s="145" t="n"/>
      <c r="AF219" s="145" t="n"/>
      <c r="AG219" s="145" t="n"/>
      <c r="AH219" s="145" t="n"/>
      <c r="AI219" s="145" t="n"/>
      <c r="AJ219" s="428" t="n"/>
      <c r="AK219" s="145" t="n"/>
      <c r="AL219" s="145" t="n"/>
      <c r="AM219" s="145" t="n"/>
      <c r="AN219" s="145" t="n"/>
      <c r="AO219" s="145" t="n"/>
      <c r="AP219" s="145" t="n"/>
      <c r="AQ219" s="145" t="n"/>
      <c r="AR219" s="145" t="n"/>
      <c r="AS219" s="145" t="n"/>
      <c r="AT219" s="145" t="n"/>
      <c r="AU219" s="145" t="n"/>
      <c r="AV219" s="425" t="n"/>
      <c r="AW219" s="145" t="n"/>
      <c r="AX219" s="145" t="n"/>
      <c r="AY219" s="145" t="n"/>
      <c r="AZ219" s="155" t="n"/>
      <c r="BA219" s="155" t="n"/>
      <c r="BB219" s="155" t="n"/>
      <c r="BC219" s="426" t="n"/>
      <c r="BD219" s="145" t="n"/>
      <c r="BE219" s="145" t="n"/>
      <c r="BF219" s="145" t="n"/>
      <c r="BG219" s="155" t="n"/>
      <c r="BH219" s="155" t="n"/>
      <c r="BI219" s="155" t="n"/>
      <c r="BJ219" s="426" t="n"/>
      <c r="BK219" s="145" t="n"/>
      <c r="BL219" s="145" t="n"/>
      <c r="BM219" s="145" t="n"/>
      <c r="BN219" s="155" t="n"/>
      <c r="BO219" s="155" t="n"/>
      <c r="BP219" s="155" t="n"/>
      <c r="BQ219" s="426" t="n"/>
      <c r="BR219" s="145" t="n"/>
      <c r="BS219" s="145" t="n"/>
      <c r="BT219" s="145" t="n"/>
      <c r="BU219" s="155" t="n"/>
      <c r="BV219" s="155" t="n"/>
      <c r="BW219" s="155" t="n"/>
      <c r="BX219" s="425" t="n"/>
      <c r="BY219" s="145" t="n"/>
      <c r="BZ219" s="145" t="n"/>
      <c r="CA219" s="145" t="n"/>
      <c r="CB219" s="155" t="n"/>
      <c r="CC219" s="155" t="n"/>
      <c r="CD219" s="155" t="n"/>
      <c r="CE219" s="425" t="n"/>
      <c r="CF219" s="145" t="n"/>
      <c r="CG219" s="145" t="n"/>
      <c r="CH219" s="145" t="n"/>
      <c r="CI219" s="155" t="n"/>
      <c r="CJ219" s="155" t="n"/>
      <c r="CK219" s="155" t="n"/>
      <c r="CL219" s="145" t="n"/>
      <c r="CM219" s="145" t="n"/>
      <c r="CN219" s="145" t="n"/>
      <c r="CO219" s="145" t="n"/>
      <c r="CP219" s="145" t="n"/>
      <c r="CQ219" s="145" t="n"/>
      <c r="CR219" s="145" t="n"/>
      <c r="CS219" s="145" t="n"/>
      <c r="CT219" s="145" t="n"/>
      <c r="CU219" s="145" t="n"/>
      <c r="CV219" s="145" t="n"/>
      <c r="CW219" s="145" t="n"/>
      <c r="CX219" s="145" t="n"/>
      <c r="CY219" s="145" t="n"/>
      <c r="CZ219" s="145" t="n"/>
      <c r="DA219" s="145" t="n"/>
      <c r="DB219" s="145" t="n"/>
      <c r="DC219" s="145" t="n"/>
      <c r="DD219" s="145" t="n"/>
      <c r="DE219" s="145" t="n"/>
      <c r="DF219" s="145" t="n"/>
      <c r="DG219" s="145" t="n"/>
      <c r="DH219" s="156" t="n"/>
    </row>
    <row r="220" ht="20.25" customHeight="1" s="621">
      <c r="A220" s="144" t="n"/>
      <c r="B220" s="145" t="n"/>
      <c r="C220" s="145" t="n"/>
      <c r="D220" s="146" t="n"/>
      <c r="E220" s="383" t="inlineStr">
        <is>
          <t>A106</t>
        </is>
      </c>
      <c r="F220" s="568" t="n"/>
      <c r="G220" s="568" t="n"/>
      <c r="H220" s="568" t="n"/>
      <c r="I220" s="386" t="n"/>
      <c r="J220" s="386" t="n"/>
      <c r="K220" s="386" t="n"/>
      <c r="L220" s="386" t="n"/>
      <c r="M220" s="154" t="n"/>
      <c r="N220" s="145" t="n"/>
      <c r="O220" s="145" t="n"/>
      <c r="P220" s="145" t="n"/>
      <c r="Q220" s="145" t="n"/>
      <c r="R220" s="145" t="n"/>
      <c r="S220" s="145" t="n"/>
      <c r="T220" s="145" t="n"/>
      <c r="U220" s="145" t="n"/>
      <c r="V220" s="145" t="n"/>
      <c r="W220" s="145" t="n"/>
      <c r="X220" s="145" t="n"/>
      <c r="Y220" s="145" t="n"/>
      <c r="Z220" s="145" t="n"/>
      <c r="AA220" s="145" t="n"/>
      <c r="AB220" s="145" t="n"/>
      <c r="AC220" s="145" t="n"/>
      <c r="AD220" s="145" t="n"/>
      <c r="AE220" s="145" t="n"/>
      <c r="AF220" s="145" t="n"/>
      <c r="AG220" s="145" t="n"/>
      <c r="AH220" s="145" t="n"/>
      <c r="AI220" s="145" t="n"/>
      <c r="AJ220" s="428" t="n"/>
      <c r="AK220" s="145" t="n"/>
      <c r="AL220" s="145" t="n"/>
      <c r="AM220" s="145" t="n"/>
      <c r="AN220" s="145" t="n"/>
      <c r="AO220" s="145" t="n"/>
      <c r="AP220" s="145" t="n"/>
      <c r="AQ220" s="145" t="n"/>
      <c r="AR220" s="145" t="n"/>
      <c r="AS220" s="145" t="n"/>
      <c r="AT220" s="145" t="n"/>
      <c r="AU220" s="145" t="n"/>
      <c r="AV220" s="425" t="n"/>
      <c r="AW220" s="145" t="n"/>
      <c r="AX220" s="145" t="n"/>
      <c r="AY220" s="145" t="n"/>
      <c r="AZ220" s="155" t="n"/>
      <c r="BA220" s="155" t="n"/>
      <c r="BB220" s="155" t="n"/>
      <c r="BC220" s="426" t="n"/>
      <c r="BD220" s="145" t="n"/>
      <c r="BE220" s="145" t="n"/>
      <c r="BF220" s="145" t="n"/>
      <c r="BG220" s="155" t="n"/>
      <c r="BH220" s="155" t="n"/>
      <c r="BI220" s="155" t="n"/>
      <c r="BJ220" s="426" t="n"/>
      <c r="BK220" s="145" t="n"/>
      <c r="BL220" s="145" t="n"/>
      <c r="BM220" s="145" t="n"/>
      <c r="BN220" s="155" t="n"/>
      <c r="BO220" s="155" t="n"/>
      <c r="BP220" s="155" t="n"/>
      <c r="BQ220" s="426" t="n"/>
      <c r="BR220" s="145" t="n"/>
      <c r="BS220" s="145" t="n"/>
      <c r="BT220" s="145" t="n"/>
      <c r="BU220" s="155" t="n"/>
      <c r="BV220" s="155" t="n"/>
      <c r="BW220" s="155" t="n"/>
      <c r="BX220" s="425" t="n"/>
      <c r="BY220" s="145" t="n"/>
      <c r="BZ220" s="145" t="n"/>
      <c r="CA220" s="145" t="n"/>
      <c r="CB220" s="155" t="n"/>
      <c r="CC220" s="155" t="n"/>
      <c r="CD220" s="155" t="n"/>
      <c r="CE220" s="425" t="n"/>
      <c r="CF220" s="145" t="n"/>
      <c r="CG220" s="145" t="n"/>
      <c r="CH220" s="145" t="n"/>
      <c r="CI220" s="155" t="n"/>
      <c r="CJ220" s="155" t="n"/>
      <c r="CK220" s="155" t="n"/>
      <c r="CL220" s="145" t="n"/>
      <c r="CM220" s="145" t="n"/>
      <c r="CN220" s="145" t="n"/>
      <c r="CO220" s="145" t="n"/>
      <c r="CP220" s="145" t="n"/>
      <c r="CQ220" s="145" t="n"/>
      <c r="CR220" s="145" t="n"/>
      <c r="CS220" s="145" t="n"/>
      <c r="CT220" s="145" t="n"/>
      <c r="CU220" s="145" t="n"/>
      <c r="CV220" s="145" t="n"/>
      <c r="CW220" s="145" t="n"/>
      <c r="CX220" s="145" t="n"/>
      <c r="CY220" s="145" t="n"/>
      <c r="CZ220" s="145" t="n"/>
      <c r="DA220" s="145" t="n"/>
      <c r="DB220" s="145" t="n"/>
      <c r="DC220" s="145" t="n"/>
      <c r="DD220" s="145" t="n"/>
      <c r="DE220" s="145" t="n"/>
      <c r="DF220" s="145" t="n"/>
      <c r="DG220" s="145" t="n"/>
      <c r="DH220" s="156" t="n"/>
    </row>
    <row r="221" ht="20.25" customHeight="1" s="621">
      <c r="A221" s="144" t="n"/>
      <c r="B221" s="145" t="n"/>
      <c r="C221" s="145" t="n"/>
      <c r="D221" s="146" t="n"/>
      <c r="E221" s="383" t="inlineStr">
        <is>
          <t>A107</t>
        </is>
      </c>
      <c r="F221" s="568" t="n"/>
      <c r="G221" s="568" t="n"/>
      <c r="H221" s="568" t="n"/>
      <c r="I221" s="386" t="n"/>
      <c r="J221" s="386" t="n"/>
      <c r="K221" s="386" t="n"/>
      <c r="L221" s="386" t="n"/>
      <c r="M221" s="154" t="n"/>
      <c r="N221" s="145" t="n"/>
      <c r="O221" s="145" t="n"/>
      <c r="P221" s="145" t="n"/>
      <c r="Q221" s="145" t="n"/>
      <c r="R221" s="145" t="n"/>
      <c r="S221" s="145" t="n"/>
      <c r="T221" s="145" t="n"/>
      <c r="U221" s="145" t="n"/>
      <c r="V221" s="145" t="n"/>
      <c r="W221" s="145" t="n"/>
      <c r="X221" s="145" t="n"/>
      <c r="Y221" s="145" t="n"/>
      <c r="Z221" s="145" t="n"/>
      <c r="AA221" s="145" t="n"/>
      <c r="AB221" s="145" t="n"/>
      <c r="AC221" s="145" t="n"/>
      <c r="AD221" s="145" t="n"/>
      <c r="AE221" s="145" t="n"/>
      <c r="AF221" s="145" t="n"/>
      <c r="AG221" s="145" t="n"/>
      <c r="AH221" s="145" t="n"/>
      <c r="AI221" s="145" t="n"/>
      <c r="AJ221" s="428" t="n"/>
      <c r="AK221" s="145" t="n"/>
      <c r="AL221" s="145" t="n"/>
      <c r="AM221" s="145" t="n"/>
      <c r="AN221" s="145" t="n"/>
      <c r="AO221" s="145" t="n"/>
      <c r="AP221" s="145" t="n"/>
      <c r="AQ221" s="145" t="n"/>
      <c r="AR221" s="145" t="n"/>
      <c r="AS221" s="145" t="n"/>
      <c r="AT221" s="145" t="n"/>
      <c r="AU221" s="145" t="n"/>
      <c r="AV221" s="425" t="n"/>
      <c r="AW221" s="145" t="n"/>
      <c r="AX221" s="145" t="n"/>
      <c r="AY221" s="145" t="n"/>
      <c r="AZ221" s="155" t="n"/>
      <c r="BA221" s="155" t="n"/>
      <c r="BB221" s="155" t="n"/>
      <c r="BC221" s="426" t="n"/>
      <c r="BD221" s="145" t="n"/>
      <c r="BE221" s="145" t="n"/>
      <c r="BF221" s="145" t="n"/>
      <c r="BG221" s="155" t="n"/>
      <c r="BH221" s="155" t="n"/>
      <c r="BI221" s="155" t="n"/>
      <c r="BJ221" s="426" t="n"/>
      <c r="BK221" s="145" t="n"/>
      <c r="BL221" s="145" t="n"/>
      <c r="BM221" s="145" t="n"/>
      <c r="BN221" s="155" t="n"/>
      <c r="BO221" s="155" t="n"/>
      <c r="BP221" s="155" t="n"/>
      <c r="BQ221" s="426" t="n"/>
      <c r="BR221" s="145" t="n"/>
      <c r="BS221" s="145" t="n"/>
      <c r="BT221" s="145" t="n"/>
      <c r="BU221" s="155" t="n"/>
      <c r="BV221" s="155" t="n"/>
      <c r="BW221" s="155" t="n"/>
      <c r="BX221" s="425" t="n"/>
      <c r="BY221" s="145" t="n"/>
      <c r="BZ221" s="145" t="n"/>
      <c r="CA221" s="145" t="n"/>
      <c r="CB221" s="155" t="n"/>
      <c r="CC221" s="155" t="n"/>
      <c r="CD221" s="155" t="n"/>
      <c r="CE221" s="425" t="n"/>
      <c r="CF221" s="145" t="n"/>
      <c r="CG221" s="145" t="n"/>
      <c r="CH221" s="145" t="n"/>
      <c r="CI221" s="155" t="n"/>
      <c r="CJ221" s="155" t="n"/>
      <c r="CK221" s="155" t="n"/>
      <c r="CL221" s="145" t="n"/>
      <c r="CM221" s="145" t="n"/>
      <c r="CN221" s="145" t="n"/>
      <c r="CO221" s="145" t="n"/>
      <c r="CP221" s="145" t="n"/>
      <c r="CQ221" s="145" t="n"/>
      <c r="CR221" s="145" t="n"/>
      <c r="CS221" s="145" t="n"/>
      <c r="CT221" s="145" t="n"/>
      <c r="CU221" s="145" t="n"/>
      <c r="CV221" s="145" t="n"/>
      <c r="CW221" s="145" t="n"/>
      <c r="CX221" s="145" t="n"/>
      <c r="CY221" s="145" t="n"/>
      <c r="CZ221" s="145" t="n"/>
      <c r="DA221" s="145" t="n"/>
      <c r="DB221" s="145" t="n"/>
      <c r="DC221" s="145" t="n"/>
      <c r="DD221" s="145" t="n"/>
      <c r="DE221" s="145" t="n"/>
      <c r="DF221" s="145" t="n"/>
      <c r="DG221" s="145" t="n"/>
      <c r="DH221" s="156" t="n"/>
    </row>
    <row r="222" ht="20.25" customHeight="1" s="621">
      <c r="A222" s="144" t="n"/>
      <c r="B222" s="145" t="n"/>
      <c r="C222" s="145" t="n"/>
      <c r="D222" s="146" t="n"/>
      <c r="E222" s="383" t="inlineStr">
        <is>
          <t>A108</t>
        </is>
      </c>
      <c r="F222" s="568" t="n"/>
      <c r="G222" s="568" t="n"/>
      <c r="H222" s="568" t="n"/>
      <c r="I222" s="386" t="n"/>
      <c r="J222" s="386" t="n"/>
      <c r="K222" s="386" t="n"/>
      <c r="L222" s="386" t="n"/>
      <c r="M222" s="154" t="n"/>
      <c r="N222" s="145" t="n"/>
      <c r="O222" s="145" t="n"/>
      <c r="P222" s="145" t="n"/>
      <c r="Q222" s="145" t="n"/>
      <c r="R222" s="145" t="n"/>
      <c r="S222" s="145" t="n"/>
      <c r="T222" s="145" t="n"/>
      <c r="U222" s="145" t="n"/>
      <c r="V222" s="145" t="n"/>
      <c r="W222" s="145" t="n"/>
      <c r="X222" s="145" t="n"/>
      <c r="Y222" s="145" t="n"/>
      <c r="Z222" s="145" t="n"/>
      <c r="AA222" s="145" t="n"/>
      <c r="AB222" s="145" t="n"/>
      <c r="AC222" s="145" t="n"/>
      <c r="AD222" s="145" t="n"/>
      <c r="AE222" s="145" t="n"/>
      <c r="AF222" s="145" t="n"/>
      <c r="AG222" s="145" t="n"/>
      <c r="AH222" s="145" t="n"/>
      <c r="AI222" s="145" t="n"/>
      <c r="AJ222" s="428" t="n"/>
      <c r="AK222" s="145" t="n"/>
      <c r="AL222" s="145" t="n"/>
      <c r="AM222" s="145" t="n"/>
      <c r="AN222" s="145" t="n"/>
      <c r="AO222" s="145" t="n"/>
      <c r="AP222" s="145" t="n"/>
      <c r="AQ222" s="145" t="n"/>
      <c r="AR222" s="145" t="n"/>
      <c r="AS222" s="145" t="n"/>
      <c r="AT222" s="145" t="n"/>
      <c r="AU222" s="145" t="n"/>
      <c r="AV222" s="425" t="n"/>
      <c r="AW222" s="145" t="n"/>
      <c r="AX222" s="145" t="n"/>
      <c r="AY222" s="145" t="n"/>
      <c r="AZ222" s="155" t="n"/>
      <c r="BA222" s="155" t="n"/>
      <c r="BB222" s="155" t="n"/>
      <c r="BC222" s="426" t="n"/>
      <c r="BD222" s="145" t="n"/>
      <c r="BE222" s="145" t="n"/>
      <c r="BF222" s="145" t="n"/>
      <c r="BG222" s="155" t="n"/>
      <c r="BH222" s="155" t="n"/>
      <c r="BI222" s="155" t="n"/>
      <c r="BJ222" s="426" t="n"/>
      <c r="BK222" s="145" t="n"/>
      <c r="BL222" s="145" t="n"/>
      <c r="BM222" s="145" t="n"/>
      <c r="BN222" s="155" t="n"/>
      <c r="BO222" s="155" t="n"/>
      <c r="BP222" s="155" t="n"/>
      <c r="BQ222" s="426" t="n"/>
      <c r="BR222" s="145" t="n"/>
      <c r="BS222" s="145" t="n"/>
      <c r="BT222" s="145" t="n"/>
      <c r="BU222" s="155" t="n"/>
      <c r="BV222" s="155" t="n"/>
      <c r="BW222" s="155" t="n"/>
      <c r="BX222" s="425" t="n"/>
      <c r="BY222" s="145" t="n"/>
      <c r="BZ222" s="145" t="n"/>
      <c r="CA222" s="145" t="n"/>
      <c r="CB222" s="155" t="n"/>
      <c r="CC222" s="155" t="n"/>
      <c r="CD222" s="155" t="n"/>
      <c r="CE222" s="425" t="n"/>
      <c r="CF222" s="145" t="n"/>
      <c r="CG222" s="145" t="n"/>
      <c r="CH222" s="145" t="n"/>
      <c r="CI222" s="155" t="n"/>
      <c r="CJ222" s="155" t="n"/>
      <c r="CK222" s="155" t="n"/>
      <c r="CL222" s="145" t="n"/>
      <c r="CM222" s="145" t="n"/>
      <c r="CN222" s="145" t="n"/>
      <c r="CO222" s="145" t="n"/>
      <c r="CP222" s="145" t="n"/>
      <c r="CQ222" s="145" t="n"/>
      <c r="CR222" s="145" t="n"/>
      <c r="CS222" s="145" t="n"/>
      <c r="CT222" s="145" t="n"/>
      <c r="CU222" s="145" t="n"/>
      <c r="CV222" s="145" t="n"/>
      <c r="CW222" s="145" t="n"/>
      <c r="CX222" s="145" t="n"/>
      <c r="CY222" s="145" t="n"/>
      <c r="CZ222" s="145" t="n"/>
      <c r="DA222" s="145" t="n"/>
      <c r="DB222" s="145" t="n"/>
      <c r="DC222" s="145" t="n"/>
      <c r="DD222" s="145" t="n"/>
      <c r="DE222" s="145" t="n"/>
      <c r="DF222" s="145" t="n"/>
      <c r="DG222" s="145" t="n"/>
      <c r="DH222" s="156" t="n"/>
    </row>
    <row r="223" ht="20.25" customHeight="1" s="621">
      <c r="A223" s="144" t="n"/>
      <c r="B223" s="145" t="n"/>
      <c r="C223" s="145" t="n"/>
      <c r="D223" s="146" t="n"/>
      <c r="E223" s="383" t="inlineStr">
        <is>
          <t>A109</t>
        </is>
      </c>
      <c r="F223" s="568" t="n"/>
      <c r="G223" s="568" t="n"/>
      <c r="H223" s="568" t="n"/>
      <c r="I223" s="386" t="n"/>
      <c r="J223" s="386" t="n"/>
      <c r="K223" s="386" t="n"/>
      <c r="L223" s="386" t="n"/>
      <c r="M223" s="154" t="n"/>
      <c r="N223" s="145" t="n"/>
      <c r="O223" s="145" t="n"/>
      <c r="P223" s="145" t="n"/>
      <c r="Q223" s="145" t="n"/>
      <c r="R223" s="145" t="n"/>
      <c r="S223" s="145" t="n"/>
      <c r="T223" s="145" t="n"/>
      <c r="U223" s="145" t="n"/>
      <c r="V223" s="145" t="n"/>
      <c r="W223" s="145" t="n"/>
      <c r="X223" s="145" t="n"/>
      <c r="Y223" s="145" t="n"/>
      <c r="Z223" s="145" t="n"/>
      <c r="AA223" s="145" t="n"/>
      <c r="AB223" s="145" t="n"/>
      <c r="AC223" s="145" t="n"/>
      <c r="AD223" s="145" t="n"/>
      <c r="AE223" s="145" t="n"/>
      <c r="AF223" s="145" t="n"/>
      <c r="AG223" s="145" t="n"/>
      <c r="AH223" s="145" t="n"/>
      <c r="AI223" s="145" t="n"/>
      <c r="AJ223" s="428" t="n"/>
      <c r="AK223" s="145" t="n"/>
      <c r="AL223" s="145" t="n"/>
      <c r="AM223" s="145" t="n"/>
      <c r="AN223" s="145" t="n"/>
      <c r="AO223" s="145" t="n"/>
      <c r="AP223" s="145" t="n"/>
      <c r="AQ223" s="145" t="n"/>
      <c r="AR223" s="145" t="n"/>
      <c r="AS223" s="145" t="n"/>
      <c r="AT223" s="145" t="n"/>
      <c r="AU223" s="145" t="n"/>
      <c r="AV223" s="425" t="n"/>
      <c r="AW223" s="145" t="n"/>
      <c r="AX223" s="145" t="n"/>
      <c r="AY223" s="145" t="n"/>
      <c r="AZ223" s="155" t="n"/>
      <c r="BA223" s="155" t="n"/>
      <c r="BB223" s="155" t="n"/>
      <c r="BC223" s="426" t="n"/>
      <c r="BD223" s="145" t="n"/>
      <c r="BE223" s="145" t="n"/>
      <c r="BF223" s="145" t="n"/>
      <c r="BG223" s="155" t="n"/>
      <c r="BH223" s="155" t="n"/>
      <c r="BI223" s="155" t="n"/>
      <c r="BJ223" s="426" t="n"/>
      <c r="BK223" s="145" t="n"/>
      <c r="BL223" s="145" t="n"/>
      <c r="BM223" s="145" t="n"/>
      <c r="BN223" s="155" t="n"/>
      <c r="BO223" s="155" t="n"/>
      <c r="BP223" s="155" t="n"/>
      <c r="BQ223" s="426" t="n"/>
      <c r="BR223" s="145" t="n"/>
      <c r="BS223" s="145" t="n"/>
      <c r="BT223" s="145" t="n"/>
      <c r="BU223" s="155" t="n"/>
      <c r="BV223" s="155" t="n"/>
      <c r="BW223" s="155" t="n"/>
      <c r="BX223" s="425" t="n"/>
      <c r="BY223" s="145" t="n"/>
      <c r="BZ223" s="145" t="n"/>
      <c r="CA223" s="145" t="n"/>
      <c r="CB223" s="155" t="n"/>
      <c r="CC223" s="155" t="n"/>
      <c r="CD223" s="155" t="n"/>
      <c r="CE223" s="425" t="n"/>
      <c r="CF223" s="145" t="n"/>
      <c r="CG223" s="145" t="n"/>
      <c r="CH223" s="145" t="n"/>
      <c r="CI223" s="155" t="n"/>
      <c r="CJ223" s="155" t="n"/>
      <c r="CK223" s="155" t="n"/>
      <c r="CL223" s="145" t="n"/>
      <c r="CM223" s="145" t="n"/>
      <c r="CN223" s="145" t="n"/>
      <c r="CO223" s="145" t="n"/>
      <c r="CP223" s="145" t="n"/>
      <c r="CQ223" s="145" t="n"/>
      <c r="CR223" s="145" t="n"/>
      <c r="CS223" s="145" t="n"/>
      <c r="CT223" s="145" t="n"/>
      <c r="CU223" s="145" t="n"/>
      <c r="CV223" s="145" t="n"/>
      <c r="CW223" s="145" t="n"/>
      <c r="CX223" s="145" t="n"/>
      <c r="CY223" s="145" t="n"/>
      <c r="CZ223" s="145" t="n"/>
      <c r="DA223" s="145" t="n"/>
      <c r="DB223" s="145" t="n"/>
      <c r="DC223" s="145" t="n"/>
      <c r="DD223" s="145" t="n"/>
      <c r="DE223" s="145" t="n"/>
      <c r="DF223" s="145" t="n"/>
      <c r="DG223" s="145" t="n"/>
      <c r="DH223" s="156" t="n"/>
    </row>
    <row r="224" ht="20.25" customHeight="1" s="621">
      <c r="A224" s="144" t="n"/>
      <c r="B224" s="145" t="n"/>
      <c r="C224" s="145" t="n"/>
      <c r="D224" s="146" t="n"/>
      <c r="E224" s="383" t="inlineStr">
        <is>
          <t>A110</t>
        </is>
      </c>
      <c r="F224" s="568" t="n"/>
      <c r="G224" s="568" t="n"/>
      <c r="H224" s="568" t="n"/>
      <c r="I224" s="386" t="n"/>
      <c r="J224" s="386" t="n"/>
      <c r="K224" s="386" t="n"/>
      <c r="L224" s="386" t="n"/>
      <c r="M224" s="154" t="n"/>
      <c r="N224" s="145" t="n"/>
      <c r="O224" s="145" t="n"/>
      <c r="P224" s="145" t="n"/>
      <c r="Q224" s="145" t="n"/>
      <c r="R224" s="145" t="n"/>
      <c r="S224" s="145" t="n"/>
      <c r="T224" s="145" t="n"/>
      <c r="U224" s="145" t="n"/>
      <c r="V224" s="145" t="n"/>
      <c r="W224" s="145" t="n"/>
      <c r="X224" s="145" t="n"/>
      <c r="Y224" s="145" t="n"/>
      <c r="Z224" s="145" t="n"/>
      <c r="AA224" s="145" t="n"/>
      <c r="AB224" s="145" t="n"/>
      <c r="AC224" s="145" t="n"/>
      <c r="AD224" s="145" t="n"/>
      <c r="AE224" s="145" t="n"/>
      <c r="AF224" s="145" t="n"/>
      <c r="AG224" s="145" t="n"/>
      <c r="AH224" s="145" t="n"/>
      <c r="AI224" s="145" t="n"/>
      <c r="AJ224" s="428" t="n"/>
      <c r="AK224" s="145" t="n"/>
      <c r="AL224" s="145" t="n"/>
      <c r="AM224" s="145" t="n"/>
      <c r="AN224" s="145" t="n"/>
      <c r="AO224" s="145" t="n"/>
      <c r="AP224" s="145" t="n"/>
      <c r="AQ224" s="145" t="n"/>
      <c r="AR224" s="145" t="n"/>
      <c r="AS224" s="145" t="n"/>
      <c r="AT224" s="145" t="n"/>
      <c r="AU224" s="145" t="n"/>
      <c r="AV224" s="425" t="n"/>
      <c r="AW224" s="145" t="n"/>
      <c r="AX224" s="145" t="n"/>
      <c r="AY224" s="145" t="n"/>
      <c r="AZ224" s="155" t="n"/>
      <c r="BA224" s="155" t="n"/>
      <c r="BB224" s="155" t="n"/>
      <c r="BC224" s="426" t="n"/>
      <c r="BD224" s="145" t="n"/>
      <c r="BE224" s="145" t="n"/>
      <c r="BF224" s="145" t="n"/>
      <c r="BG224" s="155" t="n"/>
      <c r="BH224" s="155" t="n"/>
      <c r="BI224" s="155" t="n"/>
      <c r="BJ224" s="426" t="n"/>
      <c r="BK224" s="145" t="n"/>
      <c r="BL224" s="145" t="n"/>
      <c r="BM224" s="145" t="n"/>
      <c r="BN224" s="155" t="n"/>
      <c r="BO224" s="155" t="n"/>
      <c r="BP224" s="155" t="n"/>
      <c r="BQ224" s="426" t="n"/>
      <c r="BR224" s="145" t="n"/>
      <c r="BS224" s="145" t="n"/>
      <c r="BT224" s="145" t="n"/>
      <c r="BU224" s="155" t="n"/>
      <c r="BV224" s="155" t="n"/>
      <c r="BW224" s="155" t="n"/>
      <c r="BX224" s="425" t="n"/>
      <c r="BY224" s="145" t="n"/>
      <c r="BZ224" s="145" t="n"/>
      <c r="CA224" s="145" t="n"/>
      <c r="CB224" s="155" t="n"/>
      <c r="CC224" s="155" t="n"/>
      <c r="CD224" s="155" t="n"/>
      <c r="CE224" s="425" t="n"/>
      <c r="CF224" s="145" t="n"/>
      <c r="CG224" s="145" t="n"/>
      <c r="CH224" s="145" t="n"/>
      <c r="CI224" s="155" t="n"/>
      <c r="CJ224" s="155" t="n"/>
      <c r="CK224" s="155" t="n"/>
      <c r="CL224" s="145" t="n"/>
      <c r="CM224" s="145" t="n"/>
      <c r="CN224" s="145" t="n"/>
      <c r="CO224" s="145" t="n"/>
      <c r="CP224" s="145" t="n"/>
      <c r="CQ224" s="145" t="n"/>
      <c r="CR224" s="145" t="n"/>
      <c r="CS224" s="145" t="n"/>
      <c r="CT224" s="145" t="n"/>
      <c r="CU224" s="145" t="n"/>
      <c r="CV224" s="145" t="n"/>
      <c r="CW224" s="145" t="n"/>
      <c r="CX224" s="145" t="n"/>
      <c r="CY224" s="145" t="n"/>
      <c r="CZ224" s="145" t="n"/>
      <c r="DA224" s="145" t="n"/>
      <c r="DB224" s="145" t="n"/>
      <c r="DC224" s="145" t="n"/>
      <c r="DD224" s="145" t="n"/>
      <c r="DE224" s="145" t="n"/>
      <c r="DF224" s="145" t="n"/>
      <c r="DG224" s="145" t="n"/>
      <c r="DH224" s="156" t="n"/>
    </row>
    <row r="225" ht="20.25" customHeight="1" s="621">
      <c r="A225" s="144" t="n"/>
      <c r="B225" s="145" t="n"/>
      <c r="C225" s="145" t="n"/>
      <c r="D225" s="146" t="n"/>
      <c r="E225" s="383" t="inlineStr">
        <is>
          <t>A111</t>
        </is>
      </c>
      <c r="F225" s="568" t="n"/>
      <c r="G225" s="568" t="n"/>
      <c r="H225" s="568" t="n"/>
      <c r="I225" s="386" t="n"/>
      <c r="J225" s="386" t="n"/>
      <c r="K225" s="386" t="n"/>
      <c r="L225" s="386" t="n"/>
      <c r="M225" s="154" t="n"/>
      <c r="N225" s="145" t="n"/>
      <c r="O225" s="145" t="n"/>
      <c r="P225" s="145" t="n"/>
      <c r="Q225" s="145" t="n"/>
      <c r="R225" s="145" t="n"/>
      <c r="S225" s="145" t="n"/>
      <c r="T225" s="145" t="n"/>
      <c r="U225" s="145" t="n"/>
      <c r="V225" s="145" t="n"/>
      <c r="W225" s="145" t="n"/>
      <c r="X225" s="145" t="n"/>
      <c r="Y225" s="145" t="n"/>
      <c r="Z225" s="145" t="n"/>
      <c r="AA225" s="145" t="n"/>
      <c r="AB225" s="145" t="n"/>
      <c r="AC225" s="145" t="n"/>
      <c r="AD225" s="145" t="n"/>
      <c r="AE225" s="145" t="n"/>
      <c r="AF225" s="145" t="n"/>
      <c r="AG225" s="145" t="n"/>
      <c r="AH225" s="145" t="n"/>
      <c r="AI225" s="145" t="n"/>
      <c r="AJ225" s="428" t="n"/>
      <c r="AK225" s="145" t="n"/>
      <c r="AL225" s="145" t="n"/>
      <c r="AM225" s="145" t="n"/>
      <c r="AN225" s="145" t="n"/>
      <c r="AO225" s="145" t="n"/>
      <c r="AP225" s="145" t="n"/>
      <c r="AQ225" s="145" t="n"/>
      <c r="AR225" s="145" t="n"/>
      <c r="AS225" s="145" t="n"/>
      <c r="AT225" s="145" t="n"/>
      <c r="AU225" s="145" t="n"/>
      <c r="AV225" s="425" t="n"/>
      <c r="AW225" s="145" t="n"/>
      <c r="AX225" s="145" t="n"/>
      <c r="AY225" s="145" t="n"/>
      <c r="AZ225" s="155" t="n"/>
      <c r="BA225" s="155" t="n"/>
      <c r="BB225" s="155" t="n"/>
      <c r="BC225" s="426" t="n"/>
      <c r="BD225" s="145" t="n"/>
      <c r="BE225" s="145" t="n"/>
      <c r="BF225" s="145" t="n"/>
      <c r="BG225" s="155" t="n"/>
      <c r="BH225" s="155" t="n"/>
      <c r="BI225" s="155" t="n"/>
      <c r="BJ225" s="426" t="n"/>
      <c r="BK225" s="145" t="n"/>
      <c r="BL225" s="145" t="n"/>
      <c r="BM225" s="145" t="n"/>
      <c r="BN225" s="155" t="n"/>
      <c r="BO225" s="155" t="n"/>
      <c r="BP225" s="155" t="n"/>
      <c r="BQ225" s="426" t="n"/>
      <c r="BR225" s="145" t="n"/>
      <c r="BS225" s="145" t="n"/>
      <c r="BT225" s="145" t="n"/>
      <c r="BU225" s="155" t="n"/>
      <c r="BV225" s="155" t="n"/>
      <c r="BW225" s="155" t="n"/>
      <c r="BX225" s="425" t="n"/>
      <c r="BY225" s="145" t="n"/>
      <c r="BZ225" s="145" t="n"/>
      <c r="CA225" s="145" t="n"/>
      <c r="CB225" s="155" t="n"/>
      <c r="CC225" s="155" t="n"/>
      <c r="CD225" s="155" t="n"/>
      <c r="CE225" s="425" t="n"/>
      <c r="CF225" s="145" t="n"/>
      <c r="CG225" s="145" t="n"/>
      <c r="CH225" s="145" t="n"/>
      <c r="CI225" s="155" t="n"/>
      <c r="CJ225" s="155" t="n"/>
      <c r="CK225" s="155" t="n"/>
      <c r="CL225" s="145" t="n"/>
      <c r="CM225" s="145" t="n"/>
      <c r="CN225" s="145" t="n"/>
      <c r="CO225" s="145" t="n"/>
      <c r="CP225" s="145" t="n"/>
      <c r="CQ225" s="145" t="n"/>
      <c r="CR225" s="145" t="n"/>
      <c r="CS225" s="145" t="n"/>
      <c r="CT225" s="145" t="n"/>
      <c r="CU225" s="145" t="n"/>
      <c r="CV225" s="145" t="n"/>
      <c r="CW225" s="145" t="n"/>
      <c r="CX225" s="145" t="n"/>
      <c r="CY225" s="145" t="n"/>
      <c r="CZ225" s="145" t="n"/>
      <c r="DA225" s="145" t="n"/>
      <c r="DB225" s="145" t="n"/>
      <c r="DC225" s="145" t="n"/>
      <c r="DD225" s="145" t="n"/>
      <c r="DE225" s="145" t="n"/>
      <c r="DF225" s="145" t="n"/>
      <c r="DG225" s="145" t="n"/>
      <c r="DH225" s="156" t="n"/>
    </row>
    <row r="226" ht="20.25" customHeight="1" s="621">
      <c r="A226" s="144" t="n"/>
      <c r="B226" s="145" t="n"/>
      <c r="C226" s="145" t="n"/>
      <c r="D226" s="146" t="n"/>
      <c r="E226" s="383" t="inlineStr">
        <is>
          <t>A112</t>
        </is>
      </c>
      <c r="F226" s="568" t="n"/>
      <c r="G226" s="568" t="n"/>
      <c r="H226" s="568" t="n"/>
      <c r="I226" s="386" t="n"/>
      <c r="J226" s="386" t="n"/>
      <c r="K226" s="386" t="n"/>
      <c r="L226" s="386" t="n"/>
      <c r="M226" s="154" t="n"/>
      <c r="N226" s="145" t="n"/>
      <c r="O226" s="145" t="n"/>
      <c r="P226" s="145" t="n"/>
      <c r="Q226" s="145" t="n"/>
      <c r="R226" s="145" t="n"/>
      <c r="S226" s="145" t="n"/>
      <c r="T226" s="145" t="n"/>
      <c r="U226" s="145" t="n"/>
      <c r="V226" s="145" t="n"/>
      <c r="W226" s="145" t="n"/>
      <c r="X226" s="145" t="n"/>
      <c r="Y226" s="145" t="n"/>
      <c r="Z226" s="145" t="n"/>
      <c r="AA226" s="145" t="n"/>
      <c r="AB226" s="145" t="n"/>
      <c r="AC226" s="145" t="n"/>
      <c r="AD226" s="145" t="n"/>
      <c r="AE226" s="145" t="n"/>
      <c r="AF226" s="145" t="n"/>
      <c r="AG226" s="145" t="n"/>
      <c r="AH226" s="145" t="n"/>
      <c r="AI226" s="145" t="n"/>
      <c r="AJ226" s="428" t="n"/>
      <c r="AK226" s="145" t="n"/>
      <c r="AL226" s="145" t="n"/>
      <c r="AM226" s="145" t="n"/>
      <c r="AN226" s="145" t="n"/>
      <c r="AO226" s="145" t="n"/>
      <c r="AP226" s="145" t="n"/>
      <c r="AQ226" s="145" t="n"/>
      <c r="AR226" s="145" t="n"/>
      <c r="AS226" s="145" t="n"/>
      <c r="AT226" s="145" t="n"/>
      <c r="AU226" s="145" t="n"/>
      <c r="AV226" s="425" t="n"/>
      <c r="AW226" s="145" t="n"/>
      <c r="AX226" s="145" t="n"/>
      <c r="AY226" s="145" t="n"/>
      <c r="AZ226" s="155" t="n"/>
      <c r="BA226" s="155" t="n"/>
      <c r="BB226" s="155" t="n"/>
      <c r="BC226" s="426" t="n"/>
      <c r="BD226" s="145" t="n"/>
      <c r="BE226" s="145" t="n"/>
      <c r="BF226" s="145" t="n"/>
      <c r="BG226" s="155" t="n"/>
      <c r="BH226" s="155" t="n"/>
      <c r="BI226" s="155" t="n"/>
      <c r="BJ226" s="426" t="n"/>
      <c r="BK226" s="145" t="n"/>
      <c r="BL226" s="145" t="n"/>
      <c r="BM226" s="145" t="n"/>
      <c r="BN226" s="155" t="n"/>
      <c r="BO226" s="155" t="n"/>
      <c r="BP226" s="155" t="n"/>
      <c r="BQ226" s="426" t="n"/>
      <c r="BR226" s="145" t="n"/>
      <c r="BS226" s="145" t="n"/>
      <c r="BT226" s="145" t="n"/>
      <c r="BU226" s="155" t="n"/>
      <c r="BV226" s="155" t="n"/>
      <c r="BW226" s="155" t="n"/>
      <c r="BX226" s="425" t="n"/>
      <c r="BY226" s="145" t="n"/>
      <c r="BZ226" s="145" t="n"/>
      <c r="CA226" s="145" t="n"/>
      <c r="CB226" s="155" t="n"/>
      <c r="CC226" s="155" t="n"/>
      <c r="CD226" s="155" t="n"/>
      <c r="CE226" s="425" t="n"/>
      <c r="CF226" s="145" t="n"/>
      <c r="CG226" s="145" t="n"/>
      <c r="CH226" s="145" t="n"/>
      <c r="CI226" s="155" t="n"/>
      <c r="CJ226" s="155" t="n"/>
      <c r="CK226" s="155" t="n"/>
      <c r="CL226" s="145" t="n"/>
      <c r="CM226" s="145" t="n"/>
      <c r="CN226" s="145" t="n"/>
      <c r="CO226" s="145" t="n"/>
      <c r="CP226" s="145" t="n"/>
      <c r="CQ226" s="145" t="n"/>
      <c r="CR226" s="145" t="n"/>
      <c r="CS226" s="145" t="n"/>
      <c r="CT226" s="145" t="n"/>
      <c r="CU226" s="145" t="n"/>
      <c r="CV226" s="145" t="n"/>
      <c r="CW226" s="145" t="n"/>
      <c r="CX226" s="145" t="n"/>
      <c r="CY226" s="145" t="n"/>
      <c r="CZ226" s="145" t="n"/>
      <c r="DA226" s="145" t="n"/>
      <c r="DB226" s="145" t="n"/>
      <c r="DC226" s="145" t="n"/>
      <c r="DD226" s="145" t="n"/>
      <c r="DE226" s="145" t="n"/>
      <c r="DF226" s="145" t="n"/>
      <c r="DG226" s="145" t="n"/>
      <c r="DH226" s="156" t="n"/>
    </row>
    <row r="227" ht="20.25" customHeight="1" s="621">
      <c r="A227" s="144" t="n"/>
      <c r="B227" s="145" t="n"/>
      <c r="C227" s="145" t="n"/>
      <c r="D227" s="146" t="n"/>
      <c r="E227" s="383" t="inlineStr">
        <is>
          <t>A113</t>
        </is>
      </c>
      <c r="F227" s="568" t="n"/>
      <c r="G227" s="568" t="n"/>
      <c r="H227" s="568" t="n"/>
      <c r="I227" s="386" t="n"/>
      <c r="J227" s="386" t="n"/>
      <c r="K227" s="386" t="n"/>
      <c r="L227" s="386" t="n"/>
      <c r="M227" s="154" t="n"/>
      <c r="N227" s="145" t="n"/>
      <c r="O227" s="145" t="n"/>
      <c r="P227" s="145" t="n"/>
      <c r="Q227" s="145" t="n"/>
      <c r="R227" s="145" t="n"/>
      <c r="S227" s="145" t="n"/>
      <c r="T227" s="145" t="n"/>
      <c r="U227" s="145" t="n"/>
      <c r="V227" s="145" t="n"/>
      <c r="W227" s="145" t="n"/>
      <c r="X227" s="145" t="n"/>
      <c r="Y227" s="145" t="n"/>
      <c r="Z227" s="145" t="n"/>
      <c r="AA227" s="145" t="n"/>
      <c r="AB227" s="145" t="n"/>
      <c r="AC227" s="145" t="n"/>
      <c r="AD227" s="145" t="n"/>
      <c r="AE227" s="145" t="n"/>
      <c r="AF227" s="145" t="n"/>
      <c r="AG227" s="145" t="n"/>
      <c r="AH227" s="145" t="n"/>
      <c r="AI227" s="145" t="n"/>
      <c r="AJ227" s="428" t="n"/>
      <c r="AK227" s="145" t="n"/>
      <c r="AL227" s="145" t="n"/>
      <c r="AM227" s="145" t="n"/>
      <c r="AN227" s="145" t="n"/>
      <c r="AO227" s="145" t="n"/>
      <c r="AP227" s="145" t="n"/>
      <c r="AQ227" s="145" t="n"/>
      <c r="AR227" s="145" t="n"/>
      <c r="AS227" s="145" t="n"/>
      <c r="AT227" s="145" t="n"/>
      <c r="AU227" s="145" t="n"/>
      <c r="AV227" s="425" t="n"/>
      <c r="AW227" s="145" t="n"/>
      <c r="AX227" s="145" t="n"/>
      <c r="AY227" s="145" t="n"/>
      <c r="AZ227" s="155" t="n"/>
      <c r="BA227" s="155" t="n"/>
      <c r="BB227" s="155" t="n"/>
      <c r="BC227" s="426" t="n"/>
      <c r="BD227" s="145" t="n"/>
      <c r="BE227" s="145" t="n"/>
      <c r="BF227" s="145" t="n"/>
      <c r="BG227" s="155" t="n"/>
      <c r="BH227" s="155" t="n"/>
      <c r="BI227" s="155" t="n"/>
      <c r="BJ227" s="426" t="n"/>
      <c r="BK227" s="145" t="n"/>
      <c r="BL227" s="145" t="n"/>
      <c r="BM227" s="145" t="n"/>
      <c r="BN227" s="155" t="n"/>
      <c r="BO227" s="155" t="n"/>
      <c r="BP227" s="155" t="n"/>
      <c r="BQ227" s="426" t="n"/>
      <c r="BR227" s="145" t="n"/>
      <c r="BS227" s="145" t="n"/>
      <c r="BT227" s="145" t="n"/>
      <c r="BU227" s="155" t="n"/>
      <c r="BV227" s="155" t="n"/>
      <c r="BW227" s="155" t="n"/>
      <c r="BX227" s="425" t="n"/>
      <c r="BY227" s="145" t="n"/>
      <c r="BZ227" s="145" t="n"/>
      <c r="CA227" s="145" t="n"/>
      <c r="CB227" s="155" t="n"/>
      <c r="CC227" s="155" t="n"/>
      <c r="CD227" s="155" t="n"/>
      <c r="CE227" s="425" t="n"/>
      <c r="CF227" s="145" t="n"/>
      <c r="CG227" s="145" t="n"/>
      <c r="CH227" s="145" t="n"/>
      <c r="CI227" s="155" t="n"/>
      <c r="CJ227" s="155" t="n"/>
      <c r="CK227" s="155" t="n"/>
      <c r="CL227" s="145" t="n"/>
      <c r="CM227" s="145" t="n"/>
      <c r="CN227" s="145" t="n"/>
      <c r="CO227" s="145" t="n"/>
      <c r="CP227" s="145" t="n"/>
      <c r="CQ227" s="145" t="n"/>
      <c r="CR227" s="145" t="n"/>
      <c r="CS227" s="145" t="n"/>
      <c r="CT227" s="145" t="n"/>
      <c r="CU227" s="145" t="n"/>
      <c r="CV227" s="145" t="n"/>
      <c r="CW227" s="145" t="n"/>
      <c r="CX227" s="145" t="n"/>
      <c r="CY227" s="145" t="n"/>
      <c r="CZ227" s="145" t="n"/>
      <c r="DA227" s="145" t="n"/>
      <c r="DB227" s="145" t="n"/>
      <c r="DC227" s="145" t="n"/>
      <c r="DD227" s="145" t="n"/>
      <c r="DE227" s="145" t="n"/>
      <c r="DF227" s="145" t="n"/>
      <c r="DG227" s="145" t="n"/>
      <c r="DH227" s="156" t="n"/>
    </row>
    <row r="228" ht="20.25" customHeight="1" s="621">
      <c r="A228" s="144" t="n"/>
      <c r="B228" s="145" t="n"/>
      <c r="C228" s="145" t="n"/>
      <c r="D228" s="146" t="n"/>
      <c r="E228" s="383" t="inlineStr">
        <is>
          <t>A114</t>
        </is>
      </c>
      <c r="F228" s="568" t="n"/>
      <c r="G228" s="568" t="n"/>
      <c r="H228" s="568" t="n"/>
      <c r="I228" s="386" t="n"/>
      <c r="J228" s="386" t="n"/>
      <c r="K228" s="386" t="n"/>
      <c r="L228" s="386" t="n"/>
      <c r="M228" s="154" t="n"/>
      <c r="N228" s="145" t="n"/>
      <c r="O228" s="145" t="n"/>
      <c r="P228" s="145" t="n"/>
      <c r="Q228" s="145" t="n"/>
      <c r="R228" s="145" t="n"/>
      <c r="S228" s="145" t="n"/>
      <c r="T228" s="145" t="n"/>
      <c r="U228" s="145" t="n"/>
      <c r="V228" s="145" t="n"/>
      <c r="W228" s="145" t="n"/>
      <c r="X228" s="145" t="n"/>
      <c r="Y228" s="145" t="n"/>
      <c r="Z228" s="145" t="n"/>
      <c r="AA228" s="145" t="n"/>
      <c r="AB228" s="145" t="n"/>
      <c r="AC228" s="145" t="n"/>
      <c r="AD228" s="145" t="n"/>
      <c r="AE228" s="145" t="n"/>
      <c r="AF228" s="145" t="n"/>
      <c r="AG228" s="145" t="n"/>
      <c r="AH228" s="145" t="n"/>
      <c r="AI228" s="145" t="n"/>
      <c r="AJ228" s="428" t="n"/>
      <c r="AK228" s="145" t="n"/>
      <c r="AL228" s="145" t="n"/>
      <c r="AM228" s="145" t="n"/>
      <c r="AN228" s="145" t="n"/>
      <c r="AO228" s="145" t="n"/>
      <c r="AP228" s="145" t="n"/>
      <c r="AQ228" s="145" t="n"/>
      <c r="AR228" s="145" t="n"/>
      <c r="AS228" s="145" t="n"/>
      <c r="AT228" s="145" t="n"/>
      <c r="AU228" s="145" t="n"/>
      <c r="AV228" s="425" t="n"/>
      <c r="AW228" s="145" t="n"/>
      <c r="AX228" s="145" t="n"/>
      <c r="AY228" s="145" t="n"/>
      <c r="AZ228" s="155" t="n"/>
      <c r="BA228" s="155" t="n"/>
      <c r="BB228" s="155" t="n"/>
      <c r="BC228" s="426" t="n"/>
      <c r="BD228" s="145" t="n"/>
      <c r="BE228" s="145" t="n"/>
      <c r="BF228" s="145" t="n"/>
      <c r="BG228" s="155" t="n"/>
      <c r="BH228" s="155" t="n"/>
      <c r="BI228" s="155" t="n"/>
      <c r="BJ228" s="426" t="n"/>
      <c r="BK228" s="145" t="n"/>
      <c r="BL228" s="145" t="n"/>
      <c r="BM228" s="145" t="n"/>
      <c r="BN228" s="155" t="n"/>
      <c r="BO228" s="155" t="n"/>
      <c r="BP228" s="155" t="n"/>
      <c r="BQ228" s="426" t="n"/>
      <c r="BR228" s="145" t="n"/>
      <c r="BS228" s="145" t="n"/>
      <c r="BT228" s="145" t="n"/>
      <c r="BU228" s="155" t="n"/>
      <c r="BV228" s="155" t="n"/>
      <c r="BW228" s="155" t="n"/>
      <c r="BX228" s="425" t="n"/>
      <c r="BY228" s="145" t="n"/>
      <c r="BZ228" s="145" t="n"/>
      <c r="CA228" s="145" t="n"/>
      <c r="CB228" s="155" t="n"/>
      <c r="CC228" s="155" t="n"/>
      <c r="CD228" s="155" t="n"/>
      <c r="CE228" s="425" t="n"/>
      <c r="CF228" s="145" t="n"/>
      <c r="CG228" s="145" t="n"/>
      <c r="CH228" s="145" t="n"/>
      <c r="CI228" s="155" t="n"/>
      <c r="CJ228" s="155" t="n"/>
      <c r="CK228" s="155" t="n"/>
      <c r="CL228" s="145" t="n"/>
      <c r="CM228" s="145" t="n"/>
      <c r="CN228" s="145" t="n"/>
      <c r="CO228" s="145" t="n"/>
      <c r="CP228" s="145" t="n"/>
      <c r="CQ228" s="145" t="n"/>
      <c r="CR228" s="145" t="n"/>
      <c r="CS228" s="145" t="n"/>
      <c r="CT228" s="145" t="n"/>
      <c r="CU228" s="145" t="n"/>
      <c r="CV228" s="145" t="n"/>
      <c r="CW228" s="145" t="n"/>
      <c r="CX228" s="145" t="n"/>
      <c r="CY228" s="145" t="n"/>
      <c r="CZ228" s="145" t="n"/>
      <c r="DA228" s="145" t="n"/>
      <c r="DB228" s="145" t="n"/>
      <c r="DC228" s="145" t="n"/>
      <c r="DD228" s="145" t="n"/>
      <c r="DE228" s="145" t="n"/>
      <c r="DF228" s="145" t="n"/>
      <c r="DG228" s="145" t="n"/>
      <c r="DH228" s="156" t="n"/>
    </row>
    <row r="229" ht="20.25" customHeight="1" s="621">
      <c r="A229" s="144" t="n"/>
      <c r="B229" s="145" t="n"/>
      <c r="C229" s="145" t="n"/>
      <c r="D229" s="146" t="n"/>
      <c r="E229" s="383" t="inlineStr">
        <is>
          <t>A115</t>
        </is>
      </c>
      <c r="F229" s="568" t="n"/>
      <c r="G229" s="568" t="n"/>
      <c r="H229" s="568" t="n"/>
      <c r="I229" s="386" t="n"/>
      <c r="J229" s="386" t="n"/>
      <c r="K229" s="386" t="n"/>
      <c r="L229" s="386" t="n"/>
      <c r="M229" s="154" t="n"/>
      <c r="N229" s="145" t="n"/>
      <c r="O229" s="145" t="n"/>
      <c r="P229" s="145" t="n"/>
      <c r="Q229" s="145" t="n"/>
      <c r="R229" s="145" t="n"/>
      <c r="S229" s="145" t="n"/>
      <c r="T229" s="145" t="n"/>
      <c r="U229" s="145" t="n"/>
      <c r="V229" s="145" t="n"/>
      <c r="W229" s="145" t="n"/>
      <c r="X229" s="145" t="n"/>
      <c r="Y229" s="145" t="n"/>
      <c r="Z229" s="145" t="n"/>
      <c r="AA229" s="145" t="n"/>
      <c r="AB229" s="145" t="n"/>
      <c r="AC229" s="145" t="n"/>
      <c r="AD229" s="145" t="n"/>
      <c r="AE229" s="145" t="n"/>
      <c r="AF229" s="145" t="n"/>
      <c r="AG229" s="145" t="n"/>
      <c r="AH229" s="145" t="n"/>
      <c r="AI229" s="145" t="n"/>
      <c r="AJ229" s="428" t="n"/>
      <c r="AK229" s="145" t="n"/>
      <c r="AL229" s="145" t="n"/>
      <c r="AM229" s="145" t="n"/>
      <c r="AN229" s="145" t="n"/>
      <c r="AO229" s="145" t="n"/>
      <c r="AP229" s="145" t="n"/>
      <c r="AQ229" s="145" t="n"/>
      <c r="AR229" s="145" t="n"/>
      <c r="AS229" s="145" t="n"/>
      <c r="AT229" s="145" t="n"/>
      <c r="AU229" s="145" t="n"/>
      <c r="AV229" s="425" t="n"/>
      <c r="AW229" s="145" t="n"/>
      <c r="AX229" s="145" t="n"/>
      <c r="AY229" s="145" t="n"/>
      <c r="AZ229" s="155" t="n"/>
      <c r="BA229" s="155" t="n"/>
      <c r="BB229" s="155" t="n"/>
      <c r="BC229" s="426" t="n"/>
      <c r="BD229" s="145" t="n"/>
      <c r="BE229" s="145" t="n"/>
      <c r="BF229" s="145" t="n"/>
      <c r="BG229" s="155" t="n"/>
      <c r="BH229" s="155" t="n"/>
      <c r="BI229" s="155" t="n"/>
      <c r="BJ229" s="426" t="n"/>
      <c r="BK229" s="145" t="n"/>
      <c r="BL229" s="145" t="n"/>
      <c r="BM229" s="145" t="n"/>
      <c r="BN229" s="155" t="n"/>
      <c r="BO229" s="155" t="n"/>
      <c r="BP229" s="155" t="n"/>
      <c r="BQ229" s="426" t="n"/>
      <c r="BR229" s="145" t="n"/>
      <c r="BS229" s="145" t="n"/>
      <c r="BT229" s="145" t="n"/>
      <c r="BU229" s="155" t="n"/>
      <c r="BV229" s="155" t="n"/>
      <c r="BW229" s="155" t="n"/>
      <c r="BX229" s="425" t="n"/>
      <c r="BY229" s="145" t="n"/>
      <c r="BZ229" s="145" t="n"/>
      <c r="CA229" s="145" t="n"/>
      <c r="CB229" s="155" t="n"/>
      <c r="CC229" s="155" t="n"/>
      <c r="CD229" s="155" t="n"/>
      <c r="CE229" s="425" t="n"/>
      <c r="CF229" s="145" t="n"/>
      <c r="CG229" s="145" t="n"/>
      <c r="CH229" s="145" t="n"/>
      <c r="CI229" s="155" t="n"/>
      <c r="CJ229" s="155" t="n"/>
      <c r="CK229" s="155" t="n"/>
      <c r="CL229" s="145" t="n"/>
      <c r="CM229" s="145" t="n"/>
      <c r="CN229" s="145" t="n"/>
      <c r="CO229" s="145" t="n"/>
      <c r="CP229" s="145" t="n"/>
      <c r="CQ229" s="145" t="n"/>
      <c r="CR229" s="145" t="n"/>
      <c r="CS229" s="145" t="n"/>
      <c r="CT229" s="145" t="n"/>
      <c r="CU229" s="145" t="n"/>
      <c r="CV229" s="145" t="n"/>
      <c r="CW229" s="145" t="n"/>
      <c r="CX229" s="145" t="n"/>
      <c r="CY229" s="145" t="n"/>
      <c r="CZ229" s="145" t="n"/>
      <c r="DA229" s="145" t="n"/>
      <c r="DB229" s="145" t="n"/>
      <c r="DC229" s="145" t="n"/>
      <c r="DD229" s="145" t="n"/>
      <c r="DE229" s="145" t="n"/>
      <c r="DF229" s="145" t="n"/>
      <c r="DG229" s="145" t="n"/>
      <c r="DH229" s="156" t="n"/>
    </row>
    <row r="230" ht="20.25" customHeight="1" s="621">
      <c r="A230" s="144" t="n"/>
      <c r="B230" s="145" t="n"/>
      <c r="C230" s="145" t="n"/>
      <c r="D230" s="146" t="n"/>
      <c r="E230" s="383" t="inlineStr">
        <is>
          <t>A116</t>
        </is>
      </c>
      <c r="F230" s="568" t="n"/>
      <c r="G230" s="568" t="n"/>
      <c r="H230" s="568" t="n"/>
      <c r="I230" s="386" t="n"/>
      <c r="J230" s="386" t="n"/>
      <c r="K230" s="386" t="n"/>
      <c r="L230" s="386" t="n"/>
      <c r="M230" s="154" t="n"/>
      <c r="N230" s="145" t="n"/>
      <c r="O230" s="145" t="n"/>
      <c r="P230" s="145" t="n"/>
      <c r="Q230" s="145" t="n"/>
      <c r="R230" s="145" t="n"/>
      <c r="S230" s="145" t="n"/>
      <c r="T230" s="145" t="n"/>
      <c r="U230" s="145" t="n"/>
      <c r="V230" s="145" t="n"/>
      <c r="W230" s="145" t="n"/>
      <c r="X230" s="145" t="n"/>
      <c r="Y230" s="145" t="n"/>
      <c r="Z230" s="145" t="n"/>
      <c r="AA230" s="145" t="n"/>
      <c r="AB230" s="145" t="n"/>
      <c r="AC230" s="145" t="n"/>
      <c r="AD230" s="145" t="n"/>
      <c r="AE230" s="145" t="n"/>
      <c r="AF230" s="145" t="n"/>
      <c r="AG230" s="145" t="n"/>
      <c r="AH230" s="145" t="n"/>
      <c r="AI230" s="145" t="n"/>
      <c r="AJ230" s="428" t="n"/>
      <c r="AK230" s="145" t="n"/>
      <c r="AL230" s="145" t="n"/>
      <c r="AM230" s="145" t="n"/>
      <c r="AN230" s="145" t="n"/>
      <c r="AO230" s="145" t="n"/>
      <c r="AP230" s="145" t="n"/>
      <c r="AQ230" s="145" t="n"/>
      <c r="AR230" s="145" t="n"/>
      <c r="AS230" s="145" t="n"/>
      <c r="AT230" s="145" t="n"/>
      <c r="AU230" s="145" t="n"/>
      <c r="AV230" s="425" t="n"/>
      <c r="AW230" s="145" t="n"/>
      <c r="AX230" s="145" t="n"/>
      <c r="AY230" s="145" t="n"/>
      <c r="AZ230" s="155" t="n"/>
      <c r="BA230" s="155" t="n"/>
      <c r="BB230" s="155" t="n"/>
      <c r="BC230" s="426" t="n"/>
      <c r="BD230" s="145" t="n"/>
      <c r="BE230" s="145" t="n"/>
      <c r="BF230" s="145" t="n"/>
      <c r="BG230" s="155" t="n"/>
      <c r="BH230" s="155" t="n"/>
      <c r="BI230" s="155" t="n"/>
      <c r="BJ230" s="426" t="n"/>
      <c r="BK230" s="145" t="n"/>
      <c r="BL230" s="145" t="n"/>
      <c r="BM230" s="145" t="n"/>
      <c r="BN230" s="155" t="n"/>
      <c r="BO230" s="155" t="n"/>
      <c r="BP230" s="155" t="n"/>
      <c r="BQ230" s="426" t="n"/>
      <c r="BR230" s="145" t="n"/>
      <c r="BS230" s="145" t="n"/>
      <c r="BT230" s="145" t="n"/>
      <c r="BU230" s="155" t="n"/>
      <c r="BV230" s="155" t="n"/>
      <c r="BW230" s="155" t="n"/>
      <c r="BX230" s="425" t="n"/>
      <c r="BY230" s="145" t="n"/>
      <c r="BZ230" s="145" t="n"/>
      <c r="CA230" s="145" t="n"/>
      <c r="CB230" s="155" t="n"/>
      <c r="CC230" s="155" t="n"/>
      <c r="CD230" s="155" t="n"/>
      <c r="CE230" s="425" t="n"/>
      <c r="CF230" s="145" t="n"/>
      <c r="CG230" s="145" t="n"/>
      <c r="CH230" s="145" t="n"/>
      <c r="CI230" s="155" t="n"/>
      <c r="CJ230" s="155" t="n"/>
      <c r="CK230" s="155" t="n"/>
      <c r="CL230" s="145" t="n"/>
      <c r="CM230" s="145" t="n"/>
      <c r="CN230" s="145" t="n"/>
      <c r="CO230" s="145" t="n"/>
      <c r="CP230" s="145" t="n"/>
      <c r="CQ230" s="145" t="n"/>
      <c r="CR230" s="145" t="n"/>
      <c r="CS230" s="145" t="n"/>
      <c r="CT230" s="145" t="n"/>
      <c r="CU230" s="145" t="n"/>
      <c r="CV230" s="145" t="n"/>
      <c r="CW230" s="145" t="n"/>
      <c r="CX230" s="145" t="n"/>
      <c r="CY230" s="145" t="n"/>
      <c r="CZ230" s="145" t="n"/>
      <c r="DA230" s="145" t="n"/>
      <c r="DB230" s="145" t="n"/>
      <c r="DC230" s="145" t="n"/>
      <c r="DD230" s="145" t="n"/>
      <c r="DE230" s="145" t="n"/>
      <c r="DF230" s="145" t="n"/>
      <c r="DG230" s="145" t="n"/>
      <c r="DH230" s="156" t="n"/>
    </row>
    <row r="231" ht="20.25" customHeight="1" s="621">
      <c r="A231" s="144" t="n"/>
      <c r="B231" s="145" t="n"/>
      <c r="C231" s="145" t="n"/>
      <c r="D231" s="146" t="n"/>
      <c r="E231" s="383" t="inlineStr">
        <is>
          <t>A117</t>
        </is>
      </c>
      <c r="F231" s="568" t="n"/>
      <c r="G231" s="568" t="n"/>
      <c r="H231" s="568" t="n"/>
      <c r="I231" s="386" t="n"/>
      <c r="J231" s="386" t="n"/>
      <c r="K231" s="386" t="n"/>
      <c r="L231" s="386" t="n"/>
      <c r="M231" s="154" t="n"/>
      <c r="N231" s="145" t="n"/>
      <c r="O231" s="145" t="n"/>
      <c r="P231" s="145" t="n"/>
      <c r="Q231" s="145" t="n"/>
      <c r="R231" s="145" t="n"/>
      <c r="S231" s="145" t="n"/>
      <c r="T231" s="145" t="n"/>
      <c r="U231" s="145" t="n"/>
      <c r="V231" s="145" t="n"/>
      <c r="W231" s="145" t="n"/>
      <c r="X231" s="145" t="n"/>
      <c r="Y231" s="145" t="n"/>
      <c r="Z231" s="145" t="n"/>
      <c r="AA231" s="145" t="n"/>
      <c r="AB231" s="145" t="n"/>
      <c r="AC231" s="145" t="n"/>
      <c r="AD231" s="145" t="n"/>
      <c r="AE231" s="145" t="n"/>
      <c r="AF231" s="145" t="n"/>
      <c r="AG231" s="145" t="n"/>
      <c r="AH231" s="145" t="n"/>
      <c r="AI231" s="145" t="n"/>
      <c r="AJ231" s="428" t="n"/>
      <c r="AK231" s="145" t="n"/>
      <c r="AL231" s="145" t="n"/>
      <c r="AM231" s="145" t="n"/>
      <c r="AN231" s="145" t="n"/>
      <c r="AO231" s="145" t="n"/>
      <c r="AP231" s="145" t="n"/>
      <c r="AQ231" s="145" t="n"/>
      <c r="AR231" s="145" t="n"/>
      <c r="AS231" s="145" t="n"/>
      <c r="AT231" s="145" t="n"/>
      <c r="AU231" s="145" t="n"/>
      <c r="AV231" s="425" t="n"/>
      <c r="AW231" s="145" t="n"/>
      <c r="AX231" s="145" t="n"/>
      <c r="AY231" s="145" t="n"/>
      <c r="AZ231" s="155" t="n"/>
      <c r="BA231" s="155" t="n"/>
      <c r="BB231" s="155" t="n"/>
      <c r="BC231" s="426" t="n"/>
      <c r="BD231" s="145" t="n"/>
      <c r="BE231" s="145" t="n"/>
      <c r="BF231" s="145" t="n"/>
      <c r="BG231" s="155" t="n"/>
      <c r="BH231" s="155" t="n"/>
      <c r="BI231" s="155" t="n"/>
      <c r="BJ231" s="426" t="n"/>
      <c r="BK231" s="145" t="n"/>
      <c r="BL231" s="145" t="n"/>
      <c r="BM231" s="145" t="n"/>
      <c r="BN231" s="155" t="n"/>
      <c r="BO231" s="155" t="n"/>
      <c r="BP231" s="155" t="n"/>
      <c r="BQ231" s="426" t="n"/>
      <c r="BR231" s="145" t="n"/>
      <c r="BS231" s="145" t="n"/>
      <c r="BT231" s="145" t="n"/>
      <c r="BU231" s="155" t="n"/>
      <c r="BV231" s="155" t="n"/>
      <c r="BW231" s="155" t="n"/>
      <c r="BX231" s="425" t="n"/>
      <c r="BY231" s="145" t="n"/>
      <c r="BZ231" s="145" t="n"/>
      <c r="CA231" s="145" t="n"/>
      <c r="CB231" s="155" t="n"/>
      <c r="CC231" s="155" t="n"/>
      <c r="CD231" s="155" t="n"/>
      <c r="CE231" s="425" t="n"/>
      <c r="CF231" s="145" t="n"/>
      <c r="CG231" s="145" t="n"/>
      <c r="CH231" s="145" t="n"/>
      <c r="CI231" s="155" t="n"/>
      <c r="CJ231" s="155" t="n"/>
      <c r="CK231" s="155" t="n"/>
      <c r="CL231" s="145" t="n"/>
      <c r="CM231" s="145" t="n"/>
      <c r="CN231" s="145" t="n"/>
      <c r="CO231" s="145" t="n"/>
      <c r="CP231" s="145" t="n"/>
      <c r="CQ231" s="145" t="n"/>
      <c r="CR231" s="145" t="n"/>
      <c r="CS231" s="145" t="n"/>
      <c r="CT231" s="145" t="n"/>
      <c r="CU231" s="145" t="n"/>
      <c r="CV231" s="145" t="n"/>
      <c r="CW231" s="145" t="n"/>
      <c r="CX231" s="145" t="n"/>
      <c r="CY231" s="145" t="n"/>
      <c r="CZ231" s="145" t="n"/>
      <c r="DA231" s="145" t="n"/>
      <c r="DB231" s="145" t="n"/>
      <c r="DC231" s="145" t="n"/>
      <c r="DD231" s="145" t="n"/>
      <c r="DE231" s="145" t="n"/>
      <c r="DF231" s="145" t="n"/>
      <c r="DG231" s="145" t="n"/>
      <c r="DH231" s="156" t="n"/>
    </row>
    <row r="232" ht="20.25" customHeight="1" s="621">
      <c r="A232" s="144" t="n"/>
      <c r="B232" s="145" t="n"/>
      <c r="C232" s="145" t="n"/>
      <c r="D232" s="146" t="n"/>
      <c r="E232" s="383" t="inlineStr">
        <is>
          <t>A118</t>
        </is>
      </c>
      <c r="F232" s="568" t="n"/>
      <c r="G232" s="568" t="n"/>
      <c r="H232" s="568" t="n"/>
      <c r="I232" s="386" t="n"/>
      <c r="J232" s="386" t="n"/>
      <c r="K232" s="386" t="n"/>
      <c r="L232" s="386" t="n"/>
      <c r="M232" s="154" t="n"/>
      <c r="N232" s="145" t="n"/>
      <c r="O232" s="145" t="n"/>
      <c r="P232" s="145" t="n"/>
      <c r="Q232" s="145" t="n"/>
      <c r="R232" s="145" t="n"/>
      <c r="S232" s="145" t="n"/>
      <c r="T232" s="145" t="n"/>
      <c r="U232" s="145" t="n"/>
      <c r="V232" s="145" t="n"/>
      <c r="W232" s="145" t="n"/>
      <c r="X232" s="145" t="n"/>
      <c r="Y232" s="145" t="n"/>
      <c r="Z232" s="145" t="n"/>
      <c r="AA232" s="145" t="n"/>
      <c r="AB232" s="145" t="n"/>
      <c r="AC232" s="145" t="n"/>
      <c r="AD232" s="145" t="n"/>
      <c r="AE232" s="145" t="n"/>
      <c r="AF232" s="145" t="n"/>
      <c r="AG232" s="145" t="n"/>
      <c r="AH232" s="145" t="n"/>
      <c r="AI232" s="145" t="n"/>
      <c r="AJ232" s="428" t="n"/>
      <c r="AK232" s="145" t="n"/>
      <c r="AL232" s="145" t="n"/>
      <c r="AM232" s="145" t="n"/>
      <c r="AN232" s="145" t="n"/>
      <c r="AO232" s="145" t="n"/>
      <c r="AP232" s="145" t="n"/>
      <c r="AQ232" s="145" t="n"/>
      <c r="AR232" s="145" t="n"/>
      <c r="AS232" s="145" t="n"/>
      <c r="AT232" s="145" t="n"/>
      <c r="AU232" s="145" t="n"/>
      <c r="AV232" s="425" t="n"/>
      <c r="AW232" s="145" t="n"/>
      <c r="AX232" s="145" t="n"/>
      <c r="AY232" s="145" t="n"/>
      <c r="AZ232" s="155" t="n"/>
      <c r="BA232" s="155" t="n"/>
      <c r="BB232" s="155" t="n"/>
      <c r="BC232" s="426" t="n"/>
      <c r="BD232" s="145" t="n"/>
      <c r="BE232" s="145" t="n"/>
      <c r="BF232" s="145" t="n"/>
      <c r="BG232" s="155" t="n"/>
      <c r="BH232" s="155" t="n"/>
      <c r="BI232" s="155" t="n"/>
      <c r="BJ232" s="426" t="n"/>
      <c r="BK232" s="145" t="n"/>
      <c r="BL232" s="145" t="n"/>
      <c r="BM232" s="145" t="n"/>
      <c r="BN232" s="155" t="n"/>
      <c r="BO232" s="155" t="n"/>
      <c r="BP232" s="155" t="n"/>
      <c r="BQ232" s="426" t="n"/>
      <c r="BR232" s="145" t="n"/>
      <c r="BS232" s="145" t="n"/>
      <c r="BT232" s="145" t="n"/>
      <c r="BU232" s="155" t="n"/>
      <c r="BV232" s="155" t="n"/>
      <c r="BW232" s="155" t="n"/>
      <c r="BX232" s="425" t="n"/>
      <c r="BY232" s="145" t="n"/>
      <c r="BZ232" s="145" t="n"/>
      <c r="CA232" s="145" t="n"/>
      <c r="CB232" s="155" t="n"/>
      <c r="CC232" s="155" t="n"/>
      <c r="CD232" s="155" t="n"/>
      <c r="CE232" s="425" t="n"/>
      <c r="CF232" s="145" t="n"/>
      <c r="CG232" s="145" t="n"/>
      <c r="CH232" s="145" t="n"/>
      <c r="CI232" s="155" t="n"/>
      <c r="CJ232" s="155" t="n"/>
      <c r="CK232" s="155" t="n"/>
      <c r="CL232" s="145" t="n"/>
      <c r="CM232" s="145" t="n"/>
      <c r="CN232" s="145" t="n"/>
      <c r="CO232" s="145" t="n"/>
      <c r="CP232" s="145" t="n"/>
      <c r="CQ232" s="145" t="n"/>
      <c r="CR232" s="145" t="n"/>
      <c r="CS232" s="145" t="n"/>
      <c r="CT232" s="145" t="n"/>
      <c r="CU232" s="145" t="n"/>
      <c r="CV232" s="145" t="n"/>
      <c r="CW232" s="145" t="n"/>
      <c r="CX232" s="145" t="n"/>
      <c r="CY232" s="145" t="n"/>
      <c r="CZ232" s="145" t="n"/>
      <c r="DA232" s="145" t="n"/>
      <c r="DB232" s="145" t="n"/>
      <c r="DC232" s="145" t="n"/>
      <c r="DD232" s="145" t="n"/>
      <c r="DE232" s="145" t="n"/>
      <c r="DF232" s="145" t="n"/>
      <c r="DG232" s="145" t="n"/>
      <c r="DH232" s="156" t="n"/>
    </row>
    <row r="233" ht="20.25" customHeight="1" s="621">
      <c r="A233" s="144" t="n"/>
      <c r="B233" s="145" t="n"/>
      <c r="C233" s="145" t="n"/>
      <c r="D233" s="146" t="n"/>
      <c r="E233" s="383" t="inlineStr">
        <is>
          <t>A119</t>
        </is>
      </c>
      <c r="F233" s="568" t="n"/>
      <c r="G233" s="568" t="n"/>
      <c r="H233" s="568" t="n"/>
      <c r="I233" s="386" t="n"/>
      <c r="J233" s="386" t="n"/>
      <c r="K233" s="386" t="n"/>
      <c r="L233" s="386" t="n"/>
      <c r="M233" s="154" t="n"/>
      <c r="N233" s="145" t="n"/>
      <c r="O233" s="145" t="n"/>
      <c r="P233" s="145" t="n"/>
      <c r="Q233" s="145" t="n"/>
      <c r="R233" s="145" t="n"/>
      <c r="S233" s="145" t="n"/>
      <c r="T233" s="145" t="n"/>
      <c r="U233" s="145" t="n"/>
      <c r="V233" s="145" t="n"/>
      <c r="W233" s="145" t="n"/>
      <c r="X233" s="145" t="n"/>
      <c r="Y233" s="145" t="n"/>
      <c r="Z233" s="145" t="n"/>
      <c r="AA233" s="145" t="n"/>
      <c r="AB233" s="145" t="n"/>
      <c r="AC233" s="145" t="n"/>
      <c r="AD233" s="145" t="n"/>
      <c r="AE233" s="145" t="n"/>
      <c r="AF233" s="145" t="n"/>
      <c r="AG233" s="145" t="n"/>
      <c r="AH233" s="145" t="n"/>
      <c r="AI233" s="145" t="n"/>
      <c r="AJ233" s="428" t="n"/>
      <c r="AK233" s="145" t="n"/>
      <c r="AL233" s="145" t="n"/>
      <c r="AM233" s="145" t="n"/>
      <c r="AN233" s="145" t="n"/>
      <c r="AO233" s="145" t="n"/>
      <c r="AP233" s="145" t="n"/>
      <c r="AQ233" s="145" t="n"/>
      <c r="AR233" s="145" t="n"/>
      <c r="AS233" s="145" t="n"/>
      <c r="AT233" s="145" t="n"/>
      <c r="AU233" s="145" t="n"/>
      <c r="AV233" s="425" t="n"/>
      <c r="AW233" s="145" t="n"/>
      <c r="AX233" s="145" t="n"/>
      <c r="AY233" s="145" t="n"/>
      <c r="AZ233" s="155" t="n"/>
      <c r="BA233" s="155" t="n"/>
      <c r="BB233" s="155" t="n"/>
      <c r="BC233" s="426" t="n"/>
      <c r="BD233" s="145" t="n"/>
      <c r="BE233" s="145" t="n"/>
      <c r="BF233" s="145" t="n"/>
      <c r="BG233" s="155" t="n"/>
      <c r="BH233" s="155" t="n"/>
      <c r="BI233" s="155" t="n"/>
      <c r="BJ233" s="426" t="n"/>
      <c r="BK233" s="145" t="n"/>
      <c r="BL233" s="145" t="n"/>
      <c r="BM233" s="145" t="n"/>
      <c r="BN233" s="155" t="n"/>
      <c r="BO233" s="155" t="n"/>
      <c r="BP233" s="155" t="n"/>
      <c r="BQ233" s="426" t="n"/>
      <c r="BR233" s="145" t="n"/>
      <c r="BS233" s="145" t="n"/>
      <c r="BT233" s="145" t="n"/>
      <c r="BU233" s="155" t="n"/>
      <c r="BV233" s="155" t="n"/>
      <c r="BW233" s="155" t="n"/>
      <c r="BX233" s="425" t="n"/>
      <c r="BY233" s="145" t="n"/>
      <c r="BZ233" s="145" t="n"/>
      <c r="CA233" s="145" t="n"/>
      <c r="CB233" s="155" t="n"/>
      <c r="CC233" s="155" t="n"/>
      <c r="CD233" s="155" t="n"/>
      <c r="CE233" s="425" t="n"/>
      <c r="CF233" s="145" t="n"/>
      <c r="CG233" s="145" t="n"/>
      <c r="CH233" s="145" t="n"/>
      <c r="CI233" s="155" t="n"/>
      <c r="CJ233" s="155" t="n"/>
      <c r="CK233" s="155" t="n"/>
      <c r="CL233" s="145" t="n"/>
      <c r="CM233" s="145" t="n"/>
      <c r="CN233" s="145" t="n"/>
      <c r="CO233" s="145" t="n"/>
      <c r="CP233" s="145" t="n"/>
      <c r="CQ233" s="145" t="n"/>
      <c r="CR233" s="145" t="n"/>
      <c r="CS233" s="145" t="n"/>
      <c r="CT233" s="145" t="n"/>
      <c r="CU233" s="145" t="n"/>
      <c r="CV233" s="145" t="n"/>
      <c r="CW233" s="145" t="n"/>
      <c r="CX233" s="145" t="n"/>
      <c r="CY233" s="145" t="n"/>
      <c r="CZ233" s="145" t="n"/>
      <c r="DA233" s="145" t="n"/>
      <c r="DB233" s="145" t="n"/>
      <c r="DC233" s="145" t="n"/>
      <c r="DD233" s="145" t="n"/>
      <c r="DE233" s="145" t="n"/>
      <c r="DF233" s="145" t="n"/>
      <c r="DG233" s="145" t="n"/>
      <c r="DH233" s="156" t="n"/>
    </row>
    <row r="234" ht="20.25" customHeight="1" s="621">
      <c r="A234" s="144" t="n"/>
      <c r="B234" s="145" t="n"/>
      <c r="C234" s="145" t="n"/>
      <c r="D234" s="146" t="n"/>
      <c r="E234" s="383" t="inlineStr">
        <is>
          <t>A120</t>
        </is>
      </c>
      <c r="F234" s="568" t="n"/>
      <c r="G234" s="568" t="n"/>
      <c r="H234" s="568" t="n"/>
      <c r="I234" s="386" t="n"/>
      <c r="J234" s="386" t="n"/>
      <c r="K234" s="386" t="n"/>
      <c r="L234" s="386" t="n"/>
      <c r="M234" s="154" t="n"/>
      <c r="N234" s="145" t="n"/>
      <c r="O234" s="145" t="n"/>
      <c r="P234" s="145" t="n"/>
      <c r="Q234" s="145" t="n"/>
      <c r="R234" s="145" t="n"/>
      <c r="S234" s="145" t="n"/>
      <c r="T234" s="145" t="n"/>
      <c r="U234" s="145" t="n"/>
      <c r="V234" s="145" t="n"/>
      <c r="W234" s="145" t="n"/>
      <c r="X234" s="145" t="n"/>
      <c r="Y234" s="145" t="n"/>
      <c r="Z234" s="145" t="n"/>
      <c r="AA234" s="145" t="n"/>
      <c r="AB234" s="145" t="n"/>
      <c r="AC234" s="145" t="n"/>
      <c r="AD234" s="145" t="n"/>
      <c r="AE234" s="145" t="n"/>
      <c r="AF234" s="145" t="n"/>
      <c r="AG234" s="145" t="n"/>
      <c r="AH234" s="145" t="n"/>
      <c r="AI234" s="145" t="n"/>
      <c r="AJ234" s="428" t="n"/>
      <c r="AK234" s="145" t="n"/>
      <c r="AL234" s="145" t="n"/>
      <c r="AM234" s="145" t="n"/>
      <c r="AN234" s="145" t="n"/>
      <c r="AO234" s="145" t="n"/>
      <c r="AP234" s="145" t="n"/>
      <c r="AQ234" s="145" t="n"/>
      <c r="AR234" s="145" t="n"/>
      <c r="AS234" s="145" t="n"/>
      <c r="AT234" s="145" t="n"/>
      <c r="AU234" s="145" t="n"/>
      <c r="AV234" s="425" t="n"/>
      <c r="AW234" s="145" t="n"/>
      <c r="AX234" s="145" t="n"/>
      <c r="AY234" s="145" t="n"/>
      <c r="AZ234" s="155" t="n"/>
      <c r="BA234" s="155" t="n"/>
      <c r="BB234" s="155" t="n"/>
      <c r="BC234" s="426" t="n"/>
      <c r="BD234" s="145" t="n"/>
      <c r="BE234" s="145" t="n"/>
      <c r="BF234" s="145" t="n"/>
      <c r="BG234" s="155" t="n"/>
      <c r="BH234" s="155" t="n"/>
      <c r="BI234" s="155" t="n"/>
      <c r="BJ234" s="426" t="n"/>
      <c r="BK234" s="145" t="n"/>
      <c r="BL234" s="145" t="n"/>
      <c r="BM234" s="145" t="n"/>
      <c r="BN234" s="155" t="n"/>
      <c r="BO234" s="155" t="n"/>
      <c r="BP234" s="155" t="n"/>
      <c r="BQ234" s="426" t="n"/>
      <c r="BR234" s="145" t="n"/>
      <c r="BS234" s="145" t="n"/>
      <c r="BT234" s="145" t="n"/>
      <c r="BU234" s="155" t="n"/>
      <c r="BV234" s="155" t="n"/>
      <c r="BW234" s="155" t="n"/>
      <c r="BX234" s="425" t="n"/>
      <c r="BY234" s="145" t="n"/>
      <c r="BZ234" s="145" t="n"/>
      <c r="CA234" s="145" t="n"/>
      <c r="CB234" s="155" t="n"/>
      <c r="CC234" s="155" t="n"/>
      <c r="CD234" s="155" t="n"/>
      <c r="CE234" s="425" t="n"/>
      <c r="CF234" s="145" t="n"/>
      <c r="CG234" s="145" t="n"/>
      <c r="CH234" s="145" t="n"/>
      <c r="CI234" s="155" t="n"/>
      <c r="CJ234" s="155" t="n"/>
      <c r="CK234" s="155" t="n"/>
      <c r="CL234" s="145" t="n"/>
      <c r="CM234" s="145" t="n"/>
      <c r="CN234" s="145" t="n"/>
      <c r="CO234" s="145" t="n"/>
      <c r="CP234" s="145" t="n"/>
      <c r="CQ234" s="145" t="n"/>
      <c r="CR234" s="145" t="n"/>
      <c r="CS234" s="145" t="n"/>
      <c r="CT234" s="145" t="n"/>
      <c r="CU234" s="145" t="n"/>
      <c r="CV234" s="145" t="n"/>
      <c r="CW234" s="145" t="n"/>
      <c r="CX234" s="145" t="n"/>
      <c r="CY234" s="145" t="n"/>
      <c r="CZ234" s="145" t="n"/>
      <c r="DA234" s="145" t="n"/>
      <c r="DB234" s="145" t="n"/>
      <c r="DC234" s="145" t="n"/>
      <c r="DD234" s="145" t="n"/>
      <c r="DE234" s="145" t="n"/>
      <c r="DF234" s="145" t="n"/>
      <c r="DG234" s="145" t="n"/>
      <c r="DH234" s="156" t="n"/>
    </row>
    <row r="235" ht="20.25" customHeight="1" s="621">
      <c r="A235" s="144" t="n"/>
      <c r="B235" s="145" t="n"/>
      <c r="C235" s="145" t="n"/>
      <c r="D235" s="146" t="n"/>
      <c r="E235" s="383" t="inlineStr">
        <is>
          <t>A121</t>
        </is>
      </c>
      <c r="F235" s="568" t="n"/>
      <c r="G235" s="568" t="n"/>
      <c r="H235" s="568" t="n"/>
      <c r="I235" s="386" t="n"/>
      <c r="J235" s="386" t="n"/>
      <c r="K235" s="386" t="n"/>
      <c r="L235" s="386" t="n"/>
      <c r="M235" s="154" t="n"/>
      <c r="N235" s="145" t="n"/>
      <c r="O235" s="145" t="n"/>
      <c r="P235" s="145" t="n"/>
      <c r="Q235" s="145" t="n"/>
      <c r="R235" s="145" t="n"/>
      <c r="S235" s="145" t="n"/>
      <c r="T235" s="145" t="n"/>
      <c r="U235" s="145" t="n"/>
      <c r="V235" s="145" t="n"/>
      <c r="W235" s="145" t="n"/>
      <c r="X235" s="145" t="n"/>
      <c r="Y235" s="145" t="n"/>
      <c r="Z235" s="145" t="n"/>
      <c r="AA235" s="145" t="n"/>
      <c r="AB235" s="145" t="n"/>
      <c r="AC235" s="145" t="n"/>
      <c r="AD235" s="145" t="n"/>
      <c r="AE235" s="145" t="n"/>
      <c r="AF235" s="145" t="n"/>
      <c r="AG235" s="145" t="n"/>
      <c r="AH235" s="145" t="n"/>
      <c r="AI235" s="145" t="n"/>
      <c r="AJ235" s="428" t="n"/>
      <c r="AK235" s="145" t="n"/>
      <c r="AL235" s="145" t="n"/>
      <c r="AM235" s="145" t="n"/>
      <c r="AN235" s="145" t="n"/>
      <c r="AO235" s="145" t="n"/>
      <c r="AP235" s="145" t="n"/>
      <c r="AQ235" s="145" t="n"/>
      <c r="AR235" s="145" t="n"/>
      <c r="AS235" s="145" t="n"/>
      <c r="AT235" s="145" t="n"/>
      <c r="AU235" s="145" t="n"/>
      <c r="AV235" s="425" t="n"/>
      <c r="AW235" s="145" t="n"/>
      <c r="AX235" s="145" t="n"/>
      <c r="AY235" s="145" t="n"/>
      <c r="AZ235" s="155" t="n"/>
      <c r="BA235" s="155" t="n"/>
      <c r="BB235" s="155" t="n"/>
      <c r="BC235" s="426" t="n"/>
      <c r="BD235" s="145" t="n"/>
      <c r="BE235" s="145" t="n"/>
      <c r="BF235" s="145" t="n"/>
      <c r="BG235" s="155" t="n"/>
      <c r="BH235" s="155" t="n"/>
      <c r="BI235" s="155" t="n"/>
      <c r="BJ235" s="426" t="n"/>
      <c r="BK235" s="145" t="n"/>
      <c r="BL235" s="145" t="n"/>
      <c r="BM235" s="145" t="n"/>
      <c r="BN235" s="155" t="n"/>
      <c r="BO235" s="155" t="n"/>
      <c r="BP235" s="155" t="n"/>
      <c r="BQ235" s="426" t="n"/>
      <c r="BR235" s="145" t="n"/>
      <c r="BS235" s="145" t="n"/>
      <c r="BT235" s="145" t="n"/>
      <c r="BU235" s="155" t="n"/>
      <c r="BV235" s="155" t="n"/>
      <c r="BW235" s="155" t="n"/>
      <c r="BX235" s="425" t="n"/>
      <c r="BY235" s="145" t="n"/>
      <c r="BZ235" s="145" t="n"/>
      <c r="CA235" s="145" t="n"/>
      <c r="CB235" s="155" t="n"/>
      <c r="CC235" s="155" t="n"/>
      <c r="CD235" s="155" t="n"/>
      <c r="CE235" s="425" t="n"/>
      <c r="CF235" s="145" t="n"/>
      <c r="CG235" s="145" t="n"/>
      <c r="CH235" s="145" t="n"/>
      <c r="CI235" s="155" t="n"/>
      <c r="CJ235" s="155" t="n"/>
      <c r="CK235" s="155" t="n"/>
      <c r="CL235" s="145" t="n"/>
      <c r="CM235" s="145" t="n"/>
      <c r="CN235" s="145" t="n"/>
      <c r="CO235" s="145" t="n"/>
      <c r="CP235" s="145" t="n"/>
      <c r="CQ235" s="145" t="n"/>
      <c r="CR235" s="145" t="n"/>
      <c r="CS235" s="145" t="n"/>
      <c r="CT235" s="145" t="n"/>
      <c r="CU235" s="145" t="n"/>
      <c r="CV235" s="145" t="n"/>
      <c r="CW235" s="145" t="n"/>
      <c r="CX235" s="145" t="n"/>
      <c r="CY235" s="145" t="n"/>
      <c r="CZ235" s="145" t="n"/>
      <c r="DA235" s="145" t="n"/>
      <c r="DB235" s="145" t="n"/>
      <c r="DC235" s="145" t="n"/>
      <c r="DD235" s="145" t="n"/>
      <c r="DE235" s="145" t="n"/>
      <c r="DF235" s="145" t="n"/>
      <c r="DG235" s="145" t="n"/>
      <c r="DH235" s="156" t="n"/>
    </row>
    <row r="236" ht="20.25" customHeight="1" s="621">
      <c r="A236" s="144" t="n"/>
      <c r="B236" s="145" t="n"/>
      <c r="C236" s="145" t="n"/>
      <c r="D236" s="146" t="n"/>
      <c r="E236" s="383" t="inlineStr">
        <is>
          <t>A122</t>
        </is>
      </c>
      <c r="F236" s="568" t="n"/>
      <c r="G236" s="568" t="n"/>
      <c r="H236" s="568" t="n"/>
      <c r="I236" s="386" t="n"/>
      <c r="J236" s="386" t="n"/>
      <c r="K236" s="386" t="n"/>
      <c r="L236" s="386" t="n"/>
      <c r="M236" s="154" t="n"/>
      <c r="N236" s="145" t="n"/>
      <c r="O236" s="145" t="n"/>
      <c r="P236" s="145" t="n"/>
      <c r="Q236" s="145" t="n"/>
      <c r="R236" s="145" t="n"/>
      <c r="S236" s="145" t="n"/>
      <c r="T236" s="145" t="n"/>
      <c r="U236" s="145" t="n"/>
      <c r="V236" s="145" t="n"/>
      <c r="W236" s="145" t="n"/>
      <c r="X236" s="145" t="n"/>
      <c r="Y236" s="145" t="n"/>
      <c r="Z236" s="145" t="n"/>
      <c r="AA236" s="145" t="n"/>
      <c r="AB236" s="145" t="n"/>
      <c r="AC236" s="145" t="n"/>
      <c r="AD236" s="145" t="n"/>
      <c r="AE236" s="145" t="n"/>
      <c r="AF236" s="145" t="n"/>
      <c r="AG236" s="145" t="n"/>
      <c r="AH236" s="145" t="n"/>
      <c r="AI236" s="145" t="n"/>
      <c r="AJ236" s="428" t="n"/>
      <c r="AK236" s="145" t="n"/>
      <c r="AL236" s="145" t="n"/>
      <c r="AM236" s="145" t="n"/>
      <c r="AN236" s="145" t="n"/>
      <c r="AO236" s="145" t="n"/>
      <c r="AP236" s="145" t="n"/>
      <c r="AQ236" s="145" t="n"/>
      <c r="AR236" s="145" t="n"/>
      <c r="AS236" s="145" t="n"/>
      <c r="AT236" s="145" t="n"/>
      <c r="AU236" s="145" t="n"/>
      <c r="AV236" s="425" t="n"/>
      <c r="AW236" s="145" t="n"/>
      <c r="AX236" s="145" t="n"/>
      <c r="AY236" s="145" t="n"/>
      <c r="AZ236" s="155" t="n"/>
      <c r="BA236" s="155" t="n"/>
      <c r="BB236" s="155" t="n"/>
      <c r="BC236" s="426" t="n"/>
      <c r="BD236" s="145" t="n"/>
      <c r="BE236" s="145" t="n"/>
      <c r="BF236" s="145" t="n"/>
      <c r="BG236" s="155" t="n"/>
      <c r="BH236" s="155" t="n"/>
      <c r="BI236" s="155" t="n"/>
      <c r="BJ236" s="426" t="n"/>
      <c r="BK236" s="145" t="n"/>
      <c r="BL236" s="145" t="n"/>
      <c r="BM236" s="145" t="n"/>
      <c r="BN236" s="155" t="n"/>
      <c r="BO236" s="155" t="n"/>
      <c r="BP236" s="155" t="n"/>
      <c r="BQ236" s="426" t="n"/>
      <c r="BR236" s="145" t="n"/>
      <c r="BS236" s="145" t="n"/>
      <c r="BT236" s="145" t="n"/>
      <c r="BU236" s="155" t="n"/>
      <c r="BV236" s="155" t="n"/>
      <c r="BW236" s="155" t="n"/>
      <c r="BX236" s="425" t="n"/>
      <c r="BY236" s="145" t="n"/>
      <c r="BZ236" s="145" t="n"/>
      <c r="CA236" s="145" t="n"/>
      <c r="CB236" s="155" t="n"/>
      <c r="CC236" s="155" t="n"/>
      <c r="CD236" s="155" t="n"/>
      <c r="CE236" s="425" t="n"/>
      <c r="CF236" s="145" t="n"/>
      <c r="CG236" s="145" t="n"/>
      <c r="CH236" s="145" t="n"/>
      <c r="CI236" s="155" t="n"/>
      <c r="CJ236" s="155" t="n"/>
      <c r="CK236" s="155" t="n"/>
      <c r="CL236" s="145" t="n"/>
      <c r="CM236" s="145" t="n"/>
      <c r="CN236" s="145" t="n"/>
      <c r="CO236" s="145" t="n"/>
      <c r="CP236" s="145" t="n"/>
      <c r="CQ236" s="145" t="n"/>
      <c r="CR236" s="145" t="n"/>
      <c r="CS236" s="145" t="n"/>
      <c r="CT236" s="145" t="n"/>
      <c r="CU236" s="145" t="n"/>
      <c r="CV236" s="145" t="n"/>
      <c r="CW236" s="145" t="n"/>
      <c r="CX236" s="145" t="n"/>
      <c r="CY236" s="145" t="n"/>
      <c r="CZ236" s="145" t="n"/>
      <c r="DA236" s="145" t="n"/>
      <c r="DB236" s="145" t="n"/>
      <c r="DC236" s="145" t="n"/>
      <c r="DD236" s="145" t="n"/>
      <c r="DE236" s="145" t="n"/>
      <c r="DF236" s="145" t="n"/>
      <c r="DG236" s="145" t="n"/>
      <c r="DH236" s="156" t="n"/>
    </row>
    <row r="237" ht="20.25" customHeight="1" s="621">
      <c r="A237" s="144" t="n"/>
      <c r="B237" s="145" t="n"/>
      <c r="C237" s="145" t="n"/>
      <c r="D237" s="146" t="n"/>
      <c r="E237" s="383" t="inlineStr">
        <is>
          <t>A123</t>
        </is>
      </c>
      <c r="F237" s="568" t="n"/>
      <c r="G237" s="568" t="n"/>
      <c r="H237" s="568" t="n"/>
      <c r="I237" s="386" t="n"/>
      <c r="J237" s="386" t="n"/>
      <c r="K237" s="386" t="n"/>
      <c r="L237" s="386" t="n"/>
      <c r="M237" s="154" t="n"/>
      <c r="N237" s="145" t="n"/>
      <c r="O237" s="145" t="n"/>
      <c r="P237" s="145" t="n"/>
      <c r="Q237" s="145" t="n"/>
      <c r="R237" s="145" t="n"/>
      <c r="S237" s="145" t="n"/>
      <c r="T237" s="145" t="n"/>
      <c r="U237" s="145" t="n"/>
      <c r="V237" s="145" t="n"/>
      <c r="W237" s="145" t="n"/>
      <c r="X237" s="145" t="n"/>
      <c r="Y237" s="145" t="n"/>
      <c r="Z237" s="145" t="n"/>
      <c r="AA237" s="145" t="n"/>
      <c r="AB237" s="145" t="n"/>
      <c r="AC237" s="145" t="n"/>
      <c r="AD237" s="145" t="n"/>
      <c r="AE237" s="145" t="n"/>
      <c r="AF237" s="145" t="n"/>
      <c r="AG237" s="145" t="n"/>
      <c r="AH237" s="145" t="n"/>
      <c r="AI237" s="145" t="n"/>
      <c r="AJ237" s="428" t="n"/>
      <c r="AK237" s="145" t="n"/>
      <c r="AL237" s="145" t="n"/>
      <c r="AM237" s="145" t="n"/>
      <c r="AN237" s="145" t="n"/>
      <c r="AO237" s="145" t="n"/>
      <c r="AP237" s="145" t="n"/>
      <c r="AQ237" s="145" t="n"/>
      <c r="AR237" s="145" t="n"/>
      <c r="AS237" s="145" t="n"/>
      <c r="AT237" s="145" t="n"/>
      <c r="AU237" s="145" t="n"/>
      <c r="AV237" s="425" t="n"/>
      <c r="AW237" s="145" t="n"/>
      <c r="AX237" s="145" t="n"/>
      <c r="AY237" s="145" t="n"/>
      <c r="AZ237" s="155" t="n"/>
      <c r="BA237" s="155" t="n"/>
      <c r="BB237" s="155" t="n"/>
      <c r="BC237" s="426" t="n"/>
      <c r="BD237" s="145" t="n"/>
      <c r="BE237" s="145" t="n"/>
      <c r="BF237" s="145" t="n"/>
      <c r="BG237" s="155" t="n"/>
      <c r="BH237" s="155" t="n"/>
      <c r="BI237" s="155" t="n"/>
      <c r="BJ237" s="426" t="n"/>
      <c r="BK237" s="145" t="n"/>
      <c r="BL237" s="145" t="n"/>
      <c r="BM237" s="145" t="n"/>
      <c r="BN237" s="155" t="n"/>
      <c r="BO237" s="155" t="n"/>
      <c r="BP237" s="155" t="n"/>
      <c r="BQ237" s="426" t="n"/>
      <c r="BR237" s="145" t="n"/>
      <c r="BS237" s="145" t="n"/>
      <c r="BT237" s="145" t="n"/>
      <c r="BU237" s="155" t="n"/>
      <c r="BV237" s="155" t="n"/>
      <c r="BW237" s="155" t="n"/>
      <c r="BX237" s="425" t="n"/>
      <c r="BY237" s="145" t="n"/>
      <c r="BZ237" s="145" t="n"/>
      <c r="CA237" s="145" t="n"/>
      <c r="CB237" s="155" t="n"/>
      <c r="CC237" s="155" t="n"/>
      <c r="CD237" s="155" t="n"/>
      <c r="CE237" s="425" t="n"/>
      <c r="CF237" s="145" t="n"/>
      <c r="CG237" s="145" t="n"/>
      <c r="CH237" s="145" t="n"/>
      <c r="CI237" s="155" t="n"/>
      <c r="CJ237" s="155" t="n"/>
      <c r="CK237" s="155" t="n"/>
      <c r="CL237" s="145" t="n"/>
      <c r="CM237" s="145" t="n"/>
      <c r="CN237" s="145" t="n"/>
      <c r="CO237" s="145" t="n"/>
      <c r="CP237" s="145" t="n"/>
      <c r="CQ237" s="145" t="n"/>
      <c r="CR237" s="145" t="n"/>
      <c r="CS237" s="145" t="n"/>
      <c r="CT237" s="145" t="n"/>
      <c r="CU237" s="145" t="n"/>
      <c r="CV237" s="145" t="n"/>
      <c r="CW237" s="145" t="n"/>
      <c r="CX237" s="145" t="n"/>
      <c r="CY237" s="145" t="n"/>
      <c r="CZ237" s="145" t="n"/>
      <c r="DA237" s="145" t="n"/>
      <c r="DB237" s="145" t="n"/>
      <c r="DC237" s="145" t="n"/>
      <c r="DD237" s="145" t="n"/>
      <c r="DE237" s="145" t="n"/>
      <c r="DF237" s="145" t="n"/>
      <c r="DG237" s="145" t="n"/>
      <c r="DH237" s="156" t="n"/>
    </row>
    <row r="238" ht="20.25" customHeight="1" s="621">
      <c r="A238" s="144" t="n"/>
      <c r="B238" s="145" t="n"/>
      <c r="C238" s="145" t="n"/>
      <c r="D238" s="146" t="n"/>
      <c r="E238" s="383" t="inlineStr">
        <is>
          <t>A124</t>
        </is>
      </c>
      <c r="F238" s="568" t="n"/>
      <c r="G238" s="568" t="n"/>
      <c r="H238" s="568" t="n"/>
      <c r="I238" s="386" t="n"/>
      <c r="J238" s="386" t="n"/>
      <c r="K238" s="386" t="n"/>
      <c r="L238" s="386" t="n"/>
      <c r="M238" s="154" t="n"/>
      <c r="N238" s="145" t="n"/>
      <c r="O238" s="145" t="n"/>
      <c r="P238" s="145" t="n"/>
      <c r="Q238" s="145" t="n"/>
      <c r="R238" s="145" t="n"/>
      <c r="S238" s="145" t="n"/>
      <c r="T238" s="145" t="n"/>
      <c r="U238" s="145" t="n"/>
      <c r="V238" s="145" t="n"/>
      <c r="W238" s="145" t="n"/>
      <c r="X238" s="145" t="n"/>
      <c r="Y238" s="145" t="n"/>
      <c r="Z238" s="145" t="n"/>
      <c r="AA238" s="145" t="n"/>
      <c r="AB238" s="145" t="n"/>
      <c r="AC238" s="145" t="n"/>
      <c r="AD238" s="145" t="n"/>
      <c r="AE238" s="145" t="n"/>
      <c r="AF238" s="145" t="n"/>
      <c r="AG238" s="145" t="n"/>
      <c r="AH238" s="145" t="n"/>
      <c r="AI238" s="145" t="n"/>
      <c r="AJ238" s="428" t="n"/>
      <c r="AK238" s="145" t="n"/>
      <c r="AL238" s="145" t="n"/>
      <c r="AM238" s="145" t="n"/>
      <c r="AN238" s="145" t="n"/>
      <c r="AO238" s="145" t="n"/>
      <c r="AP238" s="145" t="n"/>
      <c r="AQ238" s="145" t="n"/>
      <c r="AR238" s="145" t="n"/>
      <c r="AS238" s="145" t="n"/>
      <c r="AT238" s="145" t="n"/>
      <c r="AU238" s="145" t="n"/>
      <c r="AV238" s="425" t="n"/>
      <c r="AW238" s="145" t="n"/>
      <c r="AX238" s="145" t="n"/>
      <c r="AY238" s="145" t="n"/>
      <c r="AZ238" s="155" t="n"/>
      <c r="BA238" s="155" t="n"/>
      <c r="BB238" s="155" t="n"/>
      <c r="BC238" s="426" t="n"/>
      <c r="BD238" s="145" t="n"/>
      <c r="BE238" s="145" t="n"/>
      <c r="BF238" s="145" t="n"/>
      <c r="BG238" s="155" t="n"/>
      <c r="BH238" s="155" t="n"/>
      <c r="BI238" s="155" t="n"/>
      <c r="BJ238" s="426" t="n"/>
      <c r="BK238" s="145" t="n"/>
      <c r="BL238" s="145" t="n"/>
      <c r="BM238" s="145" t="n"/>
      <c r="BN238" s="155" t="n"/>
      <c r="BO238" s="155" t="n"/>
      <c r="BP238" s="155" t="n"/>
      <c r="BQ238" s="426" t="n"/>
      <c r="BR238" s="145" t="n"/>
      <c r="BS238" s="145" t="n"/>
      <c r="BT238" s="145" t="n"/>
      <c r="BU238" s="155" t="n"/>
      <c r="BV238" s="155" t="n"/>
      <c r="BW238" s="155" t="n"/>
      <c r="BX238" s="425" t="n"/>
      <c r="BY238" s="145" t="n"/>
      <c r="BZ238" s="145" t="n"/>
      <c r="CA238" s="145" t="n"/>
      <c r="CB238" s="155" t="n"/>
      <c r="CC238" s="155" t="n"/>
      <c r="CD238" s="155" t="n"/>
      <c r="CE238" s="425" t="n"/>
      <c r="CF238" s="145" t="n"/>
      <c r="CG238" s="145" t="n"/>
      <c r="CH238" s="145" t="n"/>
      <c r="CI238" s="155" t="n"/>
      <c r="CJ238" s="155" t="n"/>
      <c r="CK238" s="155" t="n"/>
      <c r="CL238" s="145" t="n"/>
      <c r="CM238" s="145" t="n"/>
      <c r="CN238" s="145" t="n"/>
      <c r="CO238" s="145" t="n"/>
      <c r="CP238" s="145" t="n"/>
      <c r="CQ238" s="145" t="n"/>
      <c r="CR238" s="145" t="n"/>
      <c r="CS238" s="145" t="n"/>
      <c r="CT238" s="145" t="n"/>
      <c r="CU238" s="145" t="n"/>
      <c r="CV238" s="145" t="n"/>
      <c r="CW238" s="145" t="n"/>
      <c r="CX238" s="145" t="n"/>
      <c r="CY238" s="145" t="n"/>
      <c r="CZ238" s="145" t="n"/>
      <c r="DA238" s="145" t="n"/>
      <c r="DB238" s="145" t="n"/>
      <c r="DC238" s="145" t="n"/>
      <c r="DD238" s="145" t="n"/>
      <c r="DE238" s="145" t="n"/>
      <c r="DF238" s="145" t="n"/>
      <c r="DG238" s="145" t="n"/>
      <c r="DH238" s="156" t="n"/>
    </row>
    <row r="239" ht="20.25" customHeight="1" s="621">
      <c r="A239" s="144" t="n"/>
      <c r="B239" s="145" t="n"/>
      <c r="C239" s="145" t="n"/>
      <c r="D239" s="146" t="n"/>
      <c r="E239" s="383" t="inlineStr">
        <is>
          <t>A125</t>
        </is>
      </c>
      <c r="F239" s="568" t="n"/>
      <c r="G239" s="568" t="n"/>
      <c r="H239" s="568" t="n"/>
      <c r="I239" s="386" t="n"/>
      <c r="J239" s="386" t="n"/>
      <c r="K239" s="386" t="n"/>
      <c r="L239" s="386" t="n"/>
      <c r="M239" s="154" t="n"/>
      <c r="N239" s="145" t="n"/>
      <c r="O239" s="145" t="n"/>
      <c r="P239" s="145" t="n"/>
      <c r="Q239" s="145" t="n"/>
      <c r="R239" s="145" t="n"/>
      <c r="S239" s="145" t="n"/>
      <c r="T239" s="145" t="n"/>
      <c r="U239" s="145" t="n"/>
      <c r="V239" s="145" t="n"/>
      <c r="W239" s="145" t="n"/>
      <c r="X239" s="145" t="n"/>
      <c r="Y239" s="145" t="n"/>
      <c r="Z239" s="145" t="n"/>
      <c r="AA239" s="145" t="n"/>
      <c r="AB239" s="145" t="n"/>
      <c r="AC239" s="145" t="n"/>
      <c r="AD239" s="145" t="n"/>
      <c r="AE239" s="145" t="n"/>
      <c r="AF239" s="145" t="n"/>
      <c r="AG239" s="145" t="n"/>
      <c r="AH239" s="145" t="n"/>
      <c r="AI239" s="145" t="n"/>
      <c r="AJ239" s="428" t="n"/>
      <c r="AK239" s="145" t="n"/>
      <c r="AL239" s="145" t="n"/>
      <c r="AM239" s="145" t="n"/>
      <c r="AN239" s="145" t="n"/>
      <c r="AO239" s="145" t="n"/>
      <c r="AP239" s="145" t="n"/>
      <c r="AQ239" s="145" t="n"/>
      <c r="AR239" s="145" t="n"/>
      <c r="AS239" s="145" t="n"/>
      <c r="AT239" s="145" t="n"/>
      <c r="AU239" s="145" t="n"/>
      <c r="AV239" s="425" t="n"/>
      <c r="AW239" s="145" t="n"/>
      <c r="AX239" s="145" t="n"/>
      <c r="AY239" s="145" t="n"/>
      <c r="AZ239" s="155" t="n"/>
      <c r="BA239" s="155" t="n"/>
      <c r="BB239" s="155" t="n"/>
      <c r="BC239" s="426" t="n"/>
      <c r="BD239" s="145" t="n"/>
      <c r="BE239" s="145" t="n"/>
      <c r="BF239" s="145" t="n"/>
      <c r="BG239" s="155" t="n"/>
      <c r="BH239" s="155" t="n"/>
      <c r="BI239" s="155" t="n"/>
      <c r="BJ239" s="426" t="n"/>
      <c r="BK239" s="145" t="n"/>
      <c r="BL239" s="145" t="n"/>
      <c r="BM239" s="145" t="n"/>
      <c r="BN239" s="155" t="n"/>
      <c r="BO239" s="155" t="n"/>
      <c r="BP239" s="155" t="n"/>
      <c r="BQ239" s="426" t="n"/>
      <c r="BR239" s="145" t="n"/>
      <c r="BS239" s="145" t="n"/>
      <c r="BT239" s="145" t="n"/>
      <c r="BU239" s="155" t="n"/>
      <c r="BV239" s="155" t="n"/>
      <c r="BW239" s="155" t="n"/>
      <c r="BX239" s="425" t="n"/>
      <c r="BY239" s="145" t="n"/>
      <c r="BZ239" s="145" t="n"/>
      <c r="CA239" s="145" t="n"/>
      <c r="CB239" s="155" t="n"/>
      <c r="CC239" s="155" t="n"/>
      <c r="CD239" s="155" t="n"/>
      <c r="CE239" s="425" t="n"/>
      <c r="CF239" s="145" t="n"/>
      <c r="CG239" s="145" t="n"/>
      <c r="CH239" s="145" t="n"/>
      <c r="CI239" s="155" t="n"/>
      <c r="CJ239" s="155" t="n"/>
      <c r="CK239" s="155" t="n"/>
      <c r="CL239" s="145" t="n"/>
      <c r="CM239" s="145" t="n"/>
      <c r="CN239" s="145" t="n"/>
      <c r="CO239" s="145" t="n"/>
      <c r="CP239" s="145" t="n"/>
      <c r="CQ239" s="145" t="n"/>
      <c r="CR239" s="145" t="n"/>
      <c r="CS239" s="145" t="n"/>
      <c r="CT239" s="145" t="n"/>
      <c r="CU239" s="145" t="n"/>
      <c r="CV239" s="145" t="n"/>
      <c r="CW239" s="145" t="n"/>
      <c r="CX239" s="145" t="n"/>
      <c r="CY239" s="145" t="n"/>
      <c r="CZ239" s="145" t="n"/>
      <c r="DA239" s="145" t="n"/>
      <c r="DB239" s="145" t="n"/>
      <c r="DC239" s="145" t="n"/>
      <c r="DD239" s="145" t="n"/>
      <c r="DE239" s="145" t="n"/>
      <c r="DF239" s="145" t="n"/>
      <c r="DG239" s="145" t="n"/>
      <c r="DH239" s="156" t="n"/>
    </row>
    <row r="240" ht="20.25" customHeight="1" s="621">
      <c r="A240" s="144" t="n"/>
      <c r="B240" s="145" t="n"/>
      <c r="C240" s="145" t="n"/>
      <c r="D240" s="146" t="n"/>
      <c r="E240" s="383" t="inlineStr">
        <is>
          <t>A126</t>
        </is>
      </c>
      <c r="F240" s="568" t="n"/>
      <c r="G240" s="568" t="n"/>
      <c r="H240" s="568" t="n"/>
      <c r="I240" s="386" t="n"/>
      <c r="J240" s="386" t="n"/>
      <c r="K240" s="386" t="n"/>
      <c r="L240" s="386" t="n"/>
      <c r="M240" s="154" t="n"/>
      <c r="N240" s="145" t="n"/>
      <c r="O240" s="145" t="n"/>
      <c r="P240" s="145" t="n"/>
      <c r="Q240" s="145" t="n"/>
      <c r="R240" s="145" t="n"/>
      <c r="S240" s="145" t="n"/>
      <c r="T240" s="145" t="n"/>
      <c r="U240" s="145" t="n"/>
      <c r="V240" s="145" t="n"/>
      <c r="W240" s="145" t="n"/>
      <c r="X240" s="145" t="n"/>
      <c r="Y240" s="145" t="n"/>
      <c r="Z240" s="145" t="n"/>
      <c r="AA240" s="145" t="n"/>
      <c r="AB240" s="145" t="n"/>
      <c r="AC240" s="145" t="n"/>
      <c r="AD240" s="145" t="n"/>
      <c r="AE240" s="145" t="n"/>
      <c r="AF240" s="145" t="n"/>
      <c r="AG240" s="145" t="n"/>
      <c r="AH240" s="145" t="n"/>
      <c r="AI240" s="145" t="n"/>
      <c r="AJ240" s="428" t="n"/>
      <c r="AK240" s="145" t="n"/>
      <c r="AL240" s="145" t="n"/>
      <c r="AM240" s="145" t="n"/>
      <c r="AN240" s="145" t="n"/>
      <c r="AO240" s="145" t="n"/>
      <c r="AP240" s="145" t="n"/>
      <c r="AQ240" s="145" t="n"/>
      <c r="AR240" s="145" t="n"/>
      <c r="AS240" s="145" t="n"/>
      <c r="AT240" s="145" t="n"/>
      <c r="AU240" s="145" t="n"/>
      <c r="AV240" s="425" t="n"/>
      <c r="AW240" s="145" t="n"/>
      <c r="AX240" s="145" t="n"/>
      <c r="AY240" s="145" t="n"/>
      <c r="AZ240" s="155" t="n"/>
      <c r="BA240" s="155" t="n"/>
      <c r="BB240" s="155" t="n"/>
      <c r="BC240" s="426" t="n"/>
      <c r="BD240" s="145" t="n"/>
      <c r="BE240" s="145" t="n"/>
      <c r="BF240" s="145" t="n"/>
      <c r="BG240" s="155" t="n"/>
      <c r="BH240" s="155" t="n"/>
      <c r="BI240" s="155" t="n"/>
      <c r="BJ240" s="426" t="n"/>
      <c r="BK240" s="145" t="n"/>
      <c r="BL240" s="145" t="n"/>
      <c r="BM240" s="145" t="n"/>
      <c r="BN240" s="155" t="n"/>
      <c r="BO240" s="155" t="n"/>
      <c r="BP240" s="155" t="n"/>
      <c r="BQ240" s="426" t="n"/>
      <c r="BR240" s="145" t="n"/>
      <c r="BS240" s="145" t="n"/>
      <c r="BT240" s="145" t="n"/>
      <c r="BU240" s="155" t="n"/>
      <c r="BV240" s="155" t="n"/>
      <c r="BW240" s="155" t="n"/>
      <c r="BX240" s="425" t="n"/>
      <c r="BY240" s="145" t="n"/>
      <c r="BZ240" s="145" t="n"/>
      <c r="CA240" s="145" t="n"/>
      <c r="CB240" s="155" t="n"/>
      <c r="CC240" s="155" t="n"/>
      <c r="CD240" s="155" t="n"/>
      <c r="CE240" s="425" t="n"/>
      <c r="CF240" s="145" t="n"/>
      <c r="CG240" s="145" t="n"/>
      <c r="CH240" s="145" t="n"/>
      <c r="CI240" s="155" t="n"/>
      <c r="CJ240" s="155" t="n"/>
      <c r="CK240" s="155" t="n"/>
      <c r="CL240" s="145" t="n"/>
      <c r="CM240" s="145" t="n"/>
      <c r="CN240" s="145" t="n"/>
      <c r="CO240" s="145" t="n"/>
      <c r="CP240" s="145" t="n"/>
      <c r="CQ240" s="145" t="n"/>
      <c r="CR240" s="145" t="n"/>
      <c r="CS240" s="145" t="n"/>
      <c r="CT240" s="145" t="n"/>
      <c r="CU240" s="145" t="n"/>
      <c r="CV240" s="145" t="n"/>
      <c r="CW240" s="145" t="n"/>
      <c r="CX240" s="145" t="n"/>
      <c r="CY240" s="145" t="n"/>
      <c r="CZ240" s="145" t="n"/>
      <c r="DA240" s="145" t="n"/>
      <c r="DB240" s="145" t="n"/>
      <c r="DC240" s="145" t="n"/>
      <c r="DD240" s="145" t="n"/>
      <c r="DE240" s="145" t="n"/>
      <c r="DF240" s="145" t="n"/>
      <c r="DG240" s="145" t="n"/>
      <c r="DH240" s="156" t="n"/>
    </row>
    <row r="241" ht="20.25" customHeight="1" s="621">
      <c r="A241" s="144" t="n"/>
      <c r="B241" s="145" t="n"/>
      <c r="C241" s="145" t="n"/>
      <c r="D241" s="146" t="n"/>
      <c r="E241" s="383" t="inlineStr">
        <is>
          <t>A127</t>
        </is>
      </c>
      <c r="F241" s="568" t="n"/>
      <c r="G241" s="568" t="n"/>
      <c r="H241" s="568" t="n"/>
      <c r="I241" s="386" t="n"/>
      <c r="J241" s="386" t="n"/>
      <c r="K241" s="386" t="n"/>
      <c r="L241" s="386" t="n"/>
      <c r="M241" s="154" t="n"/>
      <c r="N241" s="145" t="n"/>
      <c r="O241" s="145" t="n"/>
      <c r="P241" s="145" t="n"/>
      <c r="Q241" s="145" t="n"/>
      <c r="R241" s="145" t="n"/>
      <c r="S241" s="145" t="n"/>
      <c r="T241" s="145" t="n"/>
      <c r="U241" s="145" t="n"/>
      <c r="V241" s="145" t="n"/>
      <c r="W241" s="145" t="n"/>
      <c r="X241" s="145" t="n"/>
      <c r="Y241" s="145" t="n"/>
      <c r="Z241" s="145" t="n"/>
      <c r="AA241" s="145" t="n"/>
      <c r="AB241" s="145" t="n"/>
      <c r="AC241" s="145" t="n"/>
      <c r="AD241" s="145" t="n"/>
      <c r="AE241" s="145" t="n"/>
      <c r="AF241" s="145" t="n"/>
      <c r="AG241" s="145" t="n"/>
      <c r="AH241" s="145" t="n"/>
      <c r="AI241" s="145" t="n"/>
      <c r="AJ241" s="428" t="n"/>
      <c r="AK241" s="145" t="n"/>
      <c r="AL241" s="145" t="n"/>
      <c r="AM241" s="145" t="n"/>
      <c r="AN241" s="145" t="n"/>
      <c r="AO241" s="145" t="n"/>
      <c r="AP241" s="145" t="n"/>
      <c r="AQ241" s="145" t="n"/>
      <c r="AR241" s="145" t="n"/>
      <c r="AS241" s="145" t="n"/>
      <c r="AT241" s="145" t="n"/>
      <c r="AU241" s="145" t="n"/>
      <c r="AV241" s="425" t="n"/>
      <c r="AW241" s="145" t="n"/>
      <c r="AX241" s="145" t="n"/>
      <c r="AY241" s="145" t="n"/>
      <c r="AZ241" s="155" t="n"/>
      <c r="BA241" s="155" t="n"/>
      <c r="BB241" s="155" t="n"/>
      <c r="BC241" s="426" t="n"/>
      <c r="BD241" s="145" t="n"/>
      <c r="BE241" s="145" t="n"/>
      <c r="BF241" s="145" t="n"/>
      <c r="BG241" s="155" t="n"/>
      <c r="BH241" s="155" t="n"/>
      <c r="BI241" s="155" t="n"/>
      <c r="BJ241" s="426" t="n"/>
      <c r="BK241" s="145" t="n"/>
      <c r="BL241" s="145" t="n"/>
      <c r="BM241" s="145" t="n"/>
      <c r="BN241" s="155" t="n"/>
      <c r="BO241" s="155" t="n"/>
      <c r="BP241" s="155" t="n"/>
      <c r="BQ241" s="426" t="n"/>
      <c r="BR241" s="145" t="n"/>
      <c r="BS241" s="145" t="n"/>
      <c r="BT241" s="145" t="n"/>
      <c r="BU241" s="155" t="n"/>
      <c r="BV241" s="155" t="n"/>
      <c r="BW241" s="155" t="n"/>
      <c r="BX241" s="425" t="n"/>
      <c r="BY241" s="145" t="n"/>
      <c r="BZ241" s="145" t="n"/>
      <c r="CA241" s="145" t="n"/>
      <c r="CB241" s="155" t="n"/>
      <c r="CC241" s="155" t="n"/>
      <c r="CD241" s="155" t="n"/>
      <c r="CE241" s="425" t="n"/>
      <c r="CF241" s="145" t="n"/>
      <c r="CG241" s="145" t="n"/>
      <c r="CH241" s="145" t="n"/>
      <c r="CI241" s="155" t="n"/>
      <c r="CJ241" s="155" t="n"/>
      <c r="CK241" s="155" t="n"/>
      <c r="CL241" s="145" t="n"/>
      <c r="CM241" s="145" t="n"/>
      <c r="CN241" s="145" t="n"/>
      <c r="CO241" s="145" t="n"/>
      <c r="CP241" s="145" t="n"/>
      <c r="CQ241" s="145" t="n"/>
      <c r="CR241" s="145" t="n"/>
      <c r="CS241" s="145" t="n"/>
      <c r="CT241" s="145" t="n"/>
      <c r="CU241" s="145" t="n"/>
      <c r="CV241" s="145" t="n"/>
      <c r="CW241" s="145" t="n"/>
      <c r="CX241" s="145" t="n"/>
      <c r="CY241" s="145" t="n"/>
      <c r="CZ241" s="145" t="n"/>
      <c r="DA241" s="145" t="n"/>
      <c r="DB241" s="145" t="n"/>
      <c r="DC241" s="145" t="n"/>
      <c r="DD241" s="145" t="n"/>
      <c r="DE241" s="145" t="n"/>
      <c r="DF241" s="145" t="n"/>
      <c r="DG241" s="145" t="n"/>
      <c r="DH241" s="156" t="n"/>
    </row>
    <row r="242" ht="20.25" customHeight="1" s="621">
      <c r="A242" s="144" t="n"/>
      <c r="B242" s="145" t="n"/>
      <c r="C242" s="145" t="n"/>
      <c r="D242" s="146" t="n"/>
      <c r="E242" s="383" t="inlineStr">
        <is>
          <t>A128</t>
        </is>
      </c>
      <c r="F242" s="568" t="n"/>
      <c r="G242" s="568" t="n"/>
      <c r="H242" s="568" t="n"/>
      <c r="I242" s="386" t="n"/>
      <c r="J242" s="386" t="n"/>
      <c r="K242" s="386" t="n"/>
      <c r="L242" s="386" t="n"/>
      <c r="M242" s="154" t="n"/>
      <c r="N242" s="145" t="n"/>
      <c r="O242" s="145" t="n"/>
      <c r="P242" s="145" t="n"/>
      <c r="Q242" s="145" t="n"/>
      <c r="R242" s="145" t="n"/>
      <c r="S242" s="145" t="n"/>
      <c r="T242" s="145" t="n"/>
      <c r="U242" s="145" t="n"/>
      <c r="V242" s="145" t="n"/>
      <c r="W242" s="145" t="n"/>
      <c r="X242" s="145" t="n"/>
      <c r="Y242" s="145" t="n"/>
      <c r="Z242" s="145" t="n"/>
      <c r="AA242" s="145" t="n"/>
      <c r="AB242" s="145" t="n"/>
      <c r="AC242" s="145" t="n"/>
      <c r="AD242" s="145" t="n"/>
      <c r="AE242" s="145" t="n"/>
      <c r="AF242" s="145" t="n"/>
      <c r="AG242" s="145" t="n"/>
      <c r="AH242" s="145" t="n"/>
      <c r="AI242" s="145" t="n"/>
      <c r="AJ242" s="428" t="n"/>
      <c r="AK242" s="145" t="n"/>
      <c r="AL242" s="145" t="n"/>
      <c r="AM242" s="145" t="n"/>
      <c r="AN242" s="145" t="n"/>
      <c r="AO242" s="145" t="n"/>
      <c r="AP242" s="145" t="n"/>
      <c r="AQ242" s="145" t="n"/>
      <c r="AR242" s="145" t="n"/>
      <c r="AS242" s="145" t="n"/>
      <c r="AT242" s="145" t="n"/>
      <c r="AU242" s="145" t="n"/>
      <c r="AV242" s="425" t="n"/>
      <c r="AW242" s="145" t="n"/>
      <c r="AX242" s="145" t="n"/>
      <c r="AY242" s="145" t="n"/>
      <c r="AZ242" s="155" t="n"/>
      <c r="BA242" s="155" t="n"/>
      <c r="BB242" s="155" t="n"/>
      <c r="BC242" s="426" t="n"/>
      <c r="BD242" s="145" t="n"/>
      <c r="BE242" s="145" t="n"/>
      <c r="BF242" s="145" t="n"/>
      <c r="BG242" s="155" t="n"/>
      <c r="BH242" s="155" t="n"/>
      <c r="BI242" s="155" t="n"/>
      <c r="BJ242" s="426" t="n"/>
      <c r="BK242" s="145" t="n"/>
      <c r="BL242" s="145" t="n"/>
      <c r="BM242" s="145" t="n"/>
      <c r="BN242" s="155" t="n"/>
      <c r="BO242" s="155" t="n"/>
      <c r="BP242" s="155" t="n"/>
      <c r="BQ242" s="426" t="n"/>
      <c r="BR242" s="145" t="n"/>
      <c r="BS242" s="145" t="n"/>
      <c r="BT242" s="145" t="n"/>
      <c r="BU242" s="155" t="n"/>
      <c r="BV242" s="155" t="n"/>
      <c r="BW242" s="155" t="n"/>
      <c r="BX242" s="425" t="n"/>
      <c r="BY242" s="145" t="n"/>
      <c r="BZ242" s="145" t="n"/>
      <c r="CA242" s="145" t="n"/>
      <c r="CB242" s="155" t="n"/>
      <c r="CC242" s="155" t="n"/>
      <c r="CD242" s="155" t="n"/>
      <c r="CE242" s="425" t="n"/>
      <c r="CF242" s="145" t="n"/>
      <c r="CG242" s="145" t="n"/>
      <c r="CH242" s="145" t="n"/>
      <c r="CI242" s="155" t="n"/>
      <c r="CJ242" s="155" t="n"/>
      <c r="CK242" s="155" t="n"/>
      <c r="CL242" s="145" t="n"/>
      <c r="CM242" s="145" t="n"/>
      <c r="CN242" s="145" t="n"/>
      <c r="CO242" s="145" t="n"/>
      <c r="CP242" s="145" t="n"/>
      <c r="CQ242" s="145" t="n"/>
      <c r="CR242" s="145" t="n"/>
      <c r="CS242" s="145" t="n"/>
      <c r="CT242" s="145" t="n"/>
      <c r="CU242" s="145" t="n"/>
      <c r="CV242" s="145" t="n"/>
      <c r="CW242" s="145" t="n"/>
      <c r="CX242" s="145" t="n"/>
      <c r="CY242" s="145" t="n"/>
      <c r="CZ242" s="145" t="n"/>
      <c r="DA242" s="145" t="n"/>
      <c r="DB242" s="145" t="n"/>
      <c r="DC242" s="145" t="n"/>
      <c r="DD242" s="145" t="n"/>
      <c r="DE242" s="145" t="n"/>
      <c r="DF242" s="145" t="n"/>
      <c r="DG242" s="145" t="n"/>
      <c r="DH242" s="156" t="n"/>
    </row>
    <row r="243" ht="20.25" customHeight="1" s="621">
      <c r="A243" s="144" t="n"/>
      <c r="B243" s="145" t="n"/>
      <c r="C243" s="145" t="n"/>
      <c r="D243" s="146" t="n"/>
      <c r="E243" s="383" t="inlineStr">
        <is>
          <t>A129</t>
        </is>
      </c>
      <c r="F243" s="568" t="n"/>
      <c r="G243" s="568" t="n"/>
      <c r="H243" s="568" t="n"/>
      <c r="I243" s="386" t="n"/>
      <c r="J243" s="386" t="n"/>
      <c r="K243" s="386" t="n"/>
      <c r="L243" s="386" t="n"/>
      <c r="M243" s="154" t="n"/>
      <c r="N243" s="145" t="n"/>
      <c r="O243" s="145" t="n"/>
      <c r="P243" s="145" t="n"/>
      <c r="Q243" s="145" t="n"/>
      <c r="R243" s="145" t="n"/>
      <c r="S243" s="145" t="n"/>
      <c r="T243" s="145" t="n"/>
      <c r="U243" s="145" t="n"/>
      <c r="V243" s="145" t="n"/>
      <c r="W243" s="145" t="n"/>
      <c r="X243" s="145" t="n"/>
      <c r="Y243" s="145" t="n"/>
      <c r="Z243" s="145" t="n"/>
      <c r="AA243" s="145" t="n"/>
      <c r="AB243" s="145" t="n"/>
      <c r="AC243" s="145" t="n"/>
      <c r="AD243" s="145" t="n"/>
      <c r="AE243" s="145" t="n"/>
      <c r="AF243" s="145" t="n"/>
      <c r="AG243" s="145" t="n"/>
      <c r="AH243" s="145" t="n"/>
      <c r="AI243" s="145" t="n"/>
      <c r="AJ243" s="428" t="n"/>
      <c r="AK243" s="145" t="n"/>
      <c r="AL243" s="145" t="n"/>
      <c r="AM243" s="145" t="n"/>
      <c r="AN243" s="145" t="n"/>
      <c r="AO243" s="145" t="n"/>
      <c r="AP243" s="145" t="n"/>
      <c r="AQ243" s="145" t="n"/>
      <c r="AR243" s="145" t="n"/>
      <c r="AS243" s="145" t="n"/>
      <c r="AT243" s="145" t="n"/>
      <c r="AU243" s="145" t="n"/>
      <c r="AV243" s="425" t="n"/>
      <c r="AW243" s="145" t="n"/>
      <c r="AX243" s="145" t="n"/>
      <c r="AY243" s="145" t="n"/>
      <c r="AZ243" s="155" t="n"/>
      <c r="BA243" s="155" t="n"/>
      <c r="BB243" s="155" t="n"/>
      <c r="BC243" s="426" t="n"/>
      <c r="BD243" s="145" t="n"/>
      <c r="BE243" s="145" t="n"/>
      <c r="BF243" s="145" t="n"/>
      <c r="BG243" s="155" t="n"/>
      <c r="BH243" s="155" t="n"/>
      <c r="BI243" s="155" t="n"/>
      <c r="BJ243" s="426" t="n"/>
      <c r="BK243" s="145" t="n"/>
      <c r="BL243" s="145" t="n"/>
      <c r="BM243" s="145" t="n"/>
      <c r="BN243" s="155" t="n"/>
      <c r="BO243" s="155" t="n"/>
      <c r="BP243" s="155" t="n"/>
      <c r="BQ243" s="426" t="n"/>
      <c r="BR243" s="145" t="n"/>
      <c r="BS243" s="145" t="n"/>
      <c r="BT243" s="145" t="n"/>
      <c r="BU243" s="155" t="n"/>
      <c r="BV243" s="155" t="n"/>
      <c r="BW243" s="155" t="n"/>
      <c r="BX243" s="425" t="n"/>
      <c r="BY243" s="145" t="n"/>
      <c r="BZ243" s="145" t="n"/>
      <c r="CA243" s="145" t="n"/>
      <c r="CB243" s="155" t="n"/>
      <c r="CC243" s="155" t="n"/>
      <c r="CD243" s="155" t="n"/>
      <c r="CE243" s="425" t="n"/>
      <c r="CF243" s="145" t="n"/>
      <c r="CG243" s="145" t="n"/>
      <c r="CH243" s="145" t="n"/>
      <c r="CI243" s="155" t="n"/>
      <c r="CJ243" s="155" t="n"/>
      <c r="CK243" s="155" t="n"/>
      <c r="CL243" s="145" t="n"/>
      <c r="CM243" s="145" t="n"/>
      <c r="CN243" s="145" t="n"/>
      <c r="CO243" s="145" t="n"/>
      <c r="CP243" s="145" t="n"/>
      <c r="CQ243" s="145" t="n"/>
      <c r="CR243" s="145" t="n"/>
      <c r="CS243" s="145" t="n"/>
      <c r="CT243" s="145" t="n"/>
      <c r="CU243" s="145" t="n"/>
      <c r="CV243" s="145" t="n"/>
      <c r="CW243" s="145" t="n"/>
      <c r="CX243" s="145" t="n"/>
      <c r="CY243" s="145" t="n"/>
      <c r="CZ243" s="145" t="n"/>
      <c r="DA243" s="145" t="n"/>
      <c r="DB243" s="145" t="n"/>
      <c r="DC243" s="145" t="n"/>
      <c r="DD243" s="145" t="n"/>
      <c r="DE243" s="145" t="n"/>
      <c r="DF243" s="145" t="n"/>
      <c r="DG243" s="145" t="n"/>
      <c r="DH243" s="156" t="n"/>
    </row>
    <row r="244" ht="20.25" customHeight="1" s="621">
      <c r="A244" s="144" t="n"/>
      <c r="B244" s="145" t="n"/>
      <c r="C244" s="145" t="n"/>
      <c r="D244" s="146" t="n"/>
      <c r="E244" s="383" t="inlineStr">
        <is>
          <t>A130</t>
        </is>
      </c>
      <c r="F244" s="568" t="n"/>
      <c r="G244" s="568" t="n"/>
      <c r="H244" s="568" t="n"/>
      <c r="I244" s="386" t="n"/>
      <c r="J244" s="386" t="n"/>
      <c r="K244" s="386" t="n"/>
      <c r="L244" s="386" t="n"/>
      <c r="M244" s="154" t="n"/>
      <c r="N244" s="145" t="n"/>
      <c r="O244" s="145" t="n"/>
      <c r="P244" s="145" t="n"/>
      <c r="Q244" s="145" t="n"/>
      <c r="R244" s="145" t="n"/>
      <c r="S244" s="145" t="n"/>
      <c r="T244" s="145" t="n"/>
      <c r="U244" s="145" t="n"/>
      <c r="V244" s="145" t="n"/>
      <c r="W244" s="145" t="n"/>
      <c r="X244" s="145" t="n"/>
      <c r="Y244" s="145" t="n"/>
      <c r="Z244" s="145" t="n"/>
      <c r="AA244" s="145" t="n"/>
      <c r="AB244" s="145" t="n"/>
      <c r="AC244" s="145" t="n"/>
      <c r="AD244" s="145" t="n"/>
      <c r="AE244" s="145" t="n"/>
      <c r="AF244" s="145" t="n"/>
      <c r="AG244" s="145" t="n"/>
      <c r="AH244" s="145" t="n"/>
      <c r="AI244" s="145" t="n"/>
      <c r="AJ244" s="428" t="n"/>
      <c r="AK244" s="145" t="n"/>
      <c r="AL244" s="145" t="n"/>
      <c r="AM244" s="145" t="n"/>
      <c r="AN244" s="145" t="n"/>
      <c r="AO244" s="145" t="n"/>
      <c r="AP244" s="145" t="n"/>
      <c r="AQ244" s="145" t="n"/>
      <c r="AR244" s="145" t="n"/>
      <c r="AS244" s="145" t="n"/>
      <c r="AT244" s="145" t="n"/>
      <c r="AU244" s="145" t="n"/>
      <c r="AV244" s="425" t="n"/>
      <c r="AW244" s="145" t="n"/>
      <c r="AX244" s="145" t="n"/>
      <c r="AY244" s="145" t="n"/>
      <c r="AZ244" s="155" t="n"/>
      <c r="BA244" s="155" t="n"/>
      <c r="BB244" s="155" t="n"/>
      <c r="BC244" s="426" t="n"/>
      <c r="BD244" s="145" t="n"/>
      <c r="BE244" s="145" t="n"/>
      <c r="BF244" s="145" t="n"/>
      <c r="BG244" s="155" t="n"/>
      <c r="BH244" s="155" t="n"/>
      <c r="BI244" s="155" t="n"/>
      <c r="BJ244" s="426" t="n"/>
      <c r="BK244" s="145" t="n"/>
      <c r="BL244" s="145" t="n"/>
      <c r="BM244" s="145" t="n"/>
      <c r="BN244" s="155" t="n"/>
      <c r="BO244" s="155" t="n"/>
      <c r="BP244" s="155" t="n"/>
      <c r="BQ244" s="426" t="n"/>
      <c r="BR244" s="145" t="n"/>
      <c r="BS244" s="145" t="n"/>
      <c r="BT244" s="145" t="n"/>
      <c r="BU244" s="155" t="n"/>
      <c r="BV244" s="155" t="n"/>
      <c r="BW244" s="155" t="n"/>
      <c r="BX244" s="425" t="n"/>
      <c r="BY244" s="145" t="n"/>
      <c r="BZ244" s="145" t="n"/>
      <c r="CA244" s="145" t="n"/>
      <c r="CB244" s="155" t="n"/>
      <c r="CC244" s="155" t="n"/>
      <c r="CD244" s="155" t="n"/>
      <c r="CE244" s="425" t="n"/>
      <c r="CF244" s="145" t="n"/>
      <c r="CG244" s="145" t="n"/>
      <c r="CH244" s="145" t="n"/>
      <c r="CI244" s="155" t="n"/>
      <c r="CJ244" s="155" t="n"/>
      <c r="CK244" s="155" t="n"/>
      <c r="CL244" s="145" t="n"/>
      <c r="CM244" s="145" t="n"/>
      <c r="CN244" s="145" t="n"/>
      <c r="CO244" s="145" t="n"/>
      <c r="CP244" s="145" t="n"/>
      <c r="CQ244" s="145" t="n"/>
      <c r="CR244" s="145" t="n"/>
      <c r="CS244" s="145" t="n"/>
      <c r="CT244" s="145" t="n"/>
      <c r="CU244" s="145" t="n"/>
      <c r="CV244" s="145" t="n"/>
      <c r="CW244" s="145" t="n"/>
      <c r="CX244" s="145" t="n"/>
      <c r="CY244" s="145" t="n"/>
      <c r="CZ244" s="145" t="n"/>
      <c r="DA244" s="145" t="n"/>
      <c r="DB244" s="145" t="n"/>
      <c r="DC244" s="145" t="n"/>
      <c r="DD244" s="145" t="n"/>
      <c r="DE244" s="145" t="n"/>
      <c r="DF244" s="145" t="n"/>
      <c r="DG244" s="145" t="n"/>
      <c r="DH244" s="156" t="n"/>
    </row>
    <row r="245" ht="20.25" customHeight="1" s="621">
      <c r="A245" s="144" t="n"/>
      <c r="B245" s="145" t="n"/>
      <c r="C245" s="145" t="n"/>
      <c r="D245" s="146" t="n"/>
      <c r="E245" s="383" t="inlineStr">
        <is>
          <t>A131</t>
        </is>
      </c>
      <c r="F245" s="568" t="n"/>
      <c r="G245" s="568" t="n"/>
      <c r="H245" s="568" t="n"/>
      <c r="I245" s="386" t="n"/>
      <c r="J245" s="386" t="n"/>
      <c r="K245" s="386" t="n"/>
      <c r="L245" s="386" t="n"/>
      <c r="M245" s="154" t="n"/>
      <c r="N245" s="145" t="n"/>
      <c r="O245" s="145" t="n"/>
      <c r="P245" s="145" t="n"/>
      <c r="Q245" s="145" t="n"/>
      <c r="R245" s="145" t="n"/>
      <c r="S245" s="145" t="n"/>
      <c r="T245" s="145" t="n"/>
      <c r="U245" s="145" t="n"/>
      <c r="V245" s="145" t="n"/>
      <c r="W245" s="145" t="n"/>
      <c r="X245" s="145" t="n"/>
      <c r="Y245" s="145" t="n"/>
      <c r="Z245" s="145" t="n"/>
      <c r="AA245" s="145" t="n"/>
      <c r="AB245" s="145" t="n"/>
      <c r="AC245" s="145" t="n"/>
      <c r="AD245" s="145" t="n"/>
      <c r="AE245" s="145" t="n"/>
      <c r="AF245" s="145" t="n"/>
      <c r="AG245" s="145" t="n"/>
      <c r="AH245" s="145" t="n"/>
      <c r="AI245" s="145" t="n"/>
      <c r="AJ245" s="428" t="n"/>
      <c r="AK245" s="145" t="n"/>
      <c r="AL245" s="145" t="n"/>
      <c r="AM245" s="145" t="n"/>
      <c r="AN245" s="145" t="n"/>
      <c r="AO245" s="145" t="n"/>
      <c r="AP245" s="145" t="n"/>
      <c r="AQ245" s="145" t="n"/>
      <c r="AR245" s="145" t="n"/>
      <c r="AS245" s="145" t="n"/>
      <c r="AT245" s="145" t="n"/>
      <c r="AU245" s="145" t="n"/>
      <c r="AV245" s="425" t="n"/>
      <c r="AW245" s="145" t="n"/>
      <c r="AX245" s="145" t="n"/>
      <c r="AY245" s="145" t="n"/>
      <c r="AZ245" s="155" t="n"/>
      <c r="BA245" s="155" t="n"/>
      <c r="BB245" s="155" t="n"/>
      <c r="BC245" s="426" t="n"/>
      <c r="BD245" s="145" t="n"/>
      <c r="BE245" s="145" t="n"/>
      <c r="BF245" s="145" t="n"/>
      <c r="BG245" s="155" t="n"/>
      <c r="BH245" s="155" t="n"/>
      <c r="BI245" s="155" t="n"/>
      <c r="BJ245" s="426" t="n"/>
      <c r="BK245" s="145" t="n"/>
      <c r="BL245" s="145" t="n"/>
      <c r="BM245" s="145" t="n"/>
      <c r="BN245" s="155" t="n"/>
      <c r="BO245" s="155" t="n"/>
      <c r="BP245" s="155" t="n"/>
      <c r="BQ245" s="426" t="n"/>
      <c r="BR245" s="145" t="n"/>
      <c r="BS245" s="145" t="n"/>
      <c r="BT245" s="145" t="n"/>
      <c r="BU245" s="155" t="n"/>
      <c r="BV245" s="155" t="n"/>
      <c r="BW245" s="155" t="n"/>
      <c r="BX245" s="425" t="n"/>
      <c r="BY245" s="145" t="n"/>
      <c r="BZ245" s="145" t="n"/>
      <c r="CA245" s="145" t="n"/>
      <c r="CB245" s="155" t="n"/>
      <c r="CC245" s="155" t="n"/>
      <c r="CD245" s="155" t="n"/>
      <c r="CE245" s="425" t="n"/>
      <c r="CF245" s="145" t="n"/>
      <c r="CG245" s="145" t="n"/>
      <c r="CH245" s="145" t="n"/>
      <c r="CI245" s="155" t="n"/>
      <c r="CJ245" s="155" t="n"/>
      <c r="CK245" s="155" t="n"/>
      <c r="CL245" s="145" t="n"/>
      <c r="CM245" s="145" t="n"/>
      <c r="CN245" s="145" t="n"/>
      <c r="CO245" s="145" t="n"/>
      <c r="CP245" s="145" t="n"/>
      <c r="CQ245" s="145" t="n"/>
      <c r="CR245" s="145" t="n"/>
      <c r="CS245" s="145" t="n"/>
      <c r="CT245" s="145" t="n"/>
      <c r="CU245" s="145" t="n"/>
      <c r="CV245" s="145" t="n"/>
      <c r="CW245" s="145" t="n"/>
      <c r="CX245" s="145" t="n"/>
      <c r="CY245" s="145" t="n"/>
      <c r="CZ245" s="145" t="n"/>
      <c r="DA245" s="145" t="n"/>
      <c r="DB245" s="145" t="n"/>
      <c r="DC245" s="145" t="n"/>
      <c r="DD245" s="145" t="n"/>
      <c r="DE245" s="145" t="n"/>
      <c r="DF245" s="145" t="n"/>
      <c r="DG245" s="145" t="n"/>
      <c r="DH245" s="156" t="n"/>
    </row>
    <row r="246" ht="20.25" customHeight="1" s="621">
      <c r="A246" s="290" t="n"/>
      <c r="B246" s="334" t="n"/>
      <c r="C246" s="334" t="n"/>
      <c r="D246" s="387" t="n"/>
      <c r="E246" s="383" t="inlineStr">
        <is>
          <t>A132</t>
        </is>
      </c>
      <c r="F246" s="568" t="n"/>
      <c r="G246" s="568" t="n"/>
      <c r="H246" s="568" t="n"/>
      <c r="I246" s="386" t="n"/>
      <c r="J246" s="386" t="n"/>
      <c r="K246" s="386" t="n"/>
      <c r="L246" s="386" t="n"/>
      <c r="M246" s="388" t="n"/>
      <c r="N246" s="334" t="n"/>
      <c r="O246" s="334" t="n"/>
      <c r="P246" s="334" t="n"/>
      <c r="Q246" s="334" t="n"/>
      <c r="R246" s="334" t="n"/>
      <c r="S246" s="334" t="n"/>
      <c r="T246" s="334" t="n"/>
      <c r="U246" s="334" t="n"/>
      <c r="V246" s="334" t="n"/>
      <c r="W246" s="334" t="n"/>
      <c r="X246" s="334" t="n"/>
      <c r="Y246" s="334" t="n"/>
      <c r="Z246" s="334" t="n"/>
      <c r="AA246" s="334" t="n"/>
      <c r="AB246" s="334" t="n"/>
      <c r="AC246" s="334" t="n"/>
      <c r="AD246" s="334" t="n"/>
      <c r="AE246" s="334" t="n"/>
      <c r="AF246" s="334" t="n"/>
      <c r="AG246" s="334" t="n"/>
      <c r="AH246" s="334" t="n"/>
      <c r="AI246" s="334" t="n"/>
      <c r="AJ246" s="569" t="n"/>
      <c r="AK246" s="334" t="n"/>
      <c r="AL246" s="334" t="n"/>
      <c r="AM246" s="334" t="n"/>
      <c r="AN246" s="334" t="n"/>
      <c r="AO246" s="334" t="n"/>
      <c r="AP246" s="334" t="n"/>
      <c r="AQ246" s="334" t="n"/>
      <c r="AR246" s="334" t="n"/>
      <c r="AS246" s="334" t="n"/>
      <c r="AT246" s="334" t="n"/>
      <c r="AU246" s="334" t="n"/>
      <c r="AV246" s="570" t="n"/>
      <c r="AW246" s="334" t="n"/>
      <c r="AX246" s="334" t="n"/>
      <c r="AY246" s="334" t="n"/>
      <c r="AZ246" s="389" t="n"/>
      <c r="BA246" s="389" t="n"/>
      <c r="BB246" s="389" t="n"/>
      <c r="BC246" s="571" t="n"/>
      <c r="BD246" s="334" t="n"/>
      <c r="BE246" s="334" t="n"/>
      <c r="BF246" s="334" t="n"/>
      <c r="BG246" s="389" t="n"/>
      <c r="BH246" s="389" t="n"/>
      <c r="BI246" s="389" t="n"/>
      <c r="BJ246" s="571" t="n"/>
      <c r="BK246" s="334" t="n"/>
      <c r="BL246" s="334" t="n"/>
      <c r="BM246" s="334" t="n"/>
      <c r="BN246" s="389" t="n"/>
      <c r="BO246" s="389" t="n"/>
      <c r="BP246" s="389" t="n"/>
      <c r="BQ246" s="571" t="n"/>
      <c r="BR246" s="334" t="n"/>
      <c r="BS246" s="334" t="n"/>
      <c r="BT246" s="334" t="n"/>
      <c r="BU246" s="389" t="n"/>
      <c r="BV246" s="389" t="n"/>
      <c r="BW246" s="389" t="n"/>
      <c r="BX246" s="570" t="n"/>
      <c r="BY246" s="334" t="n"/>
      <c r="BZ246" s="334" t="n"/>
      <c r="CA246" s="334" t="n"/>
      <c r="CB246" s="389" t="n"/>
      <c r="CC246" s="389" t="n"/>
      <c r="CD246" s="389" t="n"/>
      <c r="CE246" s="570" t="n"/>
      <c r="CF246" s="334" t="n"/>
      <c r="CG246" s="334" t="n"/>
      <c r="CH246" s="334" t="n"/>
      <c r="CI246" s="389" t="n"/>
      <c r="CJ246" s="389" t="n"/>
      <c r="CK246" s="389" t="n"/>
      <c r="CL246" s="334" t="n"/>
      <c r="CM246" s="334" t="n"/>
      <c r="CN246" s="334" t="n"/>
      <c r="CO246" s="334" t="n"/>
      <c r="CP246" s="334" t="n"/>
      <c r="CQ246" s="334" t="n"/>
      <c r="CR246" s="334" t="n"/>
      <c r="CS246" s="334" t="n"/>
      <c r="CT246" s="334" t="n"/>
      <c r="CU246" s="334" t="n"/>
      <c r="CV246" s="334" t="n"/>
      <c r="CW246" s="334" t="n"/>
      <c r="CX246" s="334" t="n"/>
      <c r="CY246" s="334" t="n"/>
      <c r="CZ246" s="334" t="n"/>
      <c r="DA246" s="334" t="n"/>
      <c r="DB246" s="334" t="n"/>
      <c r="DC246" s="334" t="n"/>
      <c r="DD246" s="334" t="n"/>
      <c r="DE246" s="334" t="n"/>
      <c r="DF246" s="334" t="n"/>
      <c r="DG246" s="334" t="n"/>
      <c r="DH246" s="390" t="n"/>
    </row>
  </sheetData>
  <mergeCells count="118">
    <mergeCell ref="H82:I82"/>
    <mergeCell ref="AK8:AN8"/>
    <mergeCell ref="AP9:AQ9"/>
    <mergeCell ref="E108:P108"/>
    <mergeCell ref="E104:P104"/>
    <mergeCell ref="G68:G69"/>
    <mergeCell ref="H89:I89"/>
    <mergeCell ref="Y10:Z10"/>
    <mergeCell ref="CF8:CK8"/>
    <mergeCell ref="S10:T10"/>
    <mergeCell ref="AE10:AF10"/>
    <mergeCell ref="H81:I81"/>
    <mergeCell ref="E58:P58"/>
    <mergeCell ref="N90:N91"/>
    <mergeCell ref="E101:F101"/>
    <mergeCell ref="H65:I65"/>
    <mergeCell ref="H105:I105"/>
    <mergeCell ref="E85:F85"/>
    <mergeCell ref="M55:O55"/>
    <mergeCell ref="BR8:BW8"/>
    <mergeCell ref="O82:O83"/>
    <mergeCell ref="F55:J56"/>
    <mergeCell ref="E52:P52"/>
    <mergeCell ref="H49:O50"/>
    <mergeCell ref="H107:I107"/>
    <mergeCell ref="E93:F93"/>
    <mergeCell ref="E92:P92"/>
    <mergeCell ref="E102:F102"/>
    <mergeCell ref="G101:G102"/>
    <mergeCell ref="H91:I91"/>
    <mergeCell ref="M85:P85"/>
    <mergeCell ref="E84:P84"/>
    <mergeCell ref="P90:P91"/>
    <mergeCell ref="K55:L55"/>
    <mergeCell ref="BY8:CD8"/>
    <mergeCell ref="H74:I74"/>
    <mergeCell ref="H83:I83"/>
    <mergeCell ref="V10:W10"/>
    <mergeCell ref="E80:P80"/>
    <mergeCell ref="AH10:AI10"/>
    <mergeCell ref="O74:O75"/>
    <mergeCell ref="H46:O46"/>
    <mergeCell ref="E61:P61"/>
    <mergeCell ref="K56:L56"/>
    <mergeCell ref="E72:P72"/>
    <mergeCell ref="M56:O56"/>
    <mergeCell ref="H75:I75"/>
    <mergeCell ref="CU9:DA9"/>
    <mergeCell ref="E96:P96"/>
    <mergeCell ref="E110:F110"/>
    <mergeCell ref="O106:O107"/>
    <mergeCell ref="G77:G78"/>
    <mergeCell ref="E88:P88"/>
    <mergeCell ref="H97:I97"/>
    <mergeCell ref="H106:I106"/>
    <mergeCell ref="M101:P101"/>
    <mergeCell ref="E68:F68"/>
    <mergeCell ref="E60:P60"/>
    <mergeCell ref="N106:N107"/>
    <mergeCell ref="N64:P64"/>
    <mergeCell ref="P98:P99"/>
    <mergeCell ref="M93:P93"/>
    <mergeCell ref="H73:I73"/>
    <mergeCell ref="BK8:BP8"/>
    <mergeCell ref="M102:P102"/>
    <mergeCell ref="E94:F94"/>
    <mergeCell ref="M68:P68"/>
    <mergeCell ref="CN9:CT9"/>
    <mergeCell ref="E69:F69"/>
    <mergeCell ref="N98:N99"/>
    <mergeCell ref="E78:F78"/>
    <mergeCell ref="AW9:AX9"/>
    <mergeCell ref="P106:P107"/>
    <mergeCell ref="F2:G2"/>
    <mergeCell ref="H2:I2"/>
    <mergeCell ref="E77:F77"/>
    <mergeCell ref="N82:N83"/>
    <mergeCell ref="BK9:BL9"/>
    <mergeCell ref="E86:F86"/>
    <mergeCell ref="M69:P69"/>
    <mergeCell ref="M109:P109"/>
    <mergeCell ref="M78:P78"/>
    <mergeCell ref="H66:I66"/>
    <mergeCell ref="J2:K2"/>
    <mergeCell ref="O90:O91"/>
    <mergeCell ref="AP8:AU8"/>
    <mergeCell ref="BR9:BS9"/>
    <mergeCell ref="BD8:BI8"/>
    <mergeCell ref="CF9:CG9"/>
    <mergeCell ref="E63:P63"/>
    <mergeCell ref="BD9:BE9"/>
    <mergeCell ref="H64:I64"/>
    <mergeCell ref="H98:I98"/>
    <mergeCell ref="G93:G94"/>
    <mergeCell ref="C9:D9"/>
    <mergeCell ref="P82:P83"/>
    <mergeCell ref="E76:P76"/>
    <mergeCell ref="E100:P100"/>
    <mergeCell ref="E66:G66"/>
    <mergeCell ref="M110:P110"/>
    <mergeCell ref="H90:I90"/>
    <mergeCell ref="H99:I99"/>
    <mergeCell ref="N74:N75"/>
    <mergeCell ref="E53:P53"/>
    <mergeCell ref="P74:P75"/>
    <mergeCell ref="G85:G86"/>
    <mergeCell ref="M94:P94"/>
    <mergeCell ref="AW8:BB8"/>
    <mergeCell ref="F10:H10"/>
    <mergeCell ref="BY9:BZ9"/>
    <mergeCell ref="G109:G110"/>
    <mergeCell ref="E67:P67"/>
    <mergeCell ref="AB10:AC10"/>
    <mergeCell ref="M77:P77"/>
    <mergeCell ref="M86:P86"/>
    <mergeCell ref="N65:P66"/>
    <mergeCell ref="E109:F109"/>
    <mergeCell ref="O98:O99"/>
  </mergeCells>
  <conditionalFormatting sqref="C11:C40">
    <cfRule type="containsText" priority="1" dxfId="66" stopIfTrue="1" text="I">
      <formula>NOT(ISERROR(FIND(UPPER("I"),UPPER(C11))))</formula>
      <formula>"I"</formula>
    </cfRule>
    <cfRule type="containsText" priority="2" dxfId="67" stopIfTrue="1" text="K">
      <formula>NOT(ISERROR(FIND(UPPER("K"),UPPER(C11))))</formula>
      <formula>"K"</formula>
    </cfRule>
    <cfRule type="containsText" priority="3" dxfId="68" stopIfTrue="1" text="T">
      <formula>NOT(ISERROR(FIND(UPPER("T"),UPPER(C11))))</formula>
      <formula>"T"</formula>
    </cfRule>
    <cfRule type="containsText" priority="4" dxfId="3" stopIfTrue="1" text="J">
      <formula>NOT(ISERROR(FIND(UPPER("J"),UPPER(C11))))</formula>
      <formula>"J"</formula>
    </cfRule>
    <cfRule type="containsText" priority="5" dxfId="4" stopIfTrue="1" text="L">
      <formula>NOT(ISERROR(FIND(UPPER("L"),UPPER(C11))))</formula>
      <formula>"L"</formula>
    </cfRule>
  </conditionalFormatting>
  <conditionalFormatting sqref="D11:D40">
    <cfRule type="containsText" priority="1" dxfId="68" stopIfTrue="1" text="T">
      <formula>NOT(ISERROR(FIND(UPPER("T"),UPPER(D11))))</formula>
      <formula>"T"</formula>
    </cfRule>
    <cfRule type="containsText" priority="2" dxfId="3" stopIfTrue="1" text="J">
      <formula>NOT(ISERROR(FIND(UPPER("J"),UPPER(D11))))</formula>
      <formula>"J"</formula>
    </cfRule>
    <cfRule type="containsText" priority="3" dxfId="4" stopIfTrue="1" text="L">
      <formula>NOT(ISERROR(FIND(UPPER("L"),UPPER(D11))))</formula>
      <formula>"L"</formula>
    </cfRule>
  </conditionalFormatting>
  <conditionalFormatting sqref="N11:N40">
    <cfRule type="cellIs" priority="1" operator="between" dxfId="1" stopIfTrue="1">
      <formula>75.0000001</formula>
      <formula>79.99999999999</formula>
    </cfRule>
    <cfRule type="cellIs" priority="2" operator="between" dxfId="1" stopIfTrue="1">
      <formula>65.00000001</formula>
      <formula>69.999999</formula>
    </cfRule>
    <cfRule type="cellIs" priority="3" operator="between" dxfId="3" stopIfTrue="1">
      <formula>70</formula>
      <formula>75</formula>
    </cfRule>
    <cfRule type="cellIs" priority="4" operator="greaterThan" dxfId="4" stopIfTrue="1">
      <formula>80</formula>
    </cfRule>
    <cfRule type="containsBlanks" priority="5" dxfId="726" stopIfTrue="1">
      <formula>ISBLANK(N11)</formula>
    </cfRule>
    <cfRule type="cellIs" priority="6" operator="lessThan" dxfId="78" stopIfTrue="1">
      <formula>65</formula>
    </cfRule>
  </conditionalFormatting>
  <dataValidations count="15">
    <dataValidation sqref="E11"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2"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3"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4"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5"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6"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7"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8"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1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20"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21"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22:E39" showDropDown="0" showInputMessage="1" showErrorMessage="1" allowBlank="1" type="list">
      <formula1>"⌂,W1,W2,W3,W4,W5,W6,W7,W8,W9,W10,W11,W12,W13,W14,W15,W16,W17,W18,W19,W20,D1,D2,D3,D4,D5,D6,D7,D8,D9,D10,D11,D12,D13,D14,D15,D16,D17,D18,D19,E1,E2,E3,E4,E5,E6,E7,E8,E9,E10,E11,E12,E13,E14,E15,E16,E17,E18,F1,F2,F3,F4,F5,F6,F7,F8,F9,F10,F11,F12,F13,F14,F15"</formula1>
    </dataValidation>
    <dataValidation sqref="E65 E74 E76 E82 E84 E90 E92 E98 E100 E106 E108" showDropDown="0" showInputMessage="1" showErrorMessage="1" allowBlank="1" type="list">
      <formula1>"A1,A2,A3,A4,A5,A6,A7,A8,A9,A10,A11,A12,A13,A14,A15,A16,A17,A18,A19,A20,A21,A22,A23,A24,A25,A26,A27,A28,A29,A30,A31,A32,A33,A34,A35,A36,A37,A38,A39,A40,A41,A42,A43,A44,A45,A46,A47,A48,A49,A50,A51,A52,A53,A54,A55,A56,A57,A58,A59,A60,A61,A62,A63,A64,A65,A66"</formula1>
    </dataValidation>
    <dataValidation sqref="E69:F69 E78 E86 E94 E102 E110" showDropDown="0" showInputMessage="1" showErrorMessage="1" allowBlank="1" type="list">
      <formula1>"DA ACQUISTARE,IN DOTAZIONE"</formula1>
    </dataValidation>
    <dataValidation sqref="F115:F246" showDropDown="0" showInputMessage="1" showErrorMessage="1" allowBlank="1" type="list">
      <formula1>"Inserti con archetto,Inserti espandibili,Inserti su calco dell'orecchio,Cuffie auricolari,Cuffie ANR"</formula1>
    </dataValidation>
  </dataValidations>
  <pageMargins left="0.748031" right="0.748031" top="0.984252" bottom="0.984252"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N34"/>
  <sheetViews>
    <sheetView showGridLines="0" defaultGridColor="1" workbookViewId="0">
      <selection activeCell="A1" sqref="A1"/>
    </sheetView>
  </sheetViews>
  <sheetFormatPr baseColWidth="8" defaultColWidth="8.83333" defaultRowHeight="12.75" customHeight="1" outlineLevelRow="0"/>
  <cols>
    <col width="8.851559999999999" customWidth="1" style="620" min="1" max="1"/>
    <col width="24.5" customWidth="1" style="620" min="2" max="2"/>
    <col width="28.3516" customWidth="1" style="620" min="3" max="3"/>
    <col width="16.1719" customWidth="1" style="620" min="4" max="4"/>
    <col width="12.5" customWidth="1" style="620" min="5" max="5"/>
    <col width="8.851559999999999" customWidth="1" style="620" min="6" max="14"/>
    <col width="8.851559999999999" customWidth="1" style="620" min="15" max="16384"/>
  </cols>
  <sheetData>
    <row r="1" ht="18.75" customHeight="1" s="621">
      <c r="A1" s="576" t="inlineStr">
        <is>
          <t>ID</t>
        </is>
      </c>
      <c r="B1" s="577" t="inlineStr">
        <is>
          <t>Tipologia</t>
        </is>
      </c>
      <c r="C1" s="577" t="inlineStr">
        <is>
          <t>Marca</t>
        </is>
      </c>
      <c r="D1" s="577" t="inlineStr">
        <is>
          <t>Modello</t>
        </is>
      </c>
      <c r="E1" s="577" t="inlineStr">
        <is>
          <t>SNR</t>
        </is>
      </c>
      <c r="F1" s="577" t="inlineStr">
        <is>
          <t>H</t>
        </is>
      </c>
      <c r="G1" s="577" t="inlineStr">
        <is>
          <t>M</t>
        </is>
      </c>
      <c r="H1" s="577" t="inlineStr">
        <is>
          <t>L</t>
        </is>
      </c>
      <c r="I1" s="577" t="inlineStr">
        <is>
          <t>dm</t>
        </is>
      </c>
      <c r="J1" s="578" t="n"/>
      <c r="K1" s="579" t="n"/>
      <c r="L1" s="580" t="inlineStr">
        <is>
          <t>Legenda DPI</t>
        </is>
      </c>
      <c r="M1" s="741" t="n"/>
      <c r="N1" s="578" t="n"/>
    </row>
    <row r="2" ht="15" customHeight="1" s="621">
      <c r="A2" s="582" t="inlineStr">
        <is>
          <t>A1</t>
        </is>
      </c>
      <c r="B2" s="583" t="inlineStr">
        <is>
          <t>Cuffie auricolari</t>
        </is>
      </c>
      <c r="C2" s="583" t="inlineStr">
        <is>
          <t>3M PELTOR</t>
        </is>
      </c>
      <c r="D2" s="583" t="inlineStr">
        <is>
          <t>Optime I H510P3</t>
        </is>
      </c>
      <c r="E2" s="616" t="n">
        <v>26</v>
      </c>
      <c r="F2" s="616" t="n">
        <v>32</v>
      </c>
      <c r="G2" s="616" t="n">
        <v>23</v>
      </c>
      <c r="H2" s="616" t="n">
        <v>15</v>
      </c>
      <c r="I2" s="585" t="n"/>
      <c r="J2" s="585" t="n"/>
      <c r="K2" s="586" t="n"/>
      <c r="L2" s="587" t="inlineStr">
        <is>
          <t>Inserti con archetto</t>
        </is>
      </c>
      <c r="M2" s="586" t="n"/>
      <c r="N2" s="588" t="n"/>
    </row>
    <row r="3" ht="15" customHeight="1" s="621">
      <c r="A3" s="589" t="n"/>
      <c r="B3" s="590" t="n"/>
      <c r="C3" s="591" t="inlineStr">
        <is>
          <t xml:space="preserve">Coeffciente correttivo β = </t>
        </is>
      </c>
      <c r="D3" s="592" t="n">
        <v>0.75</v>
      </c>
      <c r="E3" s="593">
        <f t="array" ref="E3">$D$3*E2</f>
        <v/>
      </c>
      <c r="F3" s="593">
        <f t="array" ref="F3">$D$3*F2</f>
        <v/>
      </c>
      <c r="G3" s="593">
        <f t="array" ref="G3">$D$3*G2</f>
        <v/>
      </c>
      <c r="H3" s="593">
        <f t="array" ref="H3">$D$3*H2</f>
        <v/>
      </c>
      <c r="I3" s="594">
        <f t="array" ref="I3">H3-5</f>
        <v/>
      </c>
      <c r="J3" s="585" t="n"/>
      <c r="K3" s="586" t="n"/>
      <c r="L3" s="587" t="inlineStr">
        <is>
          <t>Inserti espandibili</t>
        </is>
      </c>
      <c r="M3" s="586" t="n"/>
      <c r="N3" s="588" t="n"/>
    </row>
    <row r="4" ht="15" customHeight="1" s="621">
      <c r="A4" s="582" t="inlineStr">
        <is>
          <t>A2</t>
        </is>
      </c>
      <c r="B4" s="583" t="inlineStr">
        <is>
          <t>Cuffie auricolari</t>
        </is>
      </c>
      <c r="C4" s="583" t="inlineStr">
        <is>
          <t>3M PELTOR</t>
        </is>
      </c>
      <c r="D4" s="583" t="inlineStr">
        <is>
          <t>H505B</t>
        </is>
      </c>
      <c r="E4" s="616" t="n">
        <v>24</v>
      </c>
      <c r="F4" s="616" t="n">
        <v>29</v>
      </c>
      <c r="G4" s="616" t="n">
        <v>20</v>
      </c>
      <c r="H4" s="616" t="n">
        <v>13</v>
      </c>
      <c r="I4" s="595" t="n"/>
      <c r="J4" s="596" t="n"/>
      <c r="K4" s="597" t="n"/>
      <c r="L4" s="587" t="inlineStr">
        <is>
          <t>Inserti su calco dell'orecchio</t>
        </is>
      </c>
      <c r="M4" s="586" t="n"/>
      <c r="N4" s="588" t="n"/>
    </row>
    <row r="5" ht="15" customHeight="1" s="621">
      <c r="A5" s="589" t="n"/>
      <c r="B5" s="590" t="n"/>
      <c r="C5" s="598" t="inlineStr">
        <is>
          <t xml:space="preserve">Coeffciente correttivo β = </t>
        </is>
      </c>
      <c r="D5" s="592" t="n">
        <v>0.75</v>
      </c>
      <c r="E5" s="593">
        <f t="array" ref="E5">$D$5*E4</f>
        <v/>
      </c>
      <c r="F5" s="593">
        <f t="array" ref="F5">$D$5*F4</f>
        <v/>
      </c>
      <c r="G5" s="593">
        <f t="array" ref="G5">$D$5*G4</f>
        <v/>
      </c>
      <c r="H5" s="593">
        <f t="array" ref="H5">$D$5*H4</f>
        <v/>
      </c>
      <c r="I5" s="594">
        <f t="array" ref="I5">H5-5</f>
        <v/>
      </c>
      <c r="J5" s="578" t="n"/>
      <c r="K5" s="579" t="n"/>
      <c r="L5" s="587" t="inlineStr">
        <is>
          <t>Cuffie auricolari</t>
        </is>
      </c>
      <c r="M5" s="586" t="n"/>
      <c r="N5" s="588" t="n"/>
    </row>
    <row r="6" ht="15" customHeight="1" s="621">
      <c r="A6" s="582" t="inlineStr">
        <is>
          <t>A3</t>
        </is>
      </c>
      <c r="B6" s="583" t="inlineStr">
        <is>
          <t>Inserti espandibili</t>
        </is>
      </c>
      <c r="C6" s="583" t="inlineStr">
        <is>
          <t>3M EAR</t>
        </is>
      </c>
      <c r="D6" s="583" t="inlineStr">
        <is>
          <t>CLASSIC</t>
        </is>
      </c>
      <c r="E6" s="616" t="n">
        <v>31</v>
      </c>
      <c r="F6" s="616" t="n">
        <v>31</v>
      </c>
      <c r="G6" s="616" t="n">
        <v>27</v>
      </c>
      <c r="H6" s="616" t="n">
        <v>26</v>
      </c>
      <c r="I6" s="599" t="n"/>
      <c r="J6" s="585" t="n"/>
      <c r="K6" s="585" t="n"/>
      <c r="L6" s="587" t="inlineStr">
        <is>
          <t>Cuffie ANR</t>
        </is>
      </c>
      <c r="M6" s="600" t="n"/>
      <c r="N6" s="588" t="n"/>
    </row>
    <row r="7" ht="14.25" customHeight="1" s="621">
      <c r="A7" s="589" t="n"/>
      <c r="B7" s="590" t="n"/>
      <c r="C7" s="591" t="inlineStr">
        <is>
          <t xml:space="preserve">Coeffciente correttivo β = </t>
        </is>
      </c>
      <c r="D7" s="592" t="n">
        <v>0.5</v>
      </c>
      <c r="E7" s="593">
        <f t="array" ref="E7">$D$7*E6</f>
        <v/>
      </c>
      <c r="F7" s="593">
        <f t="array" ref="F7">$D$7*F6</f>
        <v/>
      </c>
      <c r="G7" s="593">
        <f t="array" ref="G7">$D$7*G6</f>
        <v/>
      </c>
      <c r="H7" s="593">
        <f t="array" ref="H7">$D$7*H6</f>
        <v/>
      </c>
      <c r="I7" s="594">
        <f t="array" ref="I7">H7-5</f>
        <v/>
      </c>
      <c r="J7" s="588" t="n"/>
      <c r="K7" s="601" t="n"/>
      <c r="L7" s="601" t="n"/>
      <c r="M7" s="601" t="n"/>
      <c r="N7" s="601" t="n"/>
    </row>
    <row r="8" ht="15" customHeight="1" s="621">
      <c r="A8" s="582" t="inlineStr">
        <is>
          <t>A4</t>
        </is>
      </c>
      <c r="B8" s="583" t="inlineStr">
        <is>
          <t>Inserti espandibili</t>
        </is>
      </c>
      <c r="C8" s="583" t="inlineStr">
        <is>
          <t>UVEX</t>
        </is>
      </c>
      <c r="D8" s="583" t="inlineStr">
        <is>
          <t>X-fit</t>
        </is>
      </c>
      <c r="E8" s="616" t="n">
        <v>37</v>
      </c>
      <c r="F8" s="616" t="n">
        <v>36</v>
      </c>
      <c r="G8" s="616" t="n">
        <v>35</v>
      </c>
      <c r="H8" s="616" t="n">
        <v>34</v>
      </c>
      <c r="I8" s="599" t="n"/>
      <c r="J8" s="585" t="n"/>
      <c r="K8" s="585" t="n"/>
      <c r="L8" s="587" t="inlineStr">
        <is>
          <t>Cuffie ANR</t>
        </is>
      </c>
      <c r="M8" s="600" t="n"/>
      <c r="N8" s="588" t="n"/>
    </row>
    <row r="9" ht="14.25" customHeight="1" s="621">
      <c r="A9" s="589" t="n"/>
      <c r="B9" s="590" t="n"/>
      <c r="C9" s="591" t="inlineStr">
        <is>
          <t xml:space="preserve">Coeffciente correttivo β = </t>
        </is>
      </c>
      <c r="D9" s="592" t="n">
        <v>0.5</v>
      </c>
      <c r="E9" s="593">
        <f t="array" ref="E9">$D$9*E8</f>
        <v/>
      </c>
      <c r="F9" s="593">
        <f t="array" ref="F9">$D$9*F8</f>
        <v/>
      </c>
      <c r="G9" s="593">
        <f t="array" ref="G9">$D$9*G8</f>
        <v/>
      </c>
      <c r="H9" s="593">
        <f t="array" ref="H9">$D$9*H8</f>
        <v/>
      </c>
      <c r="I9" s="594">
        <f t="array" ref="I9">H9-5</f>
        <v/>
      </c>
      <c r="J9" s="602" t="n"/>
      <c r="K9" s="596" t="n"/>
      <c r="L9" s="603" t="n"/>
      <c r="M9" s="603" t="n"/>
      <c r="N9" s="596" t="n"/>
    </row>
    <row r="10" ht="18.75" customHeight="1" s="621">
      <c r="A10" s="582" t="inlineStr">
        <is>
          <t>A5</t>
        </is>
      </c>
      <c r="B10" s="583" t="inlineStr">
        <is>
          <t>Cuffie auricolari</t>
        </is>
      </c>
      <c r="C10" s="583" t="inlineStr">
        <is>
          <t>3M EAR</t>
        </is>
      </c>
      <c r="D10" s="583" t="inlineStr">
        <is>
          <t>Ultrafit</t>
        </is>
      </c>
      <c r="E10" s="616" t="n">
        <v>29</v>
      </c>
      <c r="F10" s="616" t="n">
        <v>30</v>
      </c>
      <c r="G10" s="616" t="n">
        <v>35</v>
      </c>
      <c r="H10" s="616" t="n">
        <v>24</v>
      </c>
      <c r="I10" s="595" t="n"/>
      <c r="J10" s="619" t="n"/>
      <c r="K10" s="605" t="n"/>
      <c r="L10" s="652" t="inlineStr">
        <is>
          <t>Coffifciente β dei DPI</t>
        </is>
      </c>
      <c r="M10" s="651" t="n"/>
      <c r="N10" s="607" t="n"/>
    </row>
    <row r="11" ht="15.75" customHeight="1" s="621">
      <c r="A11" s="589" t="n"/>
      <c r="B11" s="590" t="n"/>
      <c r="C11" s="598" t="inlineStr">
        <is>
          <t xml:space="preserve">Coeffciente correttivo β = </t>
        </is>
      </c>
      <c r="D11" s="592" t="n">
        <v>0.3</v>
      </c>
      <c r="E11" s="593">
        <f t="array" ref="E11">$D$11*E10</f>
        <v/>
      </c>
      <c r="F11" s="593">
        <f t="array" ref="F11">$D$11*F10</f>
        <v/>
      </c>
      <c r="G11" s="593">
        <f t="array" ref="G11">$D$11*G10</f>
        <v/>
      </c>
      <c r="H11" s="593">
        <f t="array" ref="H11">$D$11*H10</f>
        <v/>
      </c>
      <c r="I11" s="594">
        <f t="array" ref="I11">H11-5</f>
        <v/>
      </c>
      <c r="J11" s="608" t="n"/>
      <c r="K11" s="605" t="n"/>
      <c r="L11" s="609" t="inlineStr">
        <is>
          <t>Inserti auricolari =</t>
        </is>
      </c>
      <c r="M11" s="610" t="n">
        <v>0.5</v>
      </c>
      <c r="N11" s="607" t="n"/>
    </row>
    <row r="12" ht="15.75" customHeight="1" s="621">
      <c r="A12" s="582" t="inlineStr">
        <is>
          <t>A6</t>
        </is>
      </c>
      <c r="B12" s="583" t="inlineStr">
        <is>
          <t>Inserti su calco dell'orecchio</t>
        </is>
      </c>
      <c r="C12" s="583" t="inlineStr">
        <is>
          <t>COTRAL</t>
        </is>
      </c>
      <c r="D12" s="583" t="inlineStr">
        <is>
          <t>Qeos green</t>
        </is>
      </c>
      <c r="E12" s="616" t="n">
        <v>28</v>
      </c>
      <c r="F12" s="616" t="n">
        <v>27</v>
      </c>
      <c r="G12" s="616" t="n">
        <v>26</v>
      </c>
      <c r="H12" s="616" t="n">
        <v>25</v>
      </c>
      <c r="I12" s="595" t="n"/>
      <c r="J12" s="619" t="n"/>
      <c r="K12" s="605" t="n"/>
      <c r="L12" s="609" t="inlineStr">
        <is>
          <t>Cuffie =</t>
        </is>
      </c>
      <c r="M12" s="610" t="n">
        <v>0.75</v>
      </c>
      <c r="N12" s="607" t="n"/>
    </row>
    <row r="13" ht="15.75" customHeight="1" s="621">
      <c r="A13" s="589" t="n"/>
      <c r="B13" s="590" t="n"/>
      <c r="C13" s="591" t="inlineStr">
        <is>
          <t xml:space="preserve">Coeffciente correttivo β = </t>
        </is>
      </c>
      <c r="D13" s="592" t="n">
        <v>0.5</v>
      </c>
      <c r="E13" s="593">
        <f t="array" ref="E13">$D$13*E12</f>
        <v/>
      </c>
      <c r="F13" s="593">
        <f t="array" ref="F13">$D$13*F12</f>
        <v/>
      </c>
      <c r="G13" s="593">
        <f t="array" ref="G13">$D$13*G12</f>
        <v/>
      </c>
      <c r="H13" s="593">
        <f t="array" ref="H13">$D$13*H12</f>
        <v/>
      </c>
      <c r="I13" s="594">
        <f t="array" ref="I13">H13-5</f>
        <v/>
      </c>
      <c r="J13" s="608" t="n"/>
      <c r="K13" s="605" t="n"/>
      <c r="L13" s="611" t="inlineStr">
        <is>
          <t>Altro =</t>
        </is>
      </c>
      <c r="M13" s="612" t="n">
        <v>0.3</v>
      </c>
      <c r="N13" s="607" t="n"/>
    </row>
    <row r="14" ht="15" customHeight="1" s="621">
      <c r="A14" s="582" t="inlineStr">
        <is>
          <t>A7</t>
        </is>
      </c>
      <c r="B14" s="583" t="inlineStr">
        <is>
          <t>Inserti espandibili</t>
        </is>
      </c>
      <c r="C14" s="583" t="inlineStr">
        <is>
          <t>3M EAR</t>
        </is>
      </c>
      <c r="D14" s="583" t="inlineStr">
        <is>
          <t>soft FX</t>
        </is>
      </c>
      <c r="E14" s="616" t="n">
        <v>37</v>
      </c>
      <c r="F14" s="616" t="n">
        <v>36</v>
      </c>
      <c r="G14" s="616" t="n">
        <v>35</v>
      </c>
      <c r="H14" s="616" t="n">
        <v>33</v>
      </c>
      <c r="I14" s="595" t="n"/>
      <c r="J14" s="619" t="n"/>
      <c r="K14" s="619" t="n"/>
      <c r="L14" s="613" t="n"/>
      <c r="M14" s="613" t="n"/>
      <c r="N14" s="619" t="n"/>
    </row>
    <row r="15" ht="14.25" customHeight="1" s="621">
      <c r="A15" s="614" t="n"/>
      <c r="B15" s="590" t="n"/>
      <c r="C15" s="591" t="inlineStr">
        <is>
          <t xml:space="preserve">Coeffciente correttivo β = </t>
        </is>
      </c>
      <c r="D15" s="592" t="n">
        <v>0.5</v>
      </c>
      <c r="E15" s="593">
        <f t="array" ref="E15">$D$15*E14</f>
        <v/>
      </c>
      <c r="F15" s="593">
        <f t="array" ref="F15">$D$15*F14</f>
        <v/>
      </c>
      <c r="G15" s="593">
        <f t="array" ref="G15">$D$15*G14</f>
        <v/>
      </c>
      <c r="H15" s="593">
        <f t="array" ref="H15">$D$15*H14</f>
        <v/>
      </c>
      <c r="I15" s="594">
        <f t="array" ref="I15">H15-5</f>
        <v/>
      </c>
      <c r="J15" s="608" t="n"/>
      <c r="K15" s="619" t="n"/>
      <c r="L15" s="619" t="n"/>
      <c r="M15" s="619" t="n"/>
      <c r="N15" s="619" t="n"/>
    </row>
    <row r="16" ht="13.65" customHeight="1" s="621">
      <c r="A16" s="619" t="n"/>
      <c r="B16" s="7" t="n"/>
      <c r="C16" s="7" t="n"/>
      <c r="D16" s="7" t="n"/>
      <c r="E16" s="7" t="n"/>
      <c r="F16" s="596" t="n"/>
      <c r="G16" s="596" t="n"/>
      <c r="H16" s="596" t="n"/>
      <c r="I16" s="596" t="n"/>
      <c r="J16" s="619" t="n"/>
      <c r="K16" s="619" t="n"/>
      <c r="L16" s="619" t="n"/>
      <c r="M16" s="619" t="n"/>
      <c r="N16" s="619" t="n"/>
    </row>
    <row r="17" ht="13.65" customHeight="1" s="621">
      <c r="A17" s="619" t="n"/>
      <c r="B17" s="618" t="n"/>
      <c r="C17" s="618" t="n"/>
      <c r="D17" s="618" t="n"/>
      <c r="E17" s="618" t="n"/>
      <c r="F17" s="619" t="n"/>
      <c r="G17" s="619" t="n"/>
      <c r="H17" s="619" t="n"/>
      <c r="I17" s="619" t="n"/>
      <c r="J17" s="619" t="n"/>
      <c r="K17" s="619" t="n"/>
      <c r="L17" s="619" t="n"/>
      <c r="M17" s="619" t="n"/>
      <c r="N17" s="619" t="n"/>
    </row>
    <row r="18" ht="13.65" customHeight="1" s="621">
      <c r="A18" s="619" t="n"/>
      <c r="B18" s="618" t="n"/>
      <c r="C18" s="618" t="n"/>
      <c r="D18" s="618" t="n"/>
      <c r="E18" s="618" t="n"/>
      <c r="F18" s="619" t="n"/>
      <c r="G18" s="619" t="n"/>
      <c r="H18" s="619" t="n"/>
      <c r="I18" s="619" t="n"/>
      <c r="J18" s="619" t="n"/>
      <c r="K18" s="619" t="n"/>
      <c r="L18" s="619" t="n"/>
      <c r="M18" s="619" t="n"/>
      <c r="N18" s="619" t="n"/>
    </row>
    <row r="19" ht="13.65" customHeight="1" s="621">
      <c r="A19" s="619" t="n"/>
      <c r="B19" s="618" t="n"/>
      <c r="C19" s="618" t="n"/>
      <c r="D19" s="618" t="n"/>
      <c r="E19" s="618" t="n"/>
      <c r="F19" s="619" t="n"/>
      <c r="G19" s="619" t="n"/>
      <c r="H19" s="619" t="n"/>
      <c r="I19" s="619" t="n"/>
      <c r="J19" s="619" t="n"/>
      <c r="K19" s="619" t="n"/>
      <c r="L19" s="619" t="n"/>
      <c r="M19" s="619" t="n"/>
      <c r="N19" s="619" t="n"/>
    </row>
    <row r="20" ht="13.65" customHeight="1" s="621">
      <c r="A20" s="619" t="n"/>
      <c r="B20" s="618" t="n"/>
      <c r="C20" s="6" t="n"/>
      <c r="D20" s="6" t="n"/>
      <c r="E20" s="6" t="n"/>
      <c r="F20" s="615" t="n"/>
      <c r="G20" s="615" t="n"/>
      <c r="H20" s="615" t="n"/>
      <c r="I20" s="619" t="n"/>
      <c r="J20" s="619" t="n"/>
      <c r="K20" s="619" t="n"/>
      <c r="L20" s="619" t="n"/>
      <c r="M20" s="619" t="n"/>
      <c r="N20" s="619" t="n"/>
    </row>
    <row r="21" ht="15" customHeight="1" s="621">
      <c r="A21" s="619" t="n"/>
      <c r="B21" s="2" t="n"/>
      <c r="C21" s="590" t="n"/>
      <c r="D21" s="590" t="n"/>
      <c r="E21" s="616" t="n"/>
      <c r="F21" s="616" t="n"/>
      <c r="G21" s="616" t="n"/>
      <c r="H21" s="616" t="n"/>
      <c r="I21" s="608" t="n"/>
      <c r="J21" s="619" t="n"/>
      <c r="K21" s="619" t="n"/>
      <c r="L21" s="619" t="n"/>
      <c r="M21" s="619" t="n"/>
      <c r="N21" s="619" t="n"/>
    </row>
    <row r="22" ht="13.65" customHeight="1" s="621">
      <c r="A22" s="619" t="n"/>
      <c r="B22" s="618" t="n"/>
      <c r="C22" s="7" t="n"/>
      <c r="D22" s="7" t="n"/>
      <c r="E22" s="7" t="n"/>
      <c r="F22" s="596" t="n"/>
      <c r="G22" s="596" t="n"/>
      <c r="H22" s="596" t="n"/>
      <c r="I22" s="619" t="n"/>
      <c r="J22" s="619" t="n"/>
      <c r="K22" s="619" t="n"/>
      <c r="L22" s="619" t="n"/>
      <c r="M22" s="619" t="n"/>
      <c r="N22" s="619" t="n"/>
    </row>
    <row r="23" ht="13.65" customHeight="1" s="621">
      <c r="A23" s="619" t="n"/>
      <c r="B23" s="618" t="n"/>
      <c r="C23" s="618" t="n"/>
      <c r="D23" s="618" t="n"/>
      <c r="E23" s="618" t="n"/>
      <c r="F23" s="619" t="n"/>
      <c r="G23" s="619" t="n"/>
      <c r="H23" s="619" t="n"/>
      <c r="I23" s="619" t="n"/>
      <c r="J23" s="619" t="n"/>
      <c r="K23" s="619" t="n"/>
      <c r="L23" s="619" t="n"/>
      <c r="M23" s="619" t="n"/>
      <c r="N23" s="619" t="n"/>
    </row>
    <row r="24" ht="13.65" customHeight="1" s="621">
      <c r="A24" s="619" t="n"/>
      <c r="B24" s="617" t="inlineStr">
        <is>
          <t>Cuffie auricolari</t>
        </is>
      </c>
      <c r="C24" s="617" t="inlineStr">
        <is>
          <t>3M PELTOR</t>
        </is>
      </c>
      <c r="D24" s="617" t="inlineStr">
        <is>
          <t>Optime I H510P3</t>
        </is>
      </c>
      <c r="E24" s="618" t="n">
        <v>26</v>
      </c>
      <c r="F24" s="619" t="n">
        <v>32</v>
      </c>
      <c r="G24" s="619" t="n">
        <v>23</v>
      </c>
      <c r="H24" s="619" t="n">
        <v>15</v>
      </c>
      <c r="I24" s="619" t="n"/>
      <c r="J24" s="619" t="n"/>
      <c r="K24" s="619" t="n"/>
      <c r="L24" s="619" t="n"/>
      <c r="M24" s="619" t="n"/>
      <c r="N24" s="619" t="n"/>
    </row>
    <row r="25" ht="13.65" customHeight="1" s="621">
      <c r="A25" s="619" t="n"/>
      <c r="B25" s="617" t="inlineStr">
        <is>
          <t>Cuffie auricolari</t>
        </is>
      </c>
      <c r="C25" s="617" t="inlineStr">
        <is>
          <t>3M PELTOR</t>
        </is>
      </c>
      <c r="D25" s="617" t="inlineStr">
        <is>
          <t>H505B</t>
        </is>
      </c>
      <c r="E25" s="618" t="n">
        <v>24</v>
      </c>
      <c r="F25" s="619" t="n">
        <v>29</v>
      </c>
      <c r="G25" s="619" t="n">
        <v>20</v>
      </c>
      <c r="H25" s="619" t="n">
        <v>13</v>
      </c>
      <c r="I25" s="619" t="n"/>
      <c r="J25" s="619" t="n"/>
      <c r="K25" s="619" t="n"/>
      <c r="L25" s="619" t="n"/>
      <c r="M25" s="619" t="n"/>
      <c r="N25" s="619" t="n"/>
    </row>
    <row r="26" ht="13.65" customHeight="1" s="621">
      <c r="A26" s="619" t="n"/>
      <c r="B26" s="617" t="inlineStr">
        <is>
          <t>Inserti espandibili</t>
        </is>
      </c>
      <c r="C26" s="617" t="inlineStr">
        <is>
          <t>3M EAR</t>
        </is>
      </c>
      <c r="D26" s="617" t="inlineStr">
        <is>
          <t>CLASSIC</t>
        </is>
      </c>
      <c r="E26" s="618" t="n">
        <v>31</v>
      </c>
      <c r="F26" s="619" t="n">
        <v>31</v>
      </c>
      <c r="G26" s="619" t="n">
        <v>27</v>
      </c>
      <c r="H26" s="619" t="n">
        <v>26</v>
      </c>
      <c r="I26" s="619" t="n"/>
      <c r="J26" s="619" t="n"/>
      <c r="K26" s="619" t="n"/>
      <c r="L26" s="619" t="n"/>
      <c r="M26" s="619" t="n"/>
      <c r="N26" s="619" t="n"/>
    </row>
    <row r="27" ht="13.65" customHeight="1" s="621">
      <c r="A27" s="619" t="n"/>
      <c r="B27" s="617" t="inlineStr">
        <is>
          <t>Inserti espandibili</t>
        </is>
      </c>
      <c r="C27" s="617" t="inlineStr">
        <is>
          <t>UVEX</t>
        </is>
      </c>
      <c r="D27" s="617" t="inlineStr">
        <is>
          <t>X-fit</t>
        </is>
      </c>
      <c r="E27" s="618" t="n">
        <v>37</v>
      </c>
      <c r="F27" s="619" t="n">
        <v>36</v>
      </c>
      <c r="G27" s="619" t="n">
        <v>35</v>
      </c>
      <c r="H27" s="619" t="n">
        <v>34</v>
      </c>
      <c r="I27" s="619" t="n"/>
      <c r="J27" s="619" t="n"/>
      <c r="K27" s="619" t="n"/>
      <c r="L27" s="619" t="n"/>
      <c r="M27" s="619" t="n"/>
      <c r="N27" s="619" t="n"/>
    </row>
    <row r="28" ht="13.65" customHeight="1" s="621">
      <c r="A28" s="619" t="n"/>
      <c r="B28" s="617" t="inlineStr">
        <is>
          <t>Inserti espandibili</t>
        </is>
      </c>
      <c r="C28" s="617" t="inlineStr">
        <is>
          <t>3M EAR</t>
        </is>
      </c>
      <c r="D28" s="617" t="inlineStr">
        <is>
          <t>Ultrafit</t>
        </is>
      </c>
      <c r="E28" s="618" t="n">
        <v>29</v>
      </c>
      <c r="F28" s="619" t="n">
        <v>30</v>
      </c>
      <c r="G28" s="619" t="n">
        <v>35</v>
      </c>
      <c r="H28" s="619" t="n">
        <v>24</v>
      </c>
      <c r="I28" s="619" t="n"/>
      <c r="J28" s="619" t="n"/>
      <c r="K28" s="619" t="n"/>
      <c r="L28" s="619" t="n"/>
      <c r="M28" s="619" t="n"/>
      <c r="N28" s="619" t="n"/>
    </row>
    <row r="29" ht="13.65" customHeight="1" s="621">
      <c r="A29" s="619" t="n"/>
      <c r="B29" s="617" t="inlineStr">
        <is>
          <t>Inserti su calco dell'orecchio</t>
        </is>
      </c>
      <c r="C29" s="617" t="inlineStr">
        <is>
          <t>COTRAL</t>
        </is>
      </c>
      <c r="D29" s="617" t="inlineStr">
        <is>
          <t>Qeos green</t>
        </is>
      </c>
      <c r="E29" s="618" t="n">
        <v>28</v>
      </c>
      <c r="F29" s="619" t="n">
        <v>27</v>
      </c>
      <c r="G29" s="619" t="n">
        <v>26</v>
      </c>
      <c r="H29" s="619" t="n">
        <v>25</v>
      </c>
      <c r="I29" s="619" t="n"/>
      <c r="J29" s="619" t="n"/>
      <c r="K29" s="619" t="n"/>
      <c r="L29" s="619" t="n"/>
      <c r="M29" s="619" t="n"/>
      <c r="N29" s="619" t="n"/>
    </row>
    <row r="30" ht="13.65" customHeight="1" s="621">
      <c r="A30" s="619" t="n"/>
      <c r="B30" s="617" t="inlineStr">
        <is>
          <t>Inserti espandibili</t>
        </is>
      </c>
      <c r="C30" s="617" t="inlineStr">
        <is>
          <t>3M EAR</t>
        </is>
      </c>
      <c r="D30" s="617" t="inlineStr">
        <is>
          <t>soft FX</t>
        </is>
      </c>
      <c r="E30" s="618" t="n">
        <v>37</v>
      </c>
      <c r="F30" s="619" t="n">
        <v>36</v>
      </c>
      <c r="G30" s="619" t="n">
        <v>35</v>
      </c>
      <c r="H30" s="619" t="n">
        <v>33</v>
      </c>
      <c r="I30" s="619" t="n"/>
      <c r="J30" s="619" t="n"/>
      <c r="K30" s="619" t="n"/>
      <c r="L30" s="619" t="n"/>
      <c r="M30" s="619" t="n"/>
      <c r="N30" s="619" t="n"/>
    </row>
    <row r="31" ht="13.65" customHeight="1" s="621">
      <c r="A31" s="619" t="n"/>
      <c r="B31" s="618" t="n"/>
      <c r="C31" s="618" t="n"/>
      <c r="D31" s="618" t="n"/>
      <c r="E31" s="618" t="n"/>
      <c r="F31" s="619" t="n"/>
      <c r="G31" s="619" t="n"/>
      <c r="H31" s="619" t="n"/>
      <c r="I31" s="619" t="n"/>
      <c r="J31" s="619" t="n"/>
      <c r="K31" s="619" t="n"/>
      <c r="L31" s="619" t="n"/>
      <c r="M31" s="619" t="n"/>
      <c r="N31" s="619" t="n"/>
    </row>
    <row r="32" ht="13.65" customHeight="1" s="621">
      <c r="A32" s="619" t="n"/>
      <c r="B32" s="618" t="n"/>
      <c r="C32" s="618" t="n"/>
      <c r="D32" s="618" t="n"/>
      <c r="E32" s="618" t="n"/>
      <c r="F32" s="619" t="n"/>
      <c r="G32" s="619" t="n"/>
      <c r="H32" s="619" t="n"/>
      <c r="I32" s="619" t="n"/>
      <c r="J32" s="619" t="n"/>
      <c r="K32" s="619" t="n"/>
      <c r="L32" s="619" t="n"/>
      <c r="M32" s="619" t="n"/>
      <c r="N32" s="619" t="n"/>
    </row>
    <row r="33" ht="13.65" customHeight="1" s="621">
      <c r="A33" s="619" t="n"/>
      <c r="B33" s="618" t="n"/>
      <c r="C33" s="618" t="n"/>
      <c r="D33" s="618" t="n"/>
      <c r="E33" s="618" t="n"/>
      <c r="F33" s="619" t="n"/>
      <c r="G33" s="619" t="n"/>
      <c r="H33" s="619" t="n"/>
      <c r="I33" s="619" t="n"/>
      <c r="J33" s="619" t="n"/>
      <c r="K33" s="619" t="n"/>
      <c r="L33" s="619" t="n"/>
      <c r="M33" s="619" t="n"/>
      <c r="N33" s="619" t="n"/>
    </row>
    <row r="34" ht="13.65" customHeight="1" s="621">
      <c r="A34" s="619" t="n"/>
      <c r="B34" s="618" t="n"/>
      <c r="C34" s="617" t="inlineStr">
        <is>
          <t>COTRAL</t>
        </is>
      </c>
      <c r="D34" s="617" t="inlineStr">
        <is>
          <t>Qeos green</t>
        </is>
      </c>
      <c r="E34" s="618" t="n">
        <v>20</v>
      </c>
      <c r="F34" s="619" t="n">
        <v>18</v>
      </c>
      <c r="G34" s="619" t="n">
        <v>19</v>
      </c>
      <c r="H34" s="619" t="n">
        <v>19</v>
      </c>
      <c r="I34" s="619" t="n"/>
      <c r="J34" s="619" t="n"/>
      <c r="K34" s="619" t="n"/>
      <c r="L34" s="619" t="n"/>
      <c r="M34" s="619" t="n"/>
      <c r="N34" s="619" t="n"/>
    </row>
  </sheetData>
  <mergeCells count="2">
    <mergeCell ref="L1:M1"/>
    <mergeCell ref="L10:M10"/>
  </mergeCells>
  <dataValidations count="1">
    <dataValidation sqref="B2 B4 B6 B8 B10 B12 B14" showDropDown="0" showInputMessage="1" showErrorMessage="1" allowBlank="1" type="list">
      <formula1>"Inserti con archetto,Inserti espandibili,Inserti su calco dell'orecchio,Cuffie auricolari,Cuffie ANR"</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1.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620" min="1" max="5"/>
    <col width="8.851559999999999" customWidth="1" style="620" min="6" max="16384"/>
  </cols>
  <sheetData>
    <row r="1" ht="13.65" customHeight="1" s="621">
      <c r="A1" s="619" t="n"/>
      <c r="B1" s="619" t="n"/>
      <c r="C1" s="619" t="n"/>
      <c r="D1" s="619" t="n"/>
      <c r="E1" s="619" t="n"/>
    </row>
    <row r="2" ht="13.65" customHeight="1" s="621">
      <c r="A2" s="619" t="n"/>
      <c r="B2" s="619" t="n"/>
      <c r="C2" s="619" t="n"/>
      <c r="D2" s="619" t="n"/>
      <c r="E2" s="619" t="n"/>
    </row>
    <row r="3" ht="13.65" customHeight="1" s="621">
      <c r="A3" s="619" t="n"/>
      <c r="B3" s="619" t="n"/>
      <c r="C3" s="619" t="n"/>
      <c r="D3" s="619" t="n"/>
      <c r="E3" s="619" t="n"/>
    </row>
    <row r="4" ht="13.65" customHeight="1" s="621">
      <c r="A4" s="619" t="n"/>
      <c r="B4" s="619" t="n"/>
      <c r="C4" s="619" t="n"/>
      <c r="D4" s="619" t="n"/>
      <c r="E4" s="619" t="n"/>
    </row>
    <row r="5" ht="13.65" customHeight="1" s="621">
      <c r="A5" s="619" t="n"/>
      <c r="B5" s="619" t="n"/>
      <c r="C5" s="619" t="n"/>
      <c r="D5" s="619" t="n"/>
      <c r="E5" s="619" t="n"/>
    </row>
    <row r="6" ht="13.65" customHeight="1" s="621">
      <c r="A6" s="619" t="n"/>
      <c r="B6" s="619" t="n"/>
      <c r="C6" s="619" t="n"/>
      <c r="D6" s="619" t="n"/>
      <c r="E6" s="619" t="n"/>
    </row>
    <row r="7" ht="13.65" customHeight="1" s="621">
      <c r="A7" s="619" t="n"/>
      <c r="B7" s="619" t="n"/>
      <c r="C7" s="619" t="n"/>
      <c r="D7" s="619" t="n"/>
      <c r="E7" s="619" t="n"/>
    </row>
    <row r="8" ht="13.65" customHeight="1" s="621">
      <c r="A8" s="619" t="n"/>
      <c r="B8" s="619" t="n"/>
      <c r="C8" s="619" t="n"/>
      <c r="D8" s="619" t="n"/>
      <c r="E8" s="619" t="n"/>
    </row>
    <row r="9" ht="13.65" customHeight="1" s="621">
      <c r="A9" s="619" t="n"/>
      <c r="B9" s="619" t="n"/>
      <c r="C9" s="619" t="n"/>
      <c r="D9" s="619" t="n"/>
      <c r="E9" s="619" t="n"/>
    </row>
    <row r="10" ht="13.65" customHeight="1" s="621">
      <c r="A10" s="619" t="n"/>
      <c r="B10" s="619" t="n"/>
      <c r="C10" s="619" t="n"/>
      <c r="D10" s="619" t="n"/>
      <c r="E10" s="619" t="n"/>
    </row>
  </sheetData>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2026-05-22T05:28:49Z</dcterms:created>
  <dcterms:modified xmlns:dcterms="http://purl.org/dc/terms/" xmlns:xsi="http://www.w3.org/2001/XMLSchema-instance" xsi:type="dcterms:W3CDTF">2026-05-22T05:28:58Z</dcterms:modified>
</cp:coreProperties>
</file>