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bjon081_uoa_auckland_ac_nz/Documents/OneDrive - The University of Auckland/Aim 3/"/>
    </mc:Choice>
  </mc:AlternateContent>
  <xr:revisionPtr revIDLastSave="5" documentId="8_{E769912E-59A1-4A25-9EC3-BBE5126E264C}" xr6:coauthVersionLast="47" xr6:coauthVersionMax="47" xr10:uidLastSave="{108E74C1-4BF2-4F16-A432-93086A297ED6}"/>
  <bookViews>
    <workbookView xWindow="-108" yWindow="-108" windowWidth="23256" windowHeight="13176" activeTab="4" xr2:uid="{2F415CB6-A9A2-41C0-80F0-D6149C5B0A84}"/>
  </bookViews>
  <sheets>
    <sheet name="Sheet1" sheetId="10" r:id="rId1"/>
    <sheet name="surfac" sheetId="1" r:id="rId2"/>
    <sheet name="C1 S1" sheetId="2" r:id="rId3"/>
    <sheet name="C1 S2" sheetId="3" r:id="rId4"/>
    <sheet name="C1 S3" sheetId="4" r:id="rId5"/>
    <sheet name="C1 S4" sheetId="5" r:id="rId6"/>
    <sheet name="C2 S1" sheetId="6" r:id="rId7"/>
    <sheet name="C2 S2" sheetId="7" r:id="rId8"/>
    <sheet name="C2 S3" sheetId="8" r:id="rId9"/>
    <sheet name="Sheet9" sheetId="9" r:id="rId10"/>
    <sheet name="Sheet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D9" i="1"/>
  <c r="B19" i="1"/>
  <c r="C9" i="1" s="1"/>
  <c r="B22" i="5"/>
  <c r="B22" i="3"/>
  <c r="I9" i="10"/>
  <c r="I16" i="10" s="1"/>
  <c r="H9" i="10"/>
  <c r="H16" i="10" s="1"/>
  <c r="G9" i="10"/>
  <c r="G16" i="10" s="1"/>
  <c r="F9" i="10"/>
  <c r="F16" i="10" s="1"/>
  <c r="E9" i="10"/>
  <c r="E15" i="10" s="1"/>
  <c r="D9" i="10"/>
  <c r="D16" i="10" s="1"/>
  <c r="C9" i="10"/>
  <c r="C16" i="10" s="1"/>
  <c r="B9" i="10"/>
  <c r="B13" i="10" s="1"/>
  <c r="F9" i="7"/>
  <c r="I8" i="7" s="1"/>
  <c r="F9" i="8"/>
  <c r="F19" i="8" s="1"/>
  <c r="D9" i="5"/>
  <c r="L19" i="9"/>
  <c r="F19" i="9"/>
  <c r="G11" i="9" s="1"/>
  <c r="D19" i="9"/>
  <c r="E18" i="9" s="1"/>
  <c r="B19" i="9"/>
  <c r="C9" i="9" s="1"/>
  <c r="L18" i="9"/>
  <c r="G18" i="9"/>
  <c r="L17" i="9"/>
  <c r="G17" i="9"/>
  <c r="E17" i="9"/>
  <c r="L16" i="9"/>
  <c r="G16" i="9"/>
  <c r="L15" i="9"/>
  <c r="G15" i="9"/>
  <c r="E15" i="9"/>
  <c r="L14" i="9"/>
  <c r="G14" i="9"/>
  <c r="E14" i="9"/>
  <c r="C14" i="9"/>
  <c r="L13" i="9"/>
  <c r="G13" i="9"/>
  <c r="L12" i="9"/>
  <c r="G12" i="9"/>
  <c r="E12" i="9"/>
  <c r="C12" i="9"/>
  <c r="L11" i="9"/>
  <c r="G10" i="9"/>
  <c r="E10" i="9"/>
  <c r="G9" i="9"/>
  <c r="D9" i="9"/>
  <c r="E9" i="9" s="1"/>
  <c r="O8" i="9"/>
  <c r="N8" i="9"/>
  <c r="M8" i="9"/>
  <c r="K8" i="9"/>
  <c r="J8" i="9"/>
  <c r="I8" i="9"/>
  <c r="G8" i="9"/>
  <c r="D8" i="9"/>
  <c r="D20" i="9" s="1"/>
  <c r="C4" i="9"/>
  <c r="C3" i="9"/>
  <c r="C2" i="9"/>
  <c r="C19" i="9" s="1"/>
  <c r="L19" i="8"/>
  <c r="D19" i="8"/>
  <c r="E11" i="8" s="1"/>
  <c r="B19" i="8"/>
  <c r="C18" i="8" s="1"/>
  <c r="L18" i="8"/>
  <c r="E18" i="8"/>
  <c r="L17" i="8"/>
  <c r="E17" i="8"/>
  <c r="L16" i="8"/>
  <c r="E16" i="8"/>
  <c r="L15" i="8"/>
  <c r="E15" i="8"/>
  <c r="L14" i="8"/>
  <c r="E14" i="8"/>
  <c r="L13" i="8"/>
  <c r="L12" i="8"/>
  <c r="E12" i="8"/>
  <c r="L11" i="8"/>
  <c r="E10" i="8"/>
  <c r="D20" i="8"/>
  <c r="O8" i="8"/>
  <c r="N8" i="8"/>
  <c r="M8" i="8"/>
  <c r="K8" i="8"/>
  <c r="J8" i="8"/>
  <c r="E8" i="8"/>
  <c r="D8" i="8"/>
  <c r="L19" i="7"/>
  <c r="D19" i="7"/>
  <c r="E18" i="7" s="1"/>
  <c r="B19" i="7"/>
  <c r="C9" i="7" s="1"/>
  <c r="L18" i="7"/>
  <c r="L17" i="7"/>
  <c r="E17" i="7"/>
  <c r="L16" i="7"/>
  <c r="L15" i="7"/>
  <c r="E15" i="7"/>
  <c r="L14" i="7"/>
  <c r="E14" i="7"/>
  <c r="L13" i="7"/>
  <c r="E13" i="7"/>
  <c r="L12" i="7"/>
  <c r="E12" i="7"/>
  <c r="L11" i="7"/>
  <c r="E11" i="7"/>
  <c r="E10" i="7"/>
  <c r="E9" i="7"/>
  <c r="O8" i="7"/>
  <c r="N8" i="7"/>
  <c r="M8" i="7"/>
  <c r="K8" i="7"/>
  <c r="J8" i="7"/>
  <c r="D8" i="7"/>
  <c r="D20" i="7" s="1"/>
  <c r="L19" i="6"/>
  <c r="F19" i="6"/>
  <c r="G13" i="6" s="1"/>
  <c r="D19" i="6"/>
  <c r="E18" i="6" s="1"/>
  <c r="B19" i="6"/>
  <c r="C9" i="6" s="1"/>
  <c r="L18" i="6"/>
  <c r="L17" i="6"/>
  <c r="L16" i="6"/>
  <c r="L15" i="6"/>
  <c r="E15" i="6"/>
  <c r="L14" i="6"/>
  <c r="E14" i="6"/>
  <c r="L13" i="6"/>
  <c r="L12" i="6"/>
  <c r="L11" i="6"/>
  <c r="E9" i="6"/>
  <c r="O8" i="6"/>
  <c r="N8" i="6"/>
  <c r="M8" i="6"/>
  <c r="K8" i="6"/>
  <c r="J8" i="6"/>
  <c r="I8" i="6"/>
  <c r="D8" i="6"/>
  <c r="D20" i="6" s="1"/>
  <c r="L19" i="5"/>
  <c r="F19" i="5"/>
  <c r="G17" i="5" s="1"/>
  <c r="D19" i="5"/>
  <c r="B19" i="5"/>
  <c r="C9" i="5" s="1"/>
  <c r="L18" i="5"/>
  <c r="E18" i="5"/>
  <c r="L17" i="5"/>
  <c r="E17" i="5"/>
  <c r="L16" i="5"/>
  <c r="E16" i="5"/>
  <c r="L15" i="5"/>
  <c r="E15" i="5"/>
  <c r="L14" i="5"/>
  <c r="E14" i="5"/>
  <c r="L13" i="5"/>
  <c r="E13" i="5"/>
  <c r="L12" i="5"/>
  <c r="E12" i="5"/>
  <c r="L11" i="5"/>
  <c r="E11" i="5"/>
  <c r="E10" i="5"/>
  <c r="E9" i="5"/>
  <c r="O8" i="5"/>
  <c r="N8" i="5"/>
  <c r="M8" i="5"/>
  <c r="K8" i="5"/>
  <c r="J8" i="5"/>
  <c r="I8" i="5"/>
  <c r="D8" i="5"/>
  <c r="D20" i="5" s="1"/>
  <c r="L19" i="4"/>
  <c r="F19" i="4"/>
  <c r="G16" i="4" s="1"/>
  <c r="D19" i="4"/>
  <c r="E18" i="4" s="1"/>
  <c r="B19" i="4"/>
  <c r="C9" i="4" s="1"/>
  <c r="L18" i="4"/>
  <c r="L17" i="4"/>
  <c r="E17" i="4"/>
  <c r="L16" i="4"/>
  <c r="L15" i="4"/>
  <c r="E15" i="4"/>
  <c r="L14" i="4"/>
  <c r="E14" i="4"/>
  <c r="L13" i="4"/>
  <c r="L12" i="4"/>
  <c r="E12" i="4"/>
  <c r="L11" i="4"/>
  <c r="E10" i="4"/>
  <c r="E9" i="4"/>
  <c r="O8" i="4"/>
  <c r="N8" i="4"/>
  <c r="M8" i="4"/>
  <c r="K8" i="4"/>
  <c r="J8" i="4"/>
  <c r="I8" i="4"/>
  <c r="D8" i="4"/>
  <c r="D20" i="4" s="1"/>
  <c r="L19" i="3"/>
  <c r="F19" i="3"/>
  <c r="G15" i="3" s="1"/>
  <c r="D19" i="3"/>
  <c r="E18" i="3" s="1"/>
  <c r="B19" i="3"/>
  <c r="C9" i="3" s="1"/>
  <c r="L18" i="3"/>
  <c r="L17" i="3"/>
  <c r="E17" i="3"/>
  <c r="L16" i="3"/>
  <c r="L15" i="3"/>
  <c r="E15" i="3"/>
  <c r="L14" i="3"/>
  <c r="E14" i="3"/>
  <c r="L13" i="3"/>
  <c r="L12" i="3"/>
  <c r="E12" i="3"/>
  <c r="L11" i="3"/>
  <c r="E10" i="3"/>
  <c r="E9" i="3"/>
  <c r="O8" i="3"/>
  <c r="N8" i="3"/>
  <c r="M8" i="3"/>
  <c r="K8" i="3"/>
  <c r="J8" i="3"/>
  <c r="I8" i="3"/>
  <c r="D8" i="3"/>
  <c r="D20" i="3" s="1"/>
  <c r="L19" i="2"/>
  <c r="F19" i="2"/>
  <c r="G15" i="2" s="1"/>
  <c r="D19" i="2"/>
  <c r="E18" i="2" s="1"/>
  <c r="B19" i="2"/>
  <c r="C9" i="2" s="1"/>
  <c r="L18" i="2"/>
  <c r="L17" i="2"/>
  <c r="L16" i="2"/>
  <c r="L15" i="2"/>
  <c r="E15" i="2"/>
  <c r="L14" i="2"/>
  <c r="E14" i="2"/>
  <c r="L13" i="2"/>
  <c r="L12" i="2"/>
  <c r="E12" i="2"/>
  <c r="L11" i="2"/>
  <c r="D9" i="2"/>
  <c r="E9" i="2" s="1"/>
  <c r="O8" i="2"/>
  <c r="N8" i="2"/>
  <c r="M8" i="2"/>
  <c r="K8" i="2"/>
  <c r="J8" i="2"/>
  <c r="I8" i="2"/>
  <c r="D8" i="2"/>
  <c r="D20" i="2" s="1"/>
  <c r="L19" i="1"/>
  <c r="F19" i="1"/>
  <c r="G17" i="1" s="1"/>
  <c r="D19" i="1"/>
  <c r="L18" i="1"/>
  <c r="E18" i="1"/>
  <c r="L17" i="1"/>
  <c r="E17" i="1"/>
  <c r="L16" i="1"/>
  <c r="G16" i="1"/>
  <c r="E16" i="1"/>
  <c r="L15" i="1"/>
  <c r="E15" i="1"/>
  <c r="L14" i="1"/>
  <c r="E14" i="1"/>
  <c r="L13" i="1"/>
  <c r="E13" i="1"/>
  <c r="L12" i="1"/>
  <c r="E12" i="1"/>
  <c r="L11" i="1"/>
  <c r="E11" i="1"/>
  <c r="E10" i="1"/>
  <c r="G9" i="1"/>
  <c r="E9" i="1"/>
  <c r="O8" i="1"/>
  <c r="N8" i="1"/>
  <c r="M8" i="1"/>
  <c r="K8" i="1"/>
  <c r="J8" i="1"/>
  <c r="I8" i="1"/>
  <c r="G8" i="1"/>
  <c r="E8" i="1"/>
  <c r="D8" i="1"/>
  <c r="D20" i="1" s="1"/>
  <c r="B12" i="10" l="1"/>
  <c r="B16" i="10"/>
  <c r="C12" i="10"/>
  <c r="C13" i="10"/>
  <c r="C14" i="10"/>
  <c r="C15" i="10"/>
  <c r="D12" i="10"/>
  <c r="D13" i="10"/>
  <c r="D14" i="10"/>
  <c r="D15" i="10"/>
  <c r="E13" i="10"/>
  <c r="F12" i="10"/>
  <c r="F13" i="10"/>
  <c r="F14" i="10"/>
  <c r="F15" i="10"/>
  <c r="B14" i="10"/>
  <c r="E16" i="10"/>
  <c r="G12" i="10"/>
  <c r="G13" i="10"/>
  <c r="G14" i="10"/>
  <c r="G15" i="10"/>
  <c r="B15" i="10"/>
  <c r="E12" i="10"/>
  <c r="E14" i="10"/>
  <c r="H12" i="10"/>
  <c r="H13" i="10"/>
  <c r="H14" i="10"/>
  <c r="H15" i="10"/>
  <c r="I12" i="10"/>
  <c r="I13" i="10"/>
  <c r="I14" i="10"/>
  <c r="I15" i="10"/>
  <c r="C4" i="7"/>
  <c r="C14" i="7"/>
  <c r="C12" i="7"/>
  <c r="C2" i="7"/>
  <c r="C17" i="7"/>
  <c r="C3" i="7"/>
  <c r="F19" i="7"/>
  <c r="G10" i="7" s="1"/>
  <c r="G14" i="7"/>
  <c r="G18" i="7"/>
  <c r="G8" i="7"/>
  <c r="G9" i="7"/>
  <c r="G15" i="7"/>
  <c r="G12" i="7"/>
  <c r="G17" i="8"/>
  <c r="G18" i="8"/>
  <c r="I8" i="8"/>
  <c r="G15" i="8"/>
  <c r="G12" i="8"/>
  <c r="G8" i="8"/>
  <c r="G9" i="8"/>
  <c r="G13" i="8"/>
  <c r="G10" i="8"/>
  <c r="G11" i="8"/>
  <c r="G14" i="8"/>
  <c r="G16" i="8"/>
  <c r="C14" i="8"/>
  <c r="C2" i="8"/>
  <c r="C3" i="8"/>
  <c r="C4" i="8"/>
  <c r="C2" i="6"/>
  <c r="C6" i="6"/>
  <c r="C12" i="6"/>
  <c r="C17" i="6"/>
  <c r="C14" i="6"/>
  <c r="C3" i="6"/>
  <c r="C4" i="6"/>
  <c r="G10" i="6"/>
  <c r="G11" i="6"/>
  <c r="G14" i="6"/>
  <c r="G17" i="6"/>
  <c r="G8" i="6"/>
  <c r="G18" i="6"/>
  <c r="G12" i="6"/>
  <c r="G15" i="6"/>
  <c r="G9" i="6"/>
  <c r="G16" i="6"/>
  <c r="G16" i="5"/>
  <c r="G11" i="5"/>
  <c r="C3" i="5"/>
  <c r="C12" i="5"/>
  <c r="G8" i="5"/>
  <c r="G13" i="5"/>
  <c r="G14" i="5"/>
  <c r="G9" i="5"/>
  <c r="G12" i="5"/>
  <c r="G15" i="5"/>
  <c r="G18" i="5"/>
  <c r="G10" i="5"/>
  <c r="G9" i="4"/>
  <c r="G8" i="4"/>
  <c r="G10" i="4"/>
  <c r="G11" i="4"/>
  <c r="G14" i="4"/>
  <c r="G17" i="4"/>
  <c r="G12" i="4"/>
  <c r="G15" i="4"/>
  <c r="G13" i="4"/>
  <c r="G18" i="4"/>
  <c r="C14" i="4"/>
  <c r="C2" i="4"/>
  <c r="C3" i="4"/>
  <c r="C12" i="4"/>
  <c r="C4" i="4"/>
  <c r="G13" i="3"/>
  <c r="G16" i="3"/>
  <c r="G8" i="3"/>
  <c r="G9" i="3"/>
  <c r="G11" i="3"/>
  <c r="G17" i="3"/>
  <c r="G10" i="3"/>
  <c r="G14" i="3"/>
  <c r="G18" i="3"/>
  <c r="G12" i="3"/>
  <c r="C12" i="3"/>
  <c r="C3" i="3"/>
  <c r="C14" i="3"/>
  <c r="C2" i="3"/>
  <c r="C4" i="3"/>
  <c r="G9" i="2"/>
  <c r="G10" i="2"/>
  <c r="G17" i="2"/>
  <c r="G11" i="2"/>
  <c r="G14" i="2"/>
  <c r="G18" i="2"/>
  <c r="G13" i="2"/>
  <c r="G16" i="2"/>
  <c r="G8" i="2"/>
  <c r="G12" i="2"/>
  <c r="C3" i="2"/>
  <c r="C6" i="2"/>
  <c r="C12" i="2"/>
  <c r="C4" i="2"/>
  <c r="C14" i="2"/>
  <c r="C2" i="2"/>
  <c r="C17" i="2"/>
  <c r="G12" i="1"/>
  <c r="C14" i="1"/>
  <c r="C2" i="1"/>
  <c r="C3" i="1"/>
  <c r="G11" i="1"/>
  <c r="C4" i="1"/>
  <c r="C12" i="1"/>
  <c r="G10" i="1"/>
  <c r="G15" i="1"/>
  <c r="G18" i="1"/>
  <c r="G13" i="1"/>
  <c r="G14" i="1"/>
  <c r="C12" i="8"/>
  <c r="C9" i="8"/>
  <c r="C6" i="9"/>
  <c r="C8" i="9"/>
  <c r="C11" i="9"/>
  <c r="E13" i="9"/>
  <c r="C17" i="9"/>
  <c r="C5" i="9"/>
  <c r="E11" i="9"/>
  <c r="C18" i="9"/>
  <c r="E8" i="9"/>
  <c r="E16" i="9"/>
  <c r="C6" i="8"/>
  <c r="C8" i="8"/>
  <c r="C11" i="8"/>
  <c r="E13" i="8"/>
  <c r="E9" i="8"/>
  <c r="C17" i="8"/>
  <c r="C5" i="8"/>
  <c r="C5" i="7"/>
  <c r="C6" i="7"/>
  <c r="G17" i="7"/>
  <c r="C8" i="7"/>
  <c r="C11" i="7"/>
  <c r="C18" i="7"/>
  <c r="E8" i="7"/>
  <c r="E16" i="7"/>
  <c r="E12" i="6"/>
  <c r="C5" i="6"/>
  <c r="E10" i="6"/>
  <c r="E17" i="6"/>
  <c r="C11" i="6"/>
  <c r="E13" i="6"/>
  <c r="C8" i="6"/>
  <c r="E11" i="6"/>
  <c r="C18" i="6"/>
  <c r="E8" i="6"/>
  <c r="E16" i="6"/>
  <c r="C4" i="5"/>
  <c r="C17" i="5"/>
  <c r="C2" i="5"/>
  <c r="C14" i="5"/>
  <c r="C6" i="5"/>
  <c r="C8" i="5"/>
  <c r="C11" i="5"/>
  <c r="C18" i="5"/>
  <c r="C5" i="5"/>
  <c r="E8" i="5"/>
  <c r="C5" i="4"/>
  <c r="C8" i="4"/>
  <c r="C11" i="4"/>
  <c r="E13" i="4"/>
  <c r="C17" i="4"/>
  <c r="E11" i="4"/>
  <c r="C18" i="4"/>
  <c r="C6" i="4"/>
  <c r="E8" i="4"/>
  <c r="E16" i="4"/>
  <c r="C6" i="3"/>
  <c r="C8" i="3"/>
  <c r="C11" i="3"/>
  <c r="E13" i="3"/>
  <c r="C17" i="3"/>
  <c r="E11" i="3"/>
  <c r="C18" i="3"/>
  <c r="C5" i="3"/>
  <c r="E8" i="3"/>
  <c r="E16" i="3"/>
  <c r="C5" i="2"/>
  <c r="E10" i="2"/>
  <c r="E17" i="2"/>
  <c r="C8" i="2"/>
  <c r="C11" i="2"/>
  <c r="E13" i="2"/>
  <c r="E11" i="2"/>
  <c r="C18" i="2"/>
  <c r="E8" i="2"/>
  <c r="E16" i="2"/>
  <c r="C8" i="1"/>
  <c r="C17" i="1"/>
  <c r="C18" i="1"/>
  <c r="C5" i="1"/>
  <c r="C6" i="1"/>
  <c r="I18" i="10" l="1"/>
  <c r="H18" i="10"/>
  <c r="G18" i="10"/>
  <c r="F18" i="10"/>
  <c r="E18" i="10"/>
  <c r="D18" i="10"/>
  <c r="C18" i="10"/>
  <c r="B18" i="10"/>
  <c r="C19" i="7"/>
  <c r="G11" i="7"/>
  <c r="G13" i="7"/>
  <c r="G16" i="7"/>
  <c r="C19" i="8"/>
  <c r="C19" i="6"/>
  <c r="C19" i="5"/>
  <c r="C19" i="4"/>
  <c r="C19" i="3"/>
  <c r="C19" i="2"/>
  <c r="C19" i="1"/>
</calcChain>
</file>

<file path=xl/sharedStrings.xml><?xml version="1.0" encoding="utf-8"?>
<sst xmlns="http://schemas.openxmlformats.org/spreadsheetml/2006/main" count="559" uniqueCount="60">
  <si>
    <t>Weight</t>
  </si>
  <si>
    <t>% of Total</t>
  </si>
  <si>
    <t>N</t>
  </si>
  <si>
    <t>Bigger</t>
  </si>
  <si>
    <t>smaller</t>
  </si>
  <si>
    <t>Gms</t>
  </si>
  <si>
    <t>Soil</t>
  </si>
  <si>
    <t>Cockle Left</t>
  </si>
  <si>
    <t>Unidentified Shell</t>
  </si>
  <si>
    <t>SAMPLE:</t>
  </si>
  <si>
    <t>Cockle Right</t>
  </si>
  <si>
    <t>Rocks</t>
  </si>
  <si>
    <t xml:space="preserve">start weight </t>
  </si>
  <si>
    <t>Artefacts</t>
  </si>
  <si>
    <t>Charcoal</t>
  </si>
  <si>
    <t>Bone</t>
  </si>
  <si>
    <t>NISP</t>
  </si>
  <si>
    <t>% of NISP</t>
  </si>
  <si>
    <t>MNI</t>
  </si>
  <si>
    <t>% of MNI</t>
  </si>
  <si>
    <t>Cockle Fragment Ratio</t>
  </si>
  <si>
    <t>Pipi Fragment Ratio</t>
  </si>
  <si>
    <t>Tuatua Fragment Ratio</t>
  </si>
  <si>
    <t>Sand %</t>
  </si>
  <si>
    <t>Silt %</t>
  </si>
  <si>
    <t>Clay %</t>
  </si>
  <si>
    <t>Texture</t>
  </si>
  <si>
    <t>Cockle big%</t>
  </si>
  <si>
    <t>Cockle small%</t>
  </si>
  <si>
    <t>dosina</t>
  </si>
  <si>
    <t>Taxon</t>
  </si>
  <si>
    <t>MNI #</t>
  </si>
  <si>
    <t>MNI %</t>
  </si>
  <si>
    <t>Wt. G.</t>
  </si>
  <si>
    <t>pipi</t>
  </si>
  <si>
    <t xml:space="preserve">Cockle </t>
  </si>
  <si>
    <t>oyster??</t>
  </si>
  <si>
    <t>Cats Eye</t>
  </si>
  <si>
    <t>whelk</t>
  </si>
  <si>
    <t>oyster</t>
  </si>
  <si>
    <t>Horn Shell</t>
  </si>
  <si>
    <t>turret shell</t>
  </si>
  <si>
    <t>Operculum</t>
  </si>
  <si>
    <t xml:space="preserve"> </t>
  </si>
  <si>
    <t>Gastropods Sp.</t>
  </si>
  <si>
    <t>Total</t>
  </si>
  <si>
    <t>tuatua</t>
  </si>
  <si>
    <t>&lt;1</t>
  </si>
  <si>
    <t>Bi vlve</t>
  </si>
  <si>
    <t>scallop</t>
  </si>
  <si>
    <t>Identified Shell</t>
  </si>
  <si>
    <t>Rock</t>
  </si>
  <si>
    <t>surface</t>
  </si>
  <si>
    <t>C1 S1</t>
  </si>
  <si>
    <t>C1 S2</t>
  </si>
  <si>
    <t>C1 S3</t>
  </si>
  <si>
    <t>C1 S4</t>
  </si>
  <si>
    <t>C2 S1</t>
  </si>
  <si>
    <t>C2 S2</t>
  </si>
  <si>
    <t>C2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</si>
</sst>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1" fillId="2" borderId="5" xfId="0" applyFont="1" applyFill="1" applyBorder="1" applyAlignment="1">
      <alignment horizontal="center" vertical="center"/>
    </xf>
    <xf numFmtId="164" fontId="0" fillId="0" borderId="6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164" fontId="0" fillId="0" borderId="0" xfId="0" applyNumberFormat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2" borderId="5" xfId="0" applyFont="1" applyFill="1" applyBorder="1" applyAlignment="1">
      <alignment wrapText="1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6" xfId="0" applyNumberFormat="1" applyBorder="1" applyAlignment="1">
      <alignment horizontal="right"/>
    </xf>
    <xf numFmtId="0" fontId="0" fillId="0" borderId="19" xfId="0" applyBorder="1"/>
    <xf numFmtId="0" fontId="3" fillId="2" borderId="1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4" xfId="0" applyNumberFormat="1" applyBorder="1"/>
    <xf numFmtId="1" fontId="0" fillId="0" borderId="25" xfId="0" applyNumberFormat="1" applyBorder="1" applyAlignment="1">
      <alignment horizontal="right"/>
    </xf>
    <xf numFmtId="0" fontId="1" fillId="3" borderId="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27" xfId="0" applyFont="1" applyBorder="1" applyAlignment="1">
      <alignment vertical="center"/>
    </xf>
    <xf numFmtId="0" fontId="4" fillId="0" borderId="26" xfId="0" applyFont="1" applyBorder="1" applyAlignment="1">
      <alignment vertical="center" wrapText="1"/>
    </xf>
    <xf numFmtId="0" fontId="5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5355-C278-475B-82C6-5B7393FB9167}">
  <dimension ref="A1:I18"/>
  <sheetViews>
    <sheetView workbookViewId="0">
      <selection activeCell="L8" sqref="L8"/>
    </sheetView>
  </sheetViews>
  <sheetFormatPr defaultRowHeight="14.4" x14ac:dyDescent="0.3"/>
  <cols>
    <col min="1" max="1" width="15.109375" bestFit="1" customWidth="1"/>
  </cols>
  <sheetData>
    <row r="1" spans="1:9" ht="15" thickBot="1" x14ac:dyDescent="0.35">
      <c r="A1" s="43"/>
      <c r="B1" s="47" t="s">
        <v>52</v>
      </c>
      <c r="C1" s="47" t="s">
        <v>53</v>
      </c>
      <c r="D1" s="47" t="s">
        <v>54</v>
      </c>
      <c r="E1" s="47" t="s">
        <v>55</v>
      </c>
      <c r="F1" s="47" t="s">
        <v>56</v>
      </c>
      <c r="G1" s="47" t="s">
        <v>57</v>
      </c>
      <c r="H1" s="47" t="s">
        <v>58</v>
      </c>
      <c r="I1" s="47" t="s">
        <v>59</v>
      </c>
    </row>
    <row r="2" spans="1:9" x14ac:dyDescent="0.3">
      <c r="A2" s="44" t="s">
        <v>6</v>
      </c>
      <c r="B2" s="44"/>
      <c r="C2" s="44"/>
      <c r="D2" s="44">
        <v>138</v>
      </c>
      <c r="E2" s="44">
        <v>266</v>
      </c>
      <c r="F2" s="44">
        <v>656</v>
      </c>
      <c r="G2" s="44"/>
      <c r="H2" s="44"/>
      <c r="I2" s="44">
        <v>301</v>
      </c>
    </row>
    <row r="3" spans="1:9" x14ac:dyDescent="0.3">
      <c r="A3" s="45" t="s">
        <v>8</v>
      </c>
      <c r="B3" s="45">
        <v>560</v>
      </c>
      <c r="C3" s="45">
        <v>150</v>
      </c>
      <c r="D3" s="45">
        <v>211</v>
      </c>
      <c r="E3" s="45">
        <v>575</v>
      </c>
      <c r="F3" s="45">
        <v>841</v>
      </c>
      <c r="G3" s="45">
        <v>111</v>
      </c>
      <c r="H3" s="45">
        <v>309</v>
      </c>
      <c r="I3" s="45">
        <v>600</v>
      </c>
    </row>
    <row r="4" spans="1:9" x14ac:dyDescent="0.3">
      <c r="A4" s="44" t="s">
        <v>50</v>
      </c>
      <c r="B4" s="44">
        <v>126</v>
      </c>
      <c r="C4" s="44">
        <v>97</v>
      </c>
      <c r="D4" s="44">
        <v>74</v>
      </c>
      <c r="E4" s="44">
        <v>96</v>
      </c>
      <c r="F4" s="44">
        <v>221</v>
      </c>
      <c r="G4" s="44">
        <v>21</v>
      </c>
      <c r="H4" s="44">
        <v>15</v>
      </c>
      <c r="I4" s="44">
        <v>77</v>
      </c>
    </row>
    <row r="5" spans="1:9" x14ac:dyDescent="0.3">
      <c r="A5" s="45" t="s">
        <v>51</v>
      </c>
      <c r="B5" s="45">
        <v>94</v>
      </c>
      <c r="C5" s="45"/>
      <c r="D5" s="45">
        <v>12</v>
      </c>
      <c r="E5" s="45"/>
      <c r="F5" s="45">
        <v>13</v>
      </c>
      <c r="G5" s="45"/>
      <c r="H5" s="45">
        <v>47</v>
      </c>
      <c r="I5" s="45">
        <v>45</v>
      </c>
    </row>
    <row r="6" spans="1:9" x14ac:dyDescent="0.3">
      <c r="A6" s="44" t="s">
        <v>14</v>
      </c>
      <c r="B6" s="44">
        <v>26</v>
      </c>
      <c r="C6" s="44">
        <v>23</v>
      </c>
      <c r="D6" s="44">
        <v>13</v>
      </c>
      <c r="E6" s="44">
        <v>33</v>
      </c>
      <c r="F6" s="48"/>
      <c r="G6" s="44">
        <v>28</v>
      </c>
      <c r="H6" s="48"/>
      <c r="I6" s="44">
        <v>52</v>
      </c>
    </row>
    <row r="7" spans="1:9" x14ac:dyDescent="0.3">
      <c r="A7" s="45" t="s">
        <v>15</v>
      </c>
      <c r="B7" s="45">
        <v>257</v>
      </c>
      <c r="C7" s="45">
        <v>13</v>
      </c>
      <c r="D7" s="45">
        <v>4</v>
      </c>
      <c r="E7" s="45">
        <v>25</v>
      </c>
      <c r="F7" s="45">
        <v>7</v>
      </c>
      <c r="G7" s="45">
        <v>11</v>
      </c>
      <c r="H7" s="45">
        <v>8</v>
      </c>
      <c r="I7" s="45">
        <v>3</v>
      </c>
    </row>
    <row r="8" spans="1:9" x14ac:dyDescent="0.3">
      <c r="A8" s="44" t="s">
        <v>13</v>
      </c>
      <c r="B8" s="44"/>
      <c r="C8" s="44"/>
      <c r="D8" s="44"/>
      <c r="E8" s="44"/>
      <c r="F8" s="44"/>
      <c r="G8" s="44"/>
      <c r="H8" s="44" t="s">
        <v>47</v>
      </c>
      <c r="I8" s="44"/>
    </row>
    <row r="9" spans="1:9" ht="15" thickBot="1" x14ac:dyDescent="0.35">
      <c r="A9" s="46" t="s">
        <v>45</v>
      </c>
      <c r="B9" s="46">
        <f t="shared" ref="B9:I9" si="0">SUM(B2:B8)</f>
        <v>1063</v>
      </c>
      <c r="C9" s="46">
        <f t="shared" si="0"/>
        <v>283</v>
      </c>
      <c r="D9" s="46">
        <f t="shared" si="0"/>
        <v>452</v>
      </c>
      <c r="E9" s="46">
        <f t="shared" si="0"/>
        <v>995</v>
      </c>
      <c r="F9" s="46">
        <f t="shared" si="0"/>
        <v>1738</v>
      </c>
      <c r="G9" s="46">
        <f t="shared" si="0"/>
        <v>171</v>
      </c>
      <c r="H9" s="46">
        <f t="shared" si="0"/>
        <v>379</v>
      </c>
      <c r="I9" s="46">
        <f t="shared" si="0"/>
        <v>1078</v>
      </c>
    </row>
    <row r="12" spans="1:9" x14ac:dyDescent="0.3">
      <c r="A12" s="44" t="s">
        <v>6</v>
      </c>
      <c r="B12" s="17">
        <f t="shared" ref="B12:I12" si="1">B2/B9*100</f>
        <v>0</v>
      </c>
      <c r="C12" s="17">
        <f t="shared" si="1"/>
        <v>0</v>
      </c>
      <c r="D12" s="17">
        <f t="shared" si="1"/>
        <v>30.53097345132743</v>
      </c>
      <c r="E12" s="17">
        <f t="shared" si="1"/>
        <v>26.733668341708544</v>
      </c>
      <c r="F12" s="17">
        <f t="shared" si="1"/>
        <v>37.744533947065598</v>
      </c>
      <c r="G12" s="17">
        <f t="shared" si="1"/>
        <v>0</v>
      </c>
      <c r="H12" s="17">
        <f t="shared" si="1"/>
        <v>0</v>
      </c>
      <c r="I12" s="17">
        <f t="shared" si="1"/>
        <v>27.922077922077921</v>
      </c>
    </row>
    <row r="13" spans="1:9" x14ac:dyDescent="0.3">
      <c r="A13" s="45" t="s">
        <v>8</v>
      </c>
      <c r="B13" s="17">
        <f t="shared" ref="B13:I13" si="2">B3/B9*100</f>
        <v>52.681091251175914</v>
      </c>
      <c r="C13" s="17">
        <f t="shared" si="2"/>
        <v>53.003533568904594</v>
      </c>
      <c r="D13" s="17">
        <f t="shared" si="2"/>
        <v>46.681415929203538</v>
      </c>
      <c r="E13" s="17">
        <f t="shared" si="2"/>
        <v>57.788944723618087</v>
      </c>
      <c r="F13" s="17">
        <f t="shared" si="2"/>
        <v>48.388952819332566</v>
      </c>
      <c r="G13" s="17">
        <f t="shared" si="2"/>
        <v>64.912280701754383</v>
      </c>
      <c r="H13" s="17">
        <f t="shared" si="2"/>
        <v>81.530343007915562</v>
      </c>
      <c r="I13" s="17">
        <f t="shared" si="2"/>
        <v>55.658627087198518</v>
      </c>
    </row>
    <row r="14" spans="1:9" x14ac:dyDescent="0.3">
      <c r="A14" s="44" t="s">
        <v>50</v>
      </c>
      <c r="B14" s="17">
        <f t="shared" ref="B14:I14" si="3">B4/B9*100</f>
        <v>11.853245531514581</v>
      </c>
      <c r="C14" s="17">
        <f t="shared" si="3"/>
        <v>34.275618374558306</v>
      </c>
      <c r="D14" s="17">
        <f t="shared" si="3"/>
        <v>16.371681415929203</v>
      </c>
      <c r="E14" s="17">
        <f t="shared" si="3"/>
        <v>9.6482412060301499</v>
      </c>
      <c r="F14" s="17">
        <f t="shared" si="3"/>
        <v>12.715765247410818</v>
      </c>
      <c r="G14" s="17">
        <f t="shared" si="3"/>
        <v>12.280701754385964</v>
      </c>
      <c r="H14" s="17">
        <f t="shared" si="3"/>
        <v>3.9577836411609502</v>
      </c>
      <c r="I14" s="17">
        <f t="shared" si="3"/>
        <v>7.1428571428571423</v>
      </c>
    </row>
    <row r="15" spans="1:9" x14ac:dyDescent="0.3">
      <c r="A15" s="45" t="s">
        <v>51</v>
      </c>
      <c r="B15" s="17">
        <f t="shared" ref="B15:I15" si="4">B5/B9*100</f>
        <v>8.8428974600188148</v>
      </c>
      <c r="C15" s="17">
        <f t="shared" si="4"/>
        <v>0</v>
      </c>
      <c r="D15" s="17">
        <f t="shared" si="4"/>
        <v>2.6548672566371683</v>
      </c>
      <c r="E15" s="17">
        <f t="shared" si="4"/>
        <v>0</v>
      </c>
      <c r="F15" s="17">
        <f t="shared" si="4"/>
        <v>0.74798619102416575</v>
      </c>
      <c r="G15" s="17">
        <f t="shared" si="4"/>
        <v>0</v>
      </c>
      <c r="H15" s="17">
        <f t="shared" si="4"/>
        <v>12.401055408970976</v>
      </c>
      <c r="I15" s="17">
        <f t="shared" si="4"/>
        <v>4.1743970315398888</v>
      </c>
    </row>
    <row r="16" spans="1:9" x14ac:dyDescent="0.3">
      <c r="A16" s="44" t="s">
        <v>14</v>
      </c>
      <c r="B16" s="17">
        <f t="shared" ref="B16:I16" si="5">B6/B9*100</f>
        <v>2.4459078080903107</v>
      </c>
      <c r="C16" s="17">
        <f t="shared" si="5"/>
        <v>8.1272084805653702</v>
      </c>
      <c r="D16" s="17">
        <f t="shared" si="5"/>
        <v>2.8761061946902653</v>
      </c>
      <c r="E16" s="17">
        <f t="shared" si="5"/>
        <v>3.3165829145728645</v>
      </c>
      <c r="F16" s="17">
        <f t="shared" si="5"/>
        <v>0</v>
      </c>
      <c r="G16" s="17">
        <f t="shared" si="5"/>
        <v>16.374269005847953</v>
      </c>
      <c r="H16" s="17">
        <f t="shared" si="5"/>
        <v>0</v>
      </c>
      <c r="I16" s="17">
        <f t="shared" si="5"/>
        <v>4.8237476808905377</v>
      </c>
    </row>
    <row r="18" spans="2:9" x14ac:dyDescent="0.3">
      <c r="B18" s="17">
        <f t="shared" ref="B18:I18" si="6">SUM(B12:B17)</f>
        <v>75.823142050799632</v>
      </c>
      <c r="C18" s="17">
        <f t="shared" si="6"/>
        <v>95.406360424028264</v>
      </c>
      <c r="D18" s="17">
        <f t="shared" si="6"/>
        <v>99.115044247787608</v>
      </c>
      <c r="E18" s="17">
        <f t="shared" si="6"/>
        <v>97.487437185929636</v>
      </c>
      <c r="F18" s="17">
        <f t="shared" si="6"/>
        <v>99.597238204833147</v>
      </c>
      <c r="G18" s="17">
        <f t="shared" si="6"/>
        <v>93.567251461988292</v>
      </c>
      <c r="H18" s="17">
        <f t="shared" si="6"/>
        <v>97.889182058047481</v>
      </c>
      <c r="I18" s="17">
        <f t="shared" si="6"/>
        <v>99.721706864563998</v>
      </c>
    </row>
  </sheetData>
  <conditionalFormatting sqref="B12:B13 B15:B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I1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3 C15:C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3 D15:D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3 E15:E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3 F15:F1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3 G15:G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:H13 H15:H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:I13 I15:I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9F36-7F09-46C7-A703-9CCCC7E16DF8}">
  <dimension ref="A1:Q20"/>
  <sheetViews>
    <sheetView workbookViewId="0">
      <selection sqref="A1:R22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C2" s="6" t="e">
        <f>B2/B19*100</f>
        <v>#DIV/0!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C3" s="6" t="e">
        <f>B3/B19*100</f>
        <v>#DIV/0!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C4" s="6" t="e">
        <f>B4/B19*100</f>
        <v>#DIV/0!</v>
      </c>
      <c r="F4" t="s">
        <v>12</v>
      </c>
    </row>
    <row r="5" spans="1:17" x14ac:dyDescent="0.3">
      <c r="A5" s="5" t="s">
        <v>13</v>
      </c>
      <c r="C5" s="6" t="e">
        <f>B5/B19*100</f>
        <v>#DIV/0!</v>
      </c>
    </row>
    <row r="6" spans="1:17" ht="15" thickBot="1" x14ac:dyDescent="0.35">
      <c r="A6" s="5" t="s">
        <v>14</v>
      </c>
      <c r="C6" s="6" t="e">
        <f>B6/B19*100</f>
        <v>#DIV/0!</v>
      </c>
    </row>
    <row r="7" spans="1:17" ht="43.2" x14ac:dyDescent="0.3">
      <c r="A7" s="5" t="s">
        <v>15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 t="e">
        <f>B8/B19*100</f>
        <v>#DIV/0!</v>
      </c>
      <c r="D8" s="16">
        <f>L2+L3</f>
        <v>0</v>
      </c>
      <c r="E8" s="17" t="e">
        <f>D8/D19*100</f>
        <v>#DIV/0!</v>
      </c>
      <c r="F8" s="18"/>
      <c r="G8" s="6" t="e">
        <f>F8/F19*100</f>
        <v>#DIV/0!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C9" s="6" t="e">
        <f>B9/B19*100</f>
        <v>#DIV/0!</v>
      </c>
      <c r="D9" s="23">
        <f>M2+M3</f>
        <v>0</v>
      </c>
      <c r="E9" s="17" t="e">
        <f>D9/D19*100</f>
        <v>#DIV/0!</v>
      </c>
      <c r="F9" s="24"/>
      <c r="G9" s="6" t="e">
        <f>F9/F19*100</f>
        <v>#DIV/0!</v>
      </c>
    </row>
    <row r="10" spans="1:17" x14ac:dyDescent="0.3">
      <c r="A10" s="5" t="s">
        <v>29</v>
      </c>
      <c r="C10" s="6">
        <v>0</v>
      </c>
      <c r="D10" s="23"/>
      <c r="E10" s="17" t="e">
        <f>D10/D19*100</f>
        <v>#DIV/0!</v>
      </c>
      <c r="F10" s="24"/>
      <c r="G10" s="6" t="e">
        <f>F10/F19*100</f>
        <v>#DIV/0!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C11" s="6" t="e">
        <f>B11/B19*100</f>
        <v>#DIV/0!</v>
      </c>
      <c r="D11" s="23"/>
      <c r="E11" s="17" t="e">
        <f>D11/D19*100</f>
        <v>#DIV/0!</v>
      </c>
      <c r="F11" s="24"/>
      <c r="G11" s="6" t="e">
        <f>F11/F19*100</f>
        <v>#DIV/0!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36</v>
      </c>
      <c r="C12" s="6" t="e">
        <f>B12/B19*100</f>
        <v>#DIV/0!</v>
      </c>
      <c r="D12" s="23"/>
      <c r="E12" s="17" t="e">
        <f>D12/D19*100</f>
        <v>#DIV/0!</v>
      </c>
      <c r="F12" s="24"/>
      <c r="G12" s="6" t="e">
        <f>F12/F19*100</f>
        <v>#DIV/0!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 t="e">
        <f>F13/F19*100</f>
        <v>#DIV/0!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 t="e">
        <f>B14/B19*100</f>
        <v>#DIV/0!</v>
      </c>
      <c r="D14" s="23"/>
      <c r="E14" s="17" t="e">
        <f>D14/D19*100</f>
        <v>#DIV/0!</v>
      </c>
      <c r="F14" s="24"/>
      <c r="G14" s="6" t="e">
        <f>F14/F19*100</f>
        <v>#DIV/0!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 t="e">
        <f>F15/F19*100</f>
        <v>#DIV/0!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 t="e">
        <f>F16/F19*100</f>
        <v>#DIV/0!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 t="e">
        <f>B17/B19*100</f>
        <v>#DIV/0!</v>
      </c>
      <c r="D17" s="23"/>
      <c r="E17" s="17" t="e">
        <f>D17/D19*100</f>
        <v>#DIV/0!</v>
      </c>
      <c r="F17" s="24"/>
      <c r="G17" s="6" t="e">
        <f>F17/F19*100</f>
        <v>#DIV/0!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C18" s="6" t="e">
        <f>B18/B19*100</f>
        <v>#DIV/0!</v>
      </c>
      <c r="D18" s="23"/>
      <c r="E18" s="17" t="e">
        <f>D18/D19*100</f>
        <v>#DIV/0!</v>
      </c>
      <c r="F18" s="33"/>
      <c r="G18" s="6" t="e">
        <f>F18/F19*100</f>
        <v>#DIV/0!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0</v>
      </c>
      <c r="C19" s="36" t="e">
        <f>SUM(C2:C18)</f>
        <v>#DIV/0!</v>
      </c>
      <c r="D19" s="37">
        <f>D22</f>
        <v>0</v>
      </c>
      <c r="E19" s="38"/>
      <c r="F19" s="35">
        <f>SUM(F8:F18)</f>
        <v>0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0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2621-CF5A-4452-8DE0-689CD9C43C6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75DC-2683-4E3D-99A3-BAA9E4F13D72}">
  <dimension ref="A1:Q20"/>
  <sheetViews>
    <sheetView topLeftCell="A7" workbookViewId="0">
      <selection activeCell="B21" sqref="B21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C2" s="6">
        <f>B2/B19*100</f>
        <v>0</v>
      </c>
      <c r="K2" s="4" t="s">
        <v>7</v>
      </c>
      <c r="L2" s="4"/>
      <c r="M2" s="4">
        <v>1</v>
      </c>
      <c r="O2" s="4" t="s">
        <v>7</v>
      </c>
      <c r="P2" s="4"/>
      <c r="Q2" s="4"/>
    </row>
    <row r="3" spans="1:17" ht="28.8" x14ac:dyDescent="0.3">
      <c r="A3" s="7" t="s">
        <v>8</v>
      </c>
      <c r="B3">
        <v>560</v>
      </c>
      <c r="C3" s="6">
        <f>B3/B19*100</f>
        <v>52.681091251175914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B4">
        <v>94</v>
      </c>
      <c r="C4" s="6">
        <f>B4/B19*100</f>
        <v>8.8428974600188148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26</v>
      </c>
      <c r="C6" s="6">
        <f>B6/B19*100</f>
        <v>2.4459078080903107</v>
      </c>
    </row>
    <row r="7" spans="1:17" ht="43.2" x14ac:dyDescent="0.3">
      <c r="A7" s="5" t="s">
        <v>15</v>
      </c>
      <c r="B7">
        <v>257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f>26+31+30</f>
        <v>87</v>
      </c>
      <c r="C9" s="6">
        <f>B9/B19*100</f>
        <v>8.1843838193791143</v>
      </c>
      <c r="D9" s="23">
        <f>13+15+41</f>
        <v>69</v>
      </c>
      <c r="E9" s="17" t="e">
        <f>D9/D19*100</f>
        <v>#DIV/0!</v>
      </c>
      <c r="F9" s="24">
        <v>1</v>
      </c>
      <c r="G9" s="6">
        <f>F9/F19*100</f>
        <v>10</v>
      </c>
    </row>
    <row r="10" spans="1:17" x14ac:dyDescent="0.3">
      <c r="A10" s="5" t="s">
        <v>29</v>
      </c>
      <c r="B10">
        <v>21</v>
      </c>
      <c r="C10" s="6">
        <v>0</v>
      </c>
      <c r="D10" s="23">
        <v>8</v>
      </c>
      <c r="E10" s="17" t="e">
        <f>D10/D19*100</f>
        <v>#DIV/0!</v>
      </c>
      <c r="F10" s="24">
        <v>4</v>
      </c>
      <c r="G10" s="6">
        <f>F10/F19*100</f>
        <v>40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9</v>
      </c>
      <c r="C11" s="6"/>
      <c r="D11" s="23">
        <v>2</v>
      </c>
      <c r="E11" s="17" t="e">
        <f>D11/D19*100</f>
        <v>#DIV/0!</v>
      </c>
      <c r="F11" s="24">
        <v>1</v>
      </c>
      <c r="G11" s="6">
        <f>F11/F19*100</f>
        <v>10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8</v>
      </c>
      <c r="C12" s="6">
        <f>B12/B19*100</f>
        <v>0.75258701787394167</v>
      </c>
      <c r="D12" s="23">
        <v>4</v>
      </c>
      <c r="E12" s="17" t="e">
        <f>D12/D19*100</f>
        <v>#DIV/0!</v>
      </c>
      <c r="F12" s="24">
        <v>2</v>
      </c>
      <c r="G12" s="6">
        <f>F12/F19*100</f>
        <v>20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42" t="s">
        <v>48</v>
      </c>
      <c r="B15">
        <v>1</v>
      </c>
      <c r="C15" s="6">
        <v>0</v>
      </c>
      <c r="D15" s="23">
        <v>1</v>
      </c>
      <c r="E15" s="17" t="e">
        <f>D15/D19*100</f>
        <v>#DIV/0!</v>
      </c>
      <c r="F15" s="24">
        <v>1</v>
      </c>
      <c r="G15" s="6">
        <f>F15/F19*100</f>
        <v>10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 t="s">
        <v>47</v>
      </c>
      <c r="C18" s="6" t="e">
        <f>B18/B19*100</f>
        <v>#VALUE!</v>
      </c>
      <c r="D18" s="23">
        <v>1</v>
      </c>
      <c r="E18" s="17" t="e">
        <f>D18/D19*100</f>
        <v>#DIV/0!</v>
      </c>
      <c r="F18" s="33">
        <v>1</v>
      </c>
      <c r="G18" s="6">
        <f>F18/F19*100</f>
        <v>10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1063</v>
      </c>
      <c r="C19" s="36" t="e">
        <f>SUM(C2:C18)</f>
        <v>#VALUE!</v>
      </c>
      <c r="D19" s="37">
        <f>D22</f>
        <v>0</v>
      </c>
      <c r="E19" s="38"/>
      <c r="F19" s="35">
        <f>SUM(F8:F18)</f>
        <v>10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85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AC64-5575-4603-9170-2A20CAF36C4C}">
  <dimension ref="A1:Q20"/>
  <sheetViews>
    <sheetView topLeftCell="A7" workbookViewId="0">
      <selection activeCell="B21" sqref="B21"/>
    </sheetView>
  </sheetViews>
  <sheetFormatPr defaultRowHeight="14.4" x14ac:dyDescent="0.3"/>
  <cols>
    <col min="1" max="1" width="13.77734375" bestFit="1" customWidth="1"/>
    <col min="9" max="9" width="13.77734375" bestFit="1" customWidth="1"/>
  </cols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C2" s="6">
        <f>B2/B19*100</f>
        <v>0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150</v>
      </c>
      <c r="C3" s="6">
        <f>B3/B19*100</f>
        <v>53.003533568904594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C4" s="6">
        <f>B4/B19*100</f>
        <v>0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23</v>
      </c>
      <c r="C6" s="6">
        <f>B6/B19*100</f>
        <v>8.1272084805653702</v>
      </c>
    </row>
    <row r="7" spans="1:17" ht="43.2" x14ac:dyDescent="0.3">
      <c r="A7" s="5" t="s">
        <v>15</v>
      </c>
      <c r="B7">
        <v>13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B8">
        <v>49</v>
      </c>
      <c r="C8" s="6">
        <f>B8/B19*100</f>
        <v>17.314487632508836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C9" s="6">
        <f>B9/B19*100</f>
        <v>0</v>
      </c>
      <c r="D9" s="23">
        <f>M2+M3</f>
        <v>0</v>
      </c>
      <c r="E9" s="17" t="e">
        <f>D9/D19*100</f>
        <v>#DIV/0!</v>
      </c>
      <c r="F9" s="24"/>
      <c r="G9" s="6">
        <f>F9/F19*100</f>
        <v>0</v>
      </c>
    </row>
    <row r="10" spans="1:17" x14ac:dyDescent="0.3">
      <c r="A10" s="5" t="s">
        <v>29</v>
      </c>
      <c r="B10">
        <v>2</v>
      </c>
      <c r="C10" s="6">
        <v>0</v>
      </c>
      <c r="D10" s="23">
        <v>1</v>
      </c>
      <c r="E10" s="17" t="e">
        <f>D10/D19*100</f>
        <v>#DIV/0!</v>
      </c>
      <c r="F10" s="24">
        <v>1</v>
      </c>
      <c r="G10" s="6">
        <f>F10/F19*100</f>
        <v>33.333333333333329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44</v>
      </c>
      <c r="C11" s="6">
        <f>B11/B19*100</f>
        <v>15.547703180212014</v>
      </c>
      <c r="D11" s="23">
        <v>2</v>
      </c>
      <c r="E11" s="17" t="e">
        <f>D11/D19*100</f>
        <v>#DIV/0!</v>
      </c>
      <c r="F11" s="24">
        <v>1</v>
      </c>
      <c r="G11" s="6">
        <f>F11/F19*100</f>
        <v>33.333333333333329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36</v>
      </c>
      <c r="C12" s="6">
        <f>B12/B19*100</f>
        <v>0</v>
      </c>
      <c r="D12" s="23"/>
      <c r="E12" s="17" t="e">
        <f>D12/D19*100</f>
        <v>#DIV/0!</v>
      </c>
      <c r="F12" s="24"/>
      <c r="G12" s="6">
        <f>F12/F19*100</f>
        <v>0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>
        <v>2</v>
      </c>
      <c r="C18" s="6">
        <f>B18/B19*100</f>
        <v>0.70671378091872794</v>
      </c>
      <c r="D18" s="23">
        <v>1</v>
      </c>
      <c r="E18" s="17" t="e">
        <f>D18/D19*100</f>
        <v>#DIV/0!</v>
      </c>
      <c r="F18" s="33">
        <v>1</v>
      </c>
      <c r="G18" s="6">
        <f>F18/F19*100</f>
        <v>33.333333333333329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283</v>
      </c>
      <c r="C19" s="36">
        <f>SUM(C2:C18)</f>
        <v>94.699646643109546</v>
      </c>
      <c r="D19" s="37">
        <f>D22</f>
        <v>0</v>
      </c>
      <c r="E19" s="38"/>
      <c r="F19" s="35">
        <f>SUM(F8:F18)</f>
        <v>3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4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DC8F-06C6-4978-A357-05B9BBC2036B}">
  <dimension ref="A1:Q22"/>
  <sheetViews>
    <sheetView topLeftCell="A8" workbookViewId="0">
      <selection activeCell="B23" sqref="B23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B2">
        <v>138</v>
      </c>
      <c r="C2" s="6">
        <f>B2/B19*100</f>
        <v>30.53097345132743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211</v>
      </c>
      <c r="C3" s="6">
        <f>B3/B19*100</f>
        <v>46.681415929203538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B4">
        <v>12</v>
      </c>
      <c r="C4" s="6">
        <f>B4/B19*100</f>
        <v>2.6548672566371683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13</v>
      </c>
      <c r="C6" s="6">
        <f>B6/B19*100</f>
        <v>2.8761061946902653</v>
      </c>
    </row>
    <row r="7" spans="1:17" ht="43.2" x14ac:dyDescent="0.3">
      <c r="A7" s="5" t="s">
        <v>15</v>
      </c>
      <c r="B7">
        <v>4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53</v>
      </c>
      <c r="C9" s="6">
        <f>B9/B19*100</f>
        <v>11.725663716814159</v>
      </c>
      <c r="D9" s="23">
        <v>68</v>
      </c>
      <c r="E9" s="17" t="e">
        <f>D9/D19*100</f>
        <v>#DIV/0!</v>
      </c>
      <c r="F9" s="24"/>
      <c r="G9" s="6">
        <f>F9/F19*100</f>
        <v>0</v>
      </c>
    </row>
    <row r="10" spans="1:17" x14ac:dyDescent="0.3">
      <c r="A10" s="5" t="s">
        <v>29</v>
      </c>
      <c r="B10">
        <v>1</v>
      </c>
      <c r="C10" s="6">
        <v>0</v>
      </c>
      <c r="D10" s="23">
        <v>1</v>
      </c>
      <c r="E10" s="17" t="e">
        <f>D10/D19*100</f>
        <v>#DIV/0!</v>
      </c>
      <c r="F10" s="24">
        <v>1</v>
      </c>
      <c r="G10" s="6">
        <f>F10/F19*100</f>
        <v>16.666666666666664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19</v>
      </c>
      <c r="C11" s="6">
        <f>B11/B19*100</f>
        <v>4.2035398230088497</v>
      </c>
      <c r="D11" s="23">
        <v>7</v>
      </c>
      <c r="E11" s="17" t="e">
        <f>D11/D19*100</f>
        <v>#DIV/0!</v>
      </c>
      <c r="F11" s="24">
        <v>4</v>
      </c>
      <c r="G11" s="6">
        <f>F11/F19*100</f>
        <v>66.666666666666657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1</v>
      </c>
      <c r="C12" s="6">
        <f>B12/B19*100</f>
        <v>0.22123893805309736</v>
      </c>
      <c r="D12" s="23">
        <v>1</v>
      </c>
      <c r="E12" s="17" t="e">
        <f>D12/D19*100</f>
        <v>#DIV/0!</v>
      </c>
      <c r="F12" s="24">
        <v>1</v>
      </c>
      <c r="G12" s="6">
        <f>F12/F19*100</f>
        <v>16.666666666666664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C18" s="6">
        <f>B18/B19*100</f>
        <v>0</v>
      </c>
      <c r="D18" s="23"/>
      <c r="E18" s="17" t="e">
        <f>D18/D19*100</f>
        <v>#DIV/0!</v>
      </c>
      <c r="F18" s="33"/>
      <c r="G18" s="6">
        <f>F18/F19*100</f>
        <v>0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452</v>
      </c>
      <c r="C19" s="36">
        <f>SUM(C2:C18)</f>
        <v>98.893805309734503</v>
      </c>
      <c r="D19" s="37">
        <f>D22</f>
        <v>0</v>
      </c>
      <c r="E19" s="38"/>
      <c r="F19" s="35">
        <f>SUM(F8:F18)</f>
        <v>6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77</v>
      </c>
      <c r="I20" s="5" t="s">
        <v>44</v>
      </c>
      <c r="J20" s="39"/>
      <c r="K20" s="39"/>
      <c r="L20" s="40"/>
      <c r="M20" s="41"/>
    </row>
    <row r="22" spans="1:15" x14ac:dyDescent="0.3">
      <c r="B22">
        <f>53+1+19+1</f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92BE-9D0A-462B-8D60-DFD352F66687}">
  <dimension ref="A1:Q20"/>
  <sheetViews>
    <sheetView tabSelected="1" topLeftCell="A7" workbookViewId="0">
      <selection activeCell="E22" sqref="E22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B2">
        <v>266</v>
      </c>
      <c r="C2" s="6">
        <f>B2/B19*100</f>
        <v>26.733668341708544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575</v>
      </c>
      <c r="C3" s="6">
        <f>B3/B19*100</f>
        <v>57.788944723618087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C4" s="6">
        <f>B4/B19*100</f>
        <v>0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33</v>
      </c>
      <c r="C6" s="6">
        <f>B6/B19*100</f>
        <v>3.3165829145728645</v>
      </c>
    </row>
    <row r="7" spans="1:17" ht="43.2" x14ac:dyDescent="0.3">
      <c r="A7" s="5" t="s">
        <v>15</v>
      </c>
      <c r="B7">
        <v>25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56</v>
      </c>
      <c r="C9" s="6">
        <f>B9/B19*100</f>
        <v>5.6281407035175883</v>
      </c>
      <c r="D9" s="23">
        <v>141</v>
      </c>
      <c r="E9" s="17" t="e">
        <f>D9/D19*100</f>
        <v>#DIV/0!</v>
      </c>
      <c r="F9" s="24">
        <v>71</v>
      </c>
      <c r="G9" s="6">
        <f>F9/F19*100</f>
        <v>83.529411764705884</v>
      </c>
    </row>
    <row r="10" spans="1:17" x14ac:dyDescent="0.3">
      <c r="A10" s="5" t="s">
        <v>29</v>
      </c>
      <c r="B10">
        <v>1</v>
      </c>
      <c r="C10" s="6">
        <v>0</v>
      </c>
      <c r="D10" s="23">
        <v>1</v>
      </c>
      <c r="E10" s="17" t="e">
        <f>D10/D19*100</f>
        <v>#DIV/0!</v>
      </c>
      <c r="F10" s="24">
        <v>1</v>
      </c>
      <c r="G10" s="6">
        <f>F10/F19*100</f>
        <v>1.1764705882352942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22</v>
      </c>
      <c r="C11" s="6">
        <f>B11/B19*100</f>
        <v>2.2110552763819098</v>
      </c>
      <c r="D11" s="23">
        <v>10</v>
      </c>
      <c r="E11" s="17" t="e">
        <f>D11/D19*100</f>
        <v>#DIV/0!</v>
      </c>
      <c r="F11" s="24">
        <v>5</v>
      </c>
      <c r="G11" s="6">
        <f>F11/F19*100</f>
        <v>5.8823529411764701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16</v>
      </c>
      <c r="C12" s="6">
        <f>B12/B19*100</f>
        <v>1.6080402010050252</v>
      </c>
      <c r="D12" s="23">
        <v>10</v>
      </c>
      <c r="E12" s="17" t="e">
        <f>D12/D19*100</f>
        <v>#DIV/0!</v>
      </c>
      <c r="F12" s="24">
        <v>5</v>
      </c>
      <c r="G12" s="6">
        <f>F12/F19*100</f>
        <v>5.8823529411764701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49</v>
      </c>
      <c r="B13">
        <v>1</v>
      </c>
      <c r="C13" s="6">
        <v>0</v>
      </c>
      <c r="D13" s="23">
        <v>1</v>
      </c>
      <c r="E13" s="17" t="e">
        <f>D13/D19*100</f>
        <v>#DIV/0!</v>
      </c>
      <c r="F13" s="24">
        <v>1</v>
      </c>
      <c r="G13" s="6">
        <f>F13/F19*100</f>
        <v>1.1764705882352942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 t="s">
        <v>47</v>
      </c>
      <c r="C18" s="6" t="e">
        <f>B18/B19*100</f>
        <v>#VALUE!</v>
      </c>
      <c r="D18" s="23">
        <v>2</v>
      </c>
      <c r="E18" s="17" t="e">
        <f>D18/D19*100</f>
        <v>#DIV/0!</v>
      </c>
      <c r="F18" s="33">
        <v>2</v>
      </c>
      <c r="G18" s="6">
        <f>F18/F19*100</f>
        <v>2.3529411764705883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995</v>
      </c>
      <c r="C19" s="36" t="e">
        <f>SUM(C2:C18)</f>
        <v>#VALUE!</v>
      </c>
      <c r="D19" s="37">
        <f>D22</f>
        <v>0</v>
      </c>
      <c r="E19" s="38"/>
      <c r="F19" s="35">
        <f>SUM(F8:F18)</f>
        <v>85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165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DB0B-EA54-4A1F-9C8A-A0FDF4D696D5}">
  <dimension ref="A1:Q22"/>
  <sheetViews>
    <sheetView workbookViewId="0">
      <selection activeCell="E3" sqref="E3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B2">
        <v>656</v>
      </c>
      <c r="C2" s="6">
        <f>B2/B19*100</f>
        <v>37.744533947065598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841</v>
      </c>
      <c r="C3" s="6">
        <f>B3/B19*100</f>
        <v>48.388952819332566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B4">
        <v>13</v>
      </c>
      <c r="C4" s="6">
        <f>B4/B19*100</f>
        <v>0.74798619102416575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C6" s="6">
        <f>B6/B19*100</f>
        <v>0</v>
      </c>
    </row>
    <row r="7" spans="1:17" ht="43.2" x14ac:dyDescent="0.3">
      <c r="A7" s="5" t="s">
        <v>15</v>
      </c>
      <c r="B7">
        <v>7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184</v>
      </c>
      <c r="C9" s="6">
        <f>B9/B19*100</f>
        <v>10.586881472957423</v>
      </c>
      <c r="D9" s="23">
        <f>96+170</f>
        <v>266</v>
      </c>
      <c r="E9" s="17" t="e">
        <f>D9/D19*100</f>
        <v>#DIV/0!</v>
      </c>
      <c r="F9" s="24">
        <v>133</v>
      </c>
      <c r="G9" s="6">
        <f>F9/F19*100</f>
        <v>89.86486486486487</v>
      </c>
    </row>
    <row r="10" spans="1:17" x14ac:dyDescent="0.3">
      <c r="A10" s="5" t="s">
        <v>29</v>
      </c>
      <c r="B10">
        <v>14</v>
      </c>
      <c r="C10" s="6">
        <v>0</v>
      </c>
      <c r="D10" s="23">
        <v>12</v>
      </c>
      <c r="E10" s="17" t="e">
        <f>D10/D19*100</f>
        <v>#DIV/0!</v>
      </c>
      <c r="F10" s="24">
        <v>6</v>
      </c>
      <c r="G10" s="6">
        <f>F10/F19*100</f>
        <v>4.0540540540540544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12</v>
      </c>
      <c r="C11" s="6">
        <f>B11/B19*100</f>
        <v>0.69044879171461448</v>
      </c>
      <c r="D11" s="23">
        <v>7</v>
      </c>
      <c r="E11" s="17" t="e">
        <f>D11/D19*100</f>
        <v>#DIV/0!</v>
      </c>
      <c r="F11" s="24">
        <v>4</v>
      </c>
      <c r="G11" s="6">
        <f>F11/F19*100</f>
        <v>2.7027027027027026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10</v>
      </c>
      <c r="C12" s="6">
        <f>B12/B19*100</f>
        <v>0.57537399309551207</v>
      </c>
      <c r="D12" s="23">
        <v>4</v>
      </c>
      <c r="E12" s="17" t="e">
        <f>D12/D19*100</f>
        <v>#DIV/0!</v>
      </c>
      <c r="F12" s="24">
        <v>2</v>
      </c>
      <c r="G12" s="6">
        <f>F12/F19*100</f>
        <v>1.3513513513513513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>
        <v>1</v>
      </c>
      <c r="C18" s="6">
        <f>B18/B19*100</f>
        <v>5.7537399309551207E-2</v>
      </c>
      <c r="D18" s="23">
        <v>3</v>
      </c>
      <c r="E18" s="17" t="e">
        <f>D18/D19*100</f>
        <v>#DIV/0!</v>
      </c>
      <c r="F18" s="33">
        <v>3</v>
      </c>
      <c r="G18" s="6">
        <f>F18/F19*100</f>
        <v>2.0270270270270272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1738</v>
      </c>
      <c r="C19" s="36">
        <f>SUM(C2:C18)</f>
        <v>98.791714614499426</v>
      </c>
      <c r="D19" s="37">
        <f>D22</f>
        <v>0</v>
      </c>
      <c r="E19" s="38"/>
      <c r="F19" s="35">
        <f>SUM(F8:F18)</f>
        <v>148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292</v>
      </c>
      <c r="I20" s="5" t="s">
        <v>44</v>
      </c>
      <c r="J20" s="39"/>
      <c r="K20" s="39"/>
      <c r="L20" s="40"/>
      <c r="M20" s="41"/>
    </row>
    <row r="22" spans="1:15" x14ac:dyDescent="0.3">
      <c r="B22">
        <f>184+14+12+10+1</f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7DB0-F862-4176-970D-1F3BBC867888}">
  <dimension ref="A1:Q20"/>
  <sheetViews>
    <sheetView workbookViewId="0">
      <selection activeCell="H4" sqref="H4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C2" s="6">
        <f>B2/B19*100</f>
        <v>0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111</v>
      </c>
      <c r="C3" s="6">
        <f>B3/B19*100</f>
        <v>64.912280701754383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C4" s="6">
        <f>B4/B19*100</f>
        <v>0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28</v>
      </c>
      <c r="C6" s="6">
        <f>B6/B19*100</f>
        <v>16.374269005847953</v>
      </c>
    </row>
    <row r="7" spans="1:17" ht="43.2" x14ac:dyDescent="0.3">
      <c r="A7" s="5" t="s">
        <v>15</v>
      </c>
      <c r="B7">
        <v>11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6</v>
      </c>
      <c r="C9" s="6">
        <f>B9/B19*100</f>
        <v>3.5087719298245612</v>
      </c>
      <c r="D9" s="23">
        <v>20</v>
      </c>
      <c r="E9" s="17" t="e">
        <f>D9/D19*100</f>
        <v>#DIV/0!</v>
      </c>
      <c r="F9" s="24">
        <v>10</v>
      </c>
      <c r="G9" s="6">
        <f>F9/F19*100</f>
        <v>50</v>
      </c>
    </row>
    <row r="10" spans="1:17" x14ac:dyDescent="0.3">
      <c r="A10" s="5" t="s">
        <v>29</v>
      </c>
      <c r="B10">
        <v>5</v>
      </c>
      <c r="C10" s="6">
        <v>0</v>
      </c>
      <c r="D10" s="23">
        <v>1</v>
      </c>
      <c r="E10" s="17" t="e">
        <f>D10/D19*100</f>
        <v>#DIV/0!</v>
      </c>
      <c r="F10" s="24">
        <v>1</v>
      </c>
      <c r="G10" s="6">
        <f>F10/F19*100</f>
        <v>5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8</v>
      </c>
      <c r="C11" s="6">
        <f>B11/B19*100</f>
        <v>4.6783625730994149</v>
      </c>
      <c r="D11" s="23">
        <v>13</v>
      </c>
      <c r="E11" s="17" t="e">
        <f>D11/D19*100</f>
        <v>#DIV/0!</v>
      </c>
      <c r="F11" s="24">
        <v>7</v>
      </c>
      <c r="G11" s="6">
        <f>F11/F19*100</f>
        <v>35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2</v>
      </c>
      <c r="C12" s="6">
        <f>B12/B19*100</f>
        <v>1.1695906432748537</v>
      </c>
      <c r="D12" s="23">
        <v>2</v>
      </c>
      <c r="E12" s="17" t="e">
        <f>D12/D19*100</f>
        <v>#DIV/0!</v>
      </c>
      <c r="F12" s="24">
        <v>2</v>
      </c>
      <c r="G12" s="6">
        <f>F12/F19*100</f>
        <v>10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C18" s="6">
        <f>B18/B19*100</f>
        <v>0</v>
      </c>
      <c r="D18" s="23"/>
      <c r="E18" s="17" t="e">
        <f>D18/D19*100</f>
        <v>#DIV/0!</v>
      </c>
      <c r="F18" s="33"/>
      <c r="G18" s="6">
        <f>F18/F19*100</f>
        <v>0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171</v>
      </c>
      <c r="C19" s="36">
        <f>SUM(C2:C18)</f>
        <v>90.643274853801174</v>
      </c>
      <c r="D19" s="37">
        <f>D22</f>
        <v>0</v>
      </c>
      <c r="E19" s="38"/>
      <c r="F19" s="35">
        <f>SUM(F8:F18)</f>
        <v>20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36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3AC7-5BF0-43DA-9963-EBFF7E80FBCD}">
  <dimension ref="A1:Q20"/>
  <sheetViews>
    <sheetView workbookViewId="0">
      <selection activeCell="B21" sqref="B21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C2" s="6">
        <f>B2/B19*100</f>
        <v>0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309</v>
      </c>
      <c r="C3" s="6">
        <f>B3/B19*100</f>
        <v>81.530343007915562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B4">
        <v>47</v>
      </c>
      <c r="C4" s="6">
        <f>B4/B19*100</f>
        <v>12.401055408970976</v>
      </c>
      <c r="F4" t="s">
        <v>12</v>
      </c>
    </row>
    <row r="5" spans="1:17" x14ac:dyDescent="0.3">
      <c r="A5" s="5" t="s">
        <v>13</v>
      </c>
      <c r="B5" t="s">
        <v>47</v>
      </c>
      <c r="C5" s="6" t="e">
        <f>B5/B19*100</f>
        <v>#VALUE!</v>
      </c>
    </row>
    <row r="6" spans="1:17" ht="15" thickBot="1" x14ac:dyDescent="0.35">
      <c r="A6" s="5" t="s">
        <v>14</v>
      </c>
      <c r="C6" s="6">
        <f>B6/B19*100</f>
        <v>0</v>
      </c>
    </row>
    <row r="7" spans="1:17" ht="43.2" x14ac:dyDescent="0.3">
      <c r="A7" s="5" t="s">
        <v>15</v>
      </c>
      <c r="B7">
        <v>8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9</v>
      </c>
      <c r="C9" s="6">
        <f>B9/B19*100</f>
        <v>2.3746701846965697</v>
      </c>
      <c r="D9" s="23">
        <v>58</v>
      </c>
      <c r="E9" s="17" t="e">
        <f>D9/D19*100</f>
        <v>#DIV/0!</v>
      </c>
      <c r="F9" s="24">
        <f>58/2</f>
        <v>29</v>
      </c>
      <c r="G9" s="6">
        <f>F9/F19*100</f>
        <v>65.909090909090907</v>
      </c>
    </row>
    <row r="10" spans="1:17" x14ac:dyDescent="0.3">
      <c r="A10" s="5" t="s">
        <v>29</v>
      </c>
      <c r="B10" t="s">
        <v>47</v>
      </c>
      <c r="C10" s="6">
        <v>0</v>
      </c>
      <c r="D10" s="23">
        <v>2</v>
      </c>
      <c r="E10" s="17" t="e">
        <f>D10/D19*100</f>
        <v>#DIV/0!</v>
      </c>
      <c r="F10" s="24">
        <v>1</v>
      </c>
      <c r="G10" s="6">
        <f>F10/F19*100</f>
        <v>2.2727272727272729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6</v>
      </c>
      <c r="C11" s="6">
        <f>B11/B19*100</f>
        <v>1.5831134564643801</v>
      </c>
      <c r="D11" s="23">
        <v>21</v>
      </c>
      <c r="E11" s="17" t="e">
        <f>D11/D19*100</f>
        <v>#DIV/0!</v>
      </c>
      <c r="F11" s="24">
        <v>11</v>
      </c>
      <c r="G11" s="6">
        <f>F11/F19*100</f>
        <v>25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 t="s">
        <v>47</v>
      </c>
      <c r="C12" s="6" t="e">
        <f>B12/B19*100</f>
        <v>#VALUE!</v>
      </c>
      <c r="D12" s="23">
        <v>3</v>
      </c>
      <c r="E12" s="17" t="e">
        <f>D12/D19*100</f>
        <v>#DIV/0!</v>
      </c>
      <c r="F12" s="24">
        <v>2</v>
      </c>
      <c r="G12" s="6">
        <f>F12/F19*100</f>
        <v>4.5454545454545459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 t="s">
        <v>47</v>
      </c>
      <c r="C18" s="6" t="e">
        <f>B18/B19*100</f>
        <v>#VALUE!</v>
      </c>
      <c r="D18" s="23">
        <v>1</v>
      </c>
      <c r="E18" s="17" t="e">
        <f>D18/D19*100</f>
        <v>#DIV/0!</v>
      </c>
      <c r="F18" s="33">
        <v>1</v>
      </c>
      <c r="G18" s="6">
        <f>F18/F19*100</f>
        <v>2.2727272727272729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379</v>
      </c>
      <c r="C19" s="36" t="e">
        <f>SUM(C2:C18)</f>
        <v>#VALUE!</v>
      </c>
      <c r="D19" s="37">
        <f>D22</f>
        <v>0</v>
      </c>
      <c r="E19" s="38"/>
      <c r="F19" s="35">
        <f>SUM(F8:F18)</f>
        <v>44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85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81C8-3D1C-4BFF-9AF2-7F6AAF0625B1}">
  <dimension ref="A1:Q20"/>
  <sheetViews>
    <sheetView workbookViewId="0">
      <selection activeCell="D22" sqref="D22"/>
    </sheetView>
  </sheetViews>
  <sheetFormatPr defaultRowHeight="14.4" x14ac:dyDescent="0.3"/>
  <sheetData>
    <row r="1" spans="1:17" x14ac:dyDescent="0.3">
      <c r="A1" s="1"/>
      <c r="B1" s="2" t="s">
        <v>0</v>
      </c>
      <c r="C1" s="3" t="s">
        <v>1</v>
      </c>
      <c r="K1" s="4" t="s">
        <v>2</v>
      </c>
      <c r="L1" s="4" t="s">
        <v>3</v>
      </c>
      <c r="M1" s="4" t="s">
        <v>4</v>
      </c>
      <c r="O1" s="4" t="s">
        <v>5</v>
      </c>
      <c r="P1" s="4" t="s">
        <v>3</v>
      </c>
      <c r="Q1" s="4" t="s">
        <v>4</v>
      </c>
    </row>
    <row r="2" spans="1:17" x14ac:dyDescent="0.3">
      <c r="A2" s="5" t="s">
        <v>6</v>
      </c>
      <c r="B2">
        <v>301</v>
      </c>
      <c r="C2" s="6">
        <f>B2/B19*100</f>
        <v>27.922077922077921</v>
      </c>
      <c r="K2" s="4" t="s">
        <v>7</v>
      </c>
      <c r="L2" s="4"/>
      <c r="M2" s="4"/>
      <c r="O2" s="4" t="s">
        <v>7</v>
      </c>
      <c r="P2" s="4"/>
      <c r="Q2" s="4"/>
    </row>
    <row r="3" spans="1:17" ht="28.8" x14ac:dyDescent="0.3">
      <c r="A3" s="7" t="s">
        <v>8</v>
      </c>
      <c r="B3">
        <v>600</v>
      </c>
      <c r="C3" s="6">
        <f>B3/B19*100</f>
        <v>55.658627087198518</v>
      </c>
      <c r="F3" s="8" t="s">
        <v>9</v>
      </c>
      <c r="K3" s="4" t="s">
        <v>10</v>
      </c>
      <c r="L3" s="4"/>
      <c r="M3" s="4"/>
      <c r="O3" s="4" t="s">
        <v>10</v>
      </c>
      <c r="P3" s="4"/>
      <c r="Q3" s="4"/>
    </row>
    <row r="4" spans="1:17" x14ac:dyDescent="0.3">
      <c r="A4" s="5" t="s">
        <v>11</v>
      </c>
      <c r="B4">
        <v>45</v>
      </c>
      <c r="C4" s="6">
        <f>B4/B19*100</f>
        <v>4.1743970315398888</v>
      </c>
      <c r="F4" t="s">
        <v>12</v>
      </c>
    </row>
    <row r="5" spans="1:17" x14ac:dyDescent="0.3">
      <c r="A5" s="5" t="s">
        <v>13</v>
      </c>
      <c r="C5" s="6">
        <f>B5/B19*100</f>
        <v>0</v>
      </c>
    </row>
    <row r="6" spans="1:17" ht="15" thickBot="1" x14ac:dyDescent="0.35">
      <c r="A6" s="5" t="s">
        <v>14</v>
      </c>
      <c r="B6">
        <v>52</v>
      </c>
      <c r="C6" s="6">
        <f>B6/B19*100</f>
        <v>4.8237476808905377</v>
      </c>
    </row>
    <row r="7" spans="1:17" ht="43.2" x14ac:dyDescent="0.3">
      <c r="A7" s="5" t="s">
        <v>15</v>
      </c>
      <c r="B7">
        <v>3</v>
      </c>
      <c r="C7" s="6">
        <v>0</v>
      </c>
      <c r="D7" s="9" t="s">
        <v>16</v>
      </c>
      <c r="E7" s="10" t="s">
        <v>17</v>
      </c>
      <c r="F7" s="11" t="s">
        <v>18</v>
      </c>
      <c r="G7" s="12" t="s">
        <v>19</v>
      </c>
      <c r="I7" s="13" t="s">
        <v>20</v>
      </c>
      <c r="J7" s="14" t="s">
        <v>21</v>
      </c>
      <c r="K7" s="15" t="s">
        <v>22</v>
      </c>
      <c r="M7" s="13" t="s">
        <v>23</v>
      </c>
      <c r="N7" s="14" t="s">
        <v>24</v>
      </c>
      <c r="O7" s="14" t="s">
        <v>25</v>
      </c>
      <c r="P7" s="15" t="s">
        <v>26</v>
      </c>
    </row>
    <row r="8" spans="1:17" ht="15" thickBot="1" x14ac:dyDescent="0.35">
      <c r="A8" s="5" t="s">
        <v>27</v>
      </c>
      <c r="C8" s="6">
        <f>B8/B19*100</f>
        <v>0</v>
      </c>
      <c r="D8" s="16">
        <f>L2+L3</f>
        <v>0</v>
      </c>
      <c r="E8" s="17" t="e">
        <f>D8/D19*100</f>
        <v>#DIV/0!</v>
      </c>
      <c r="F8" s="18"/>
      <c r="G8" s="6">
        <f>F8/F19*100</f>
        <v>0</v>
      </c>
      <c r="I8" s="19" t="e">
        <f>F9/F8</f>
        <v>#DIV/0!</v>
      </c>
      <c r="J8" s="20" t="e">
        <f>#REF!/#REF!</f>
        <v>#REF!</v>
      </c>
      <c r="K8" s="21" t="e">
        <f>#REF!/#REF!</f>
        <v>#REF!</v>
      </c>
      <c r="M8" s="19" t="e">
        <f>M6/P6*100</f>
        <v>#DIV/0!</v>
      </c>
      <c r="N8" s="20" t="e">
        <f>N6/P6*100</f>
        <v>#DIV/0!</v>
      </c>
      <c r="O8" s="20" t="e">
        <f>O6/P6*100</f>
        <v>#DIV/0!</v>
      </c>
      <c r="P8" s="22"/>
    </row>
    <row r="9" spans="1:17" ht="15" thickBot="1" x14ac:dyDescent="0.35">
      <c r="A9" s="5" t="s">
        <v>28</v>
      </c>
      <c r="B9">
        <v>24</v>
      </c>
      <c r="C9" s="6">
        <f>B9/B19*100</f>
        <v>2.2263450834879404</v>
      </c>
      <c r="D9" s="23">
        <v>34</v>
      </c>
      <c r="E9" s="17" t="e">
        <f>D9/D19*100</f>
        <v>#DIV/0!</v>
      </c>
      <c r="F9" s="24">
        <f>34/2</f>
        <v>17</v>
      </c>
      <c r="G9" s="6">
        <f>F9/F19*100</f>
        <v>42.5</v>
      </c>
    </row>
    <row r="10" spans="1:17" x14ac:dyDescent="0.3">
      <c r="A10" s="5" t="s">
        <v>29</v>
      </c>
      <c r="B10">
        <v>11</v>
      </c>
      <c r="C10" s="6">
        <v>0</v>
      </c>
      <c r="D10" s="23">
        <v>13</v>
      </c>
      <c r="E10" s="17" t="e">
        <f>D10/D19*100</f>
        <v>#DIV/0!</v>
      </c>
      <c r="F10" s="24">
        <v>7</v>
      </c>
      <c r="G10" s="6">
        <f>F10/F19*100</f>
        <v>17.5</v>
      </c>
      <c r="I10" s="25" t="s">
        <v>30</v>
      </c>
      <c r="J10" s="26" t="s">
        <v>16</v>
      </c>
      <c r="K10" s="26" t="s">
        <v>31</v>
      </c>
      <c r="L10" s="26" t="s">
        <v>32</v>
      </c>
      <c r="M10" s="27" t="s">
        <v>33</v>
      </c>
      <c r="N10" s="28"/>
    </row>
    <row r="11" spans="1:17" x14ac:dyDescent="0.3">
      <c r="A11" s="5" t="s">
        <v>34</v>
      </c>
      <c r="B11">
        <v>7</v>
      </c>
      <c r="C11" s="6">
        <f>B11/B19*100</f>
        <v>0.64935064935064934</v>
      </c>
      <c r="D11" s="23">
        <v>8</v>
      </c>
      <c r="E11" s="17" t="e">
        <f>D11/D19*100</f>
        <v>#DIV/0!</v>
      </c>
      <c r="F11" s="24">
        <v>4</v>
      </c>
      <c r="G11" s="6">
        <f>F11/F19*100</f>
        <v>10</v>
      </c>
      <c r="I11" s="29" t="s">
        <v>35</v>
      </c>
      <c r="L11" s="17" t="e">
        <f>K11/K21*100</f>
        <v>#DIV/0!</v>
      </c>
      <c r="M11" s="30"/>
    </row>
    <row r="12" spans="1:17" x14ac:dyDescent="0.3">
      <c r="A12" s="5" t="s">
        <v>46</v>
      </c>
      <c r="B12">
        <v>34</v>
      </c>
      <c r="C12" s="6">
        <f>B12/B19*100</f>
        <v>3.1539888682745829</v>
      </c>
      <c r="D12" s="23">
        <v>17</v>
      </c>
      <c r="E12" s="17" t="e">
        <f>D12/D19*100</f>
        <v>#DIV/0!</v>
      </c>
      <c r="F12" s="24">
        <v>9</v>
      </c>
      <c r="G12" s="6">
        <f>F12/F19*100</f>
        <v>22.5</v>
      </c>
      <c r="I12" s="5" t="s">
        <v>29</v>
      </c>
      <c r="L12" s="17" t="e">
        <f>K12/K21*100</f>
        <v>#DIV/0!</v>
      </c>
      <c r="M12" s="31"/>
    </row>
    <row r="13" spans="1:17" x14ac:dyDescent="0.3">
      <c r="A13" s="5" t="s">
        <v>37</v>
      </c>
      <c r="C13" s="6">
        <v>0</v>
      </c>
      <c r="D13" s="23"/>
      <c r="E13" s="17" t="e">
        <f>D13/D19*100</f>
        <v>#DIV/0!</v>
      </c>
      <c r="F13" s="24"/>
      <c r="G13" s="6">
        <f>F13/F19*100</f>
        <v>0</v>
      </c>
      <c r="I13" s="5" t="s">
        <v>34</v>
      </c>
      <c r="L13" s="17" t="e">
        <f>K13/K21*100</f>
        <v>#DIV/0!</v>
      </c>
      <c r="M13" s="32"/>
    </row>
    <row r="14" spans="1:17" x14ac:dyDescent="0.3">
      <c r="A14" s="5" t="s">
        <v>38</v>
      </c>
      <c r="C14" s="6">
        <f>B14/B19*100</f>
        <v>0</v>
      </c>
      <c r="D14" s="23"/>
      <c r="E14" s="17" t="e">
        <f>D14/D19*100</f>
        <v>#DIV/0!</v>
      </c>
      <c r="F14" s="24"/>
      <c r="G14" s="6">
        <f>F14/F19*100</f>
        <v>0</v>
      </c>
      <c r="I14" s="5" t="s">
        <v>39</v>
      </c>
      <c r="L14" s="17" t="e">
        <f>K14/K21*100</f>
        <v>#DIV/0!</v>
      </c>
      <c r="M14" s="32"/>
    </row>
    <row r="15" spans="1:17" x14ac:dyDescent="0.3">
      <c r="A15" s="5" t="s">
        <v>40</v>
      </c>
      <c r="C15" s="6">
        <v>0</v>
      </c>
      <c r="D15" s="23"/>
      <c r="E15" s="17" t="e">
        <f>D15/D19*100</f>
        <v>#DIV/0!</v>
      </c>
      <c r="F15" s="24"/>
      <c r="G15" s="6">
        <f>F15/F19*100</f>
        <v>0</v>
      </c>
      <c r="I15" s="5" t="s">
        <v>37</v>
      </c>
      <c r="L15" s="17" t="e">
        <f>K15/K21*100</f>
        <v>#DIV/0!</v>
      </c>
      <c r="M15" s="32"/>
    </row>
    <row r="16" spans="1:17" x14ac:dyDescent="0.3">
      <c r="A16" s="5" t="s">
        <v>41</v>
      </c>
      <c r="C16" s="6">
        <v>0</v>
      </c>
      <c r="D16" s="23"/>
      <c r="E16" s="17" t="e">
        <f>D16/D19*100</f>
        <v>#DIV/0!</v>
      </c>
      <c r="F16" s="24"/>
      <c r="G16" s="6">
        <f>F16/F19*100</f>
        <v>0</v>
      </c>
      <c r="I16" s="5" t="s">
        <v>38</v>
      </c>
      <c r="L16" s="17" t="e">
        <f>K16/K21*100</f>
        <v>#DIV/0!</v>
      </c>
      <c r="M16" s="32"/>
    </row>
    <row r="17" spans="1:15" x14ac:dyDescent="0.3">
      <c r="A17" s="5" t="s">
        <v>42</v>
      </c>
      <c r="C17" s="6">
        <f>B17/B19*100</f>
        <v>0</v>
      </c>
      <c r="D17" s="23"/>
      <c r="E17" s="17" t="e">
        <f>D17/D19*100</f>
        <v>#DIV/0!</v>
      </c>
      <c r="F17" s="24"/>
      <c r="G17" s="6">
        <f>F17/F19*100</f>
        <v>0</v>
      </c>
      <c r="I17" s="5" t="s">
        <v>40</v>
      </c>
      <c r="L17" s="17" t="e">
        <f>K17/K21*100</f>
        <v>#DIV/0!</v>
      </c>
      <c r="M17" s="32"/>
      <c r="O17" t="s">
        <v>43</v>
      </c>
    </row>
    <row r="18" spans="1:15" x14ac:dyDescent="0.3">
      <c r="A18" s="5" t="s">
        <v>44</v>
      </c>
      <c r="B18">
        <v>1</v>
      </c>
      <c r="C18" s="6">
        <f>B18/B19*100</f>
        <v>9.27643784786642E-2</v>
      </c>
      <c r="D18" s="23">
        <v>3</v>
      </c>
      <c r="E18" s="17" t="e">
        <f>D18/D19*100</f>
        <v>#DIV/0!</v>
      </c>
      <c r="F18" s="33">
        <v>3</v>
      </c>
      <c r="G18" s="6">
        <f>F18/F19*100</f>
        <v>7.5</v>
      </c>
      <c r="I18" s="5" t="s">
        <v>41</v>
      </c>
      <c r="L18" s="17" t="e">
        <f>K18/K21*100</f>
        <v>#DIV/0!</v>
      </c>
      <c r="M18" s="32"/>
    </row>
    <row r="19" spans="1:15" ht="15" thickBot="1" x14ac:dyDescent="0.35">
      <c r="A19" s="34" t="s">
        <v>45</v>
      </c>
      <c r="B19" s="35">
        <f>SUM(B2:B18)</f>
        <v>1078</v>
      </c>
      <c r="C19" s="36">
        <f>SUM(C2:C18)</f>
        <v>98.701298701298697</v>
      </c>
      <c r="D19" s="37">
        <f>D22</f>
        <v>0</v>
      </c>
      <c r="E19" s="38"/>
      <c r="F19" s="35">
        <f>SUM(F8:F18)</f>
        <v>40</v>
      </c>
      <c r="G19" s="36"/>
      <c r="I19" s="5" t="s">
        <v>42</v>
      </c>
      <c r="L19" s="17" t="e">
        <f>K19/K21*100</f>
        <v>#DIV/0!</v>
      </c>
      <c r="M19" s="32"/>
    </row>
    <row r="20" spans="1:15" ht="15" thickBot="1" x14ac:dyDescent="0.35">
      <c r="D20">
        <f>SUM(D8:D18)</f>
        <v>75</v>
      </c>
      <c r="I20" s="5" t="s">
        <v>44</v>
      </c>
      <c r="J20" s="39"/>
      <c r="K20" s="39"/>
      <c r="L20" s="40"/>
      <c r="M2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surfac</vt:lpstr>
      <vt:lpstr>C1 S1</vt:lpstr>
      <vt:lpstr>C1 S2</vt:lpstr>
      <vt:lpstr>C1 S3</vt:lpstr>
      <vt:lpstr>C1 S4</vt:lpstr>
      <vt:lpstr>C2 S1</vt:lpstr>
      <vt:lpstr>C2 S2</vt:lpstr>
      <vt:lpstr>C2 S3</vt:lpstr>
      <vt:lpstr>Sheet9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roth</dc:creator>
  <cp:lastModifiedBy>Benjamin Jones</cp:lastModifiedBy>
  <dcterms:created xsi:type="dcterms:W3CDTF">2022-10-13T00:32:03Z</dcterms:created>
  <dcterms:modified xsi:type="dcterms:W3CDTF">2023-02-21T03:57:00Z</dcterms:modified>
</cp:coreProperties>
</file>