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77231A10-BA6E-4B9D-AF46-C2F87620F5C4}" xr6:coauthVersionLast="47" xr6:coauthVersionMax="47" xr10:uidLastSave="{00000000-0000-0000-0000-000000000000}"/>
  <bookViews>
    <workbookView xWindow="-110" yWindow="-110" windowWidth="19420" windowHeight="11620" firstSheet="1" activeTab="1" xr2:uid="{7EB0B72A-79A8-4C26-A6CB-77D713D26FC7}"/>
  </bookViews>
  <sheets>
    <sheet name="results" sheetId="1" r:id="rId1"/>
    <sheet name="results_additional" sheetId="4" r:id="rId2"/>
    <sheet name="metrics" sheetId="2" r:id="rId3"/>
    <sheet name="diag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O6" i="2"/>
  <c r="M6" i="2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F36" i="2" a="1"/>
  <c r="F36" i="2" s="1"/>
  <c r="F35" i="2" a="1"/>
  <c r="F35" i="2" s="1"/>
  <c r="F34" i="2" a="1"/>
  <c r="F34" i="2" s="1"/>
  <c r="F33" i="2" a="1"/>
  <c r="F33" i="2" s="1"/>
  <c r="F32" i="2" a="1"/>
  <c r="F32" i="2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D7" i="2" a="1"/>
  <c r="D7" i="2" s="1"/>
  <c r="D10" i="2" a="1"/>
  <c r="D10" i="2" s="1"/>
  <c r="D6" i="2" a="1"/>
  <c r="D6" i="2" s="1"/>
  <c r="G4" i="2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<sst xmlns="http://schemas.openxmlformats.org/spreadsheetml/2006/main" count="880" uniqueCount="134">
  <si>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</si>
  <si>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</si>
  <si>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</si>
  <si>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</si>
  <si>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</si>
  <si>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</si>
  <si>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</si>
  <si>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</si>
  <si>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</si>
  <si>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</si>
  <si>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</si>
  <si>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</si>
  <si>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</si>
  <si>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</si>
  <si>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</si>
  <si>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</si>
  <si>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</si>
  <si>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</si>
  <si>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</si>
  <si>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</si>
  <si>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</si>
  <si>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</si>
  <si>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</si>
  <si>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</si>
  <si>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</si>
  <si>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</si>
  <si>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</si>
  <si>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</si>
  <si>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</si>
  <si>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</si>
  <si>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</si>
  <si>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</si>
  <si>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</si>
  <si>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</si>
  <si>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</si>
  <si>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</si>
  <si>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</si>
  <si>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</si>
  <si>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</si>
  <si>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</si>
  <si>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</si>
  <si>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</si>
  <si>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</si>
  <si>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</si>
  <si>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</si>
  <si>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</si>
  <si>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</si>
  <si>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</si>
  <si>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</si>
  <si>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</si>
  <si>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</si>
  <si>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</si>
  <si>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</si>
  <si>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</si>
  <si>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</si>
  <si>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</si>
  <si>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</si>
  <si>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</si>
  <si>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</si>
  <si>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</si>
  <si>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</si>
  <si>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</si>
  <si>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</si>
  <si>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</si>
  <si>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</si>
  <si>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</si>
  <si>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</si>
  <si>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</si>
  <si>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</si>
  <si>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</si>
  <si>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</si>
  <si>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</si>
  <si>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</si>
  <si>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</si>
  <si>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</si>
  <si>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</si>
  <si>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</si>
  <si>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</si>
  <si>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</si>
  <si>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</si>
  <si>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</si>
  <si>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</si>
  <si>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</si>
  <si>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</si>
  <si>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</si>
  <si>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</si>
  <si>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</si>
  <si>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</si>
  <si>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</si>
  <si>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</si>
  <si>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</si>
  <si>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</si>
  <si>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</si>
  <si>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</si>
  <si>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</si>
  <si>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</si>
  <si>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</si>
  <si>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</si>
  <si>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</si>
  <si>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</si>
  <si>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</si>
  <si>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</si>
  <si>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</si>
  <si>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</si>
  <si>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</si>
  <si>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</si>
  <si>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</si>
  <si>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</si>
  <si>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</si>
  <si>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</si>
  <si>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</si>
  <si>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</si>
  <si>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</si>
  <si>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</si>
  <si>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</si>
  <si>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</si>
  <si>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</si>
  <si>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</si>
  <si>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</si>
  <si>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</si>
  <si>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</si>
  <si>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</si>
  <si>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</si>
  <si>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</si>
  <si>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</si>
  <si>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</si>
  <si>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  = TN / (TN + FP)</t>
  </si>
  <si>
    <t>Accuracy = (TP + TN) / N</t>
  </si>
  <si>
    <t>Specificity</t>
  </si>
  <si>
    <t>Mythril unchecked flagged</t>
  </si>
  <si>
    <t>Mythril Unchecked Flagged (=tp)</t>
  </si>
  <si>
    <t>Slither Unchecked Flagged (=tp)</t>
  </si>
  <si>
    <t>Confuzzius Unchecked Flagged (=tp)</t>
  </si>
  <si>
    <t>Contract_address_uc_data2_8; Contract_address_uc_data_8; Contract_uc_data_8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</si>
</sst>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07-4480-B46F-15163A9F01A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7-4480-B46F-15163A9F01A4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metrics!$D$2:$D$4</c:f>
              <c:numCache>
                <c:formatCode>General</c:formatCode>
                <c:ptCount val="3"/>
                <c:pt idx="0">
                  <c:v>0.87058823529411766</c:v>
                </c:pt>
                <c:pt idx="1">
                  <c:v>0.76470588235294112</c:v>
                </c:pt>
                <c:pt idx="2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metrics!$D$22:$D$26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0.94117647058823528</c:v>
                </c:pt>
                <c:pt idx="2">
                  <c:v>0.94117647058823528</c:v>
                </c:pt>
                <c:pt idx="3">
                  <c:v>0.94117647058823528</c:v>
                </c:pt>
                <c:pt idx="4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metrics!$D$27:$D$31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0.76470588235294112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metrics!$D$32:$D$36</c:f>
              <c:numCache>
                <c:formatCode>General</c:formatCode>
                <c:ptCount val="5"/>
                <c:pt idx="0">
                  <c:v>0.60504201680672265</c:v>
                </c:pt>
                <c:pt idx="1">
                  <c:v>0.60504201680672265</c:v>
                </c:pt>
                <c:pt idx="2">
                  <c:v>0.60504201680672265</c:v>
                </c:pt>
                <c:pt idx="3">
                  <c:v>0.60504201680672265</c:v>
                </c:pt>
                <c:pt idx="4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Mythril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metrics!$D$6:$D$10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0.85882352941176465</c:v>
                </c:pt>
                <c:pt idx="2">
                  <c:v>0.85882352941176465</c:v>
                </c:pt>
                <c:pt idx="3">
                  <c:v>0.83823529411764708</c:v>
                </c:pt>
                <c:pt idx="4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9-44C2-BABE-BF547D98D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37935"/>
        <c:axId val="1456334095"/>
      </c:barChart>
      <c:catAx>
        <c:axId val="14563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4095"/>
        <c:crosses val="autoZero"/>
        <c:auto val="1"/>
        <c:lblAlgn val="ctr"/>
        <c:lblOffset val="100"/>
        <c:noMultiLvlLbl val="0"/>
      </c:catAx>
      <c:valAx>
        <c:axId val="14563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4563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 per tool</a:t>
            </a:r>
            <a:r>
              <a:rPr lang="de-AT" baseline="0"/>
              <a:t> and low-level construct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send</c:v>
              </c:pt>
              <c:pt idx="1">
                <c:v>call</c:v>
              </c:pt>
              <c:pt idx="2">
                <c:v>delegatecall</c:v>
              </c:pt>
              <c:pt idx="3">
                <c:v>staticcall</c:v>
              </c:pt>
              <c:pt idx="4">
                <c:v>callcode</c:v>
              </c:pt>
            </c:strLit>
          </c:cat>
          <c:val>
            <c:numRef>
              <c:f>metrics!$D$6:$D$10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0.85882352941176465</c:v>
                </c:pt>
                <c:pt idx="2">
                  <c:v>0.85882352941176465</c:v>
                </c:pt>
                <c:pt idx="3">
                  <c:v>0.83823529411764708</c:v>
                </c:pt>
                <c:pt idx="4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C-4B69-9C51-E2BB21BB7BFE}"/>
            </c:ext>
          </c:extLst>
        </c:ser>
        <c:ser>
          <c:idx val="1"/>
          <c:order val="1"/>
          <c:tx>
            <c:v>Slither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metrics!$D$11:$D$15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0.76470588235294112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C-4B69-9C51-E2BB21BB7BFE}"/>
            </c:ext>
          </c:extLst>
        </c:ser>
        <c:ser>
          <c:idx val="2"/>
          <c:order val="2"/>
          <c:tx>
            <c:v>Confuzzius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metrics!$D$16:$D$20</c:f>
              <c:numCache>
                <c:formatCode>General</c:formatCode>
                <c:ptCount val="5"/>
                <c:pt idx="0">
                  <c:v>0.70588235294117652</c:v>
                </c:pt>
                <c:pt idx="1">
                  <c:v>0.70588235294117652</c:v>
                </c:pt>
                <c:pt idx="2">
                  <c:v>0.52941176470588236</c:v>
                </c:pt>
                <c:pt idx="3">
                  <c:v>0.52941176470588236</c:v>
                </c:pt>
                <c:pt idx="4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C-4B69-9C51-E2BB21BB7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530831"/>
        <c:axId val="685532271"/>
      </c:barChart>
      <c:catAx>
        <c:axId val="6855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2271"/>
        <c:crosses val="autoZero"/>
        <c:auto val="1"/>
        <c:lblAlgn val="ctr"/>
        <c:lblOffset val="100"/>
        <c:noMultiLvlLbl val="0"/>
      </c:catAx>
      <c:valAx>
        <c:axId val="68553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8553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169460</xdr:colOff>
      <xdr:row>16</xdr:row>
      <xdr:rowOff>170831</xdr:rowOff>
    </xdr:from>
    <xdr:to>
      <xdr:col>6</xdr:col>
      <xdr:colOff>169460</xdr:colOff>
      <xdr:row>31</xdr:row>
      <xdr:rowOff>132491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175517</xdr:colOff>
      <xdr:row>32</xdr:row>
      <xdr:rowOff>144551</xdr:rowOff>
    </xdr:from>
    <xdr:to>
      <xdr:col>6</xdr:col>
      <xdr:colOff>166955</xdr:colOff>
      <xdr:row>47</xdr:row>
      <xdr:rowOff>105167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665AAF-2E06-C830-2709-0C1A3DC57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751138</xdr:colOff>
      <xdr:row>32</xdr:row>
      <xdr:rowOff>149057</xdr:rowOff>
    </xdr:from>
    <xdr:to>
      <xdr:col>13</xdr:col>
      <xdr:colOff>836</xdr:colOff>
      <xdr:row>47</xdr:row>
      <xdr:rowOff>135020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5C931C0-D85E-CE13-02EC-FA02C0A5B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N303"/>
  <sheetViews>
    <sheetView topLeftCell="B1" zoomScale="81" zoomScaleNormal="70" workbookViewId="0">
      <pane ySplit="1" topLeftCell="A8" activePane="bottomLeft" state="frozen"/>
      <selection pane="bottomLeft" activeCell="E153" sqref="E153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4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4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4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  <c r="N3" t="s">
        <v>129</v>
      </c>
    </row>
    <row r="4" spans="1:14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4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4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4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4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4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4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4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4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4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4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4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4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28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8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8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8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4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4C76-8770-46BA-BF7E-6B24BFF81621}">
  <dimension ref="A1:M62"/>
  <sheetViews>
    <sheetView tabSelected="1" zoomScale="80" zoomScaleNormal="100" workbookViewId="0">
      <pane ySplit="1" topLeftCell="A2" activePane="bottomLeft" state="frozen"/>
      <selection pane="bottomLeft" activeCell="K22" sqref="K22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37</v>
      </c>
      <c r="C2" s="17" t="s">
        <v>9</v>
      </c>
      <c r="D2" s="17" t="s">
        <v>14</v>
      </c>
      <c r="E2" s="37">
        <v>15</v>
      </c>
      <c r="F2" s="17">
        <v>0</v>
      </c>
      <c r="G2" s="17">
        <v>0</v>
      </c>
      <c r="H2" s="17">
        <v>0</v>
      </c>
      <c r="I2" s="17">
        <v>15</v>
      </c>
      <c r="J2" s="8"/>
      <c r="K2" s="8"/>
    </row>
    <row r="3" spans="1:13" x14ac:dyDescent="0.35">
      <c r="C3" s="18" t="s">
        <v>10</v>
      </c>
      <c r="D3" s="18" t="s">
        <v>14</v>
      </c>
      <c r="E3" s="38">
        <v>5</v>
      </c>
      <c r="F3" s="18">
        <v>0</v>
      </c>
      <c r="G3" s="18">
        <v>0</v>
      </c>
      <c r="H3" s="18">
        <v>0</v>
      </c>
      <c r="I3" s="18">
        <v>5</v>
      </c>
      <c r="J3" s="2"/>
      <c r="K3" s="2"/>
    </row>
    <row r="4" spans="1:13" x14ac:dyDescent="0.35">
      <c r="C4" s="18" t="s">
        <v>11</v>
      </c>
      <c r="D4" s="18" t="s">
        <v>14</v>
      </c>
      <c r="E4" s="38">
        <v>5</v>
      </c>
      <c r="F4" s="18">
        <v>0</v>
      </c>
      <c r="G4" s="18">
        <v>0</v>
      </c>
      <c r="H4" s="18">
        <v>0</v>
      </c>
      <c r="I4" s="18">
        <v>5</v>
      </c>
      <c r="J4" s="2"/>
      <c r="K4" s="2"/>
    </row>
    <row r="5" spans="1:13" x14ac:dyDescent="0.35">
      <c r="C5" s="18" t="s">
        <v>28</v>
      </c>
      <c r="D5" s="18" t="s">
        <v>14</v>
      </c>
      <c r="E5" s="38">
        <v>5</v>
      </c>
      <c r="F5" s="18">
        <v>0</v>
      </c>
      <c r="G5" s="18">
        <v>0</v>
      </c>
      <c r="H5" s="18">
        <v>0</v>
      </c>
      <c r="I5" s="18">
        <v>5</v>
      </c>
      <c r="J5" s="2"/>
      <c r="K5" s="2"/>
    </row>
    <row r="6" spans="1:13" x14ac:dyDescent="0.35">
      <c r="C6" s="19" t="s">
        <v>20</v>
      </c>
      <c r="D6" s="19" t="s">
        <v>14</v>
      </c>
      <c r="E6" s="39">
        <v>15</v>
      </c>
      <c r="F6" s="19">
        <v>15</v>
      </c>
      <c r="G6" s="19">
        <v>0</v>
      </c>
      <c r="H6" s="19">
        <v>0</v>
      </c>
      <c r="I6" s="19">
        <v>0</v>
      </c>
      <c r="J6" s="8"/>
      <c r="K6" s="8"/>
      <c r="L6" s="6"/>
    </row>
    <row r="7" spans="1:13" x14ac:dyDescent="0.35">
      <c r="C7" s="20" t="s">
        <v>21</v>
      </c>
      <c r="D7" s="20" t="s">
        <v>14</v>
      </c>
      <c r="E7" s="40">
        <v>5</v>
      </c>
      <c r="F7" s="20">
        <v>5</v>
      </c>
      <c r="G7" s="20">
        <v>0</v>
      </c>
      <c r="H7" s="20">
        <v>0</v>
      </c>
      <c r="I7" s="20">
        <v>0</v>
      </c>
      <c r="J7" s="2"/>
      <c r="K7" s="2"/>
    </row>
    <row r="8" spans="1:13" x14ac:dyDescent="0.35">
      <c r="C8" s="20" t="s">
        <v>22</v>
      </c>
      <c r="D8" s="20" t="s">
        <v>14</v>
      </c>
      <c r="E8" s="40">
        <v>5</v>
      </c>
      <c r="F8" s="20">
        <v>5</v>
      </c>
      <c r="G8" s="20">
        <v>0</v>
      </c>
      <c r="H8" s="20">
        <v>0</v>
      </c>
      <c r="I8" s="20">
        <v>0</v>
      </c>
      <c r="J8" s="2"/>
      <c r="K8" s="2"/>
    </row>
    <row r="9" spans="1:13" x14ac:dyDescent="0.35">
      <c r="C9" s="20" t="s">
        <v>29</v>
      </c>
      <c r="D9" s="20" t="s">
        <v>14</v>
      </c>
      <c r="E9" s="40">
        <v>5</v>
      </c>
      <c r="F9" s="20">
        <v>5</v>
      </c>
      <c r="G9" s="20">
        <v>0</v>
      </c>
      <c r="H9" s="20">
        <v>0</v>
      </c>
      <c r="I9" s="20">
        <v>0</v>
      </c>
      <c r="J9" s="2"/>
      <c r="K9" s="2"/>
    </row>
    <row r="10" spans="1:13" x14ac:dyDescent="0.35">
      <c r="B10" t="s">
        <v>41</v>
      </c>
      <c r="C10" s="21" t="s">
        <v>9</v>
      </c>
      <c r="D10" s="21" t="s">
        <v>14</v>
      </c>
      <c r="E10" s="41">
        <v>15</v>
      </c>
      <c r="F10" s="21">
        <v>0</v>
      </c>
      <c r="G10" s="21">
        <v>0</v>
      </c>
      <c r="H10" s="21">
        <v>0</v>
      </c>
      <c r="I10" s="21">
        <v>15</v>
      </c>
      <c r="J10" s="8"/>
      <c r="K10" s="8"/>
    </row>
    <row r="11" spans="1:13" x14ac:dyDescent="0.35">
      <c r="C11" s="22" t="s">
        <v>10</v>
      </c>
      <c r="D11" s="22" t="s">
        <v>14</v>
      </c>
      <c r="E11" s="42">
        <v>5</v>
      </c>
      <c r="F11" s="22">
        <v>0</v>
      </c>
      <c r="G11" s="22">
        <v>0</v>
      </c>
      <c r="H11" s="22">
        <v>0</v>
      </c>
      <c r="I11" s="22">
        <v>5</v>
      </c>
      <c r="J11" s="2"/>
      <c r="K11" s="2"/>
    </row>
    <row r="12" spans="1:13" x14ac:dyDescent="0.35">
      <c r="C12" s="22" t="s">
        <v>11</v>
      </c>
      <c r="D12" s="22" t="s">
        <v>14</v>
      </c>
      <c r="E12" s="42">
        <v>5</v>
      </c>
      <c r="F12" s="22">
        <v>0</v>
      </c>
      <c r="G12" s="22">
        <v>0</v>
      </c>
      <c r="H12" s="22">
        <v>0</v>
      </c>
      <c r="I12" s="22">
        <v>5</v>
      </c>
      <c r="J12" s="2"/>
      <c r="K12" s="2"/>
    </row>
    <row r="13" spans="1:13" x14ac:dyDescent="0.35">
      <c r="C13" s="22" t="s">
        <v>28</v>
      </c>
      <c r="D13" s="22" t="s">
        <v>14</v>
      </c>
      <c r="E13" s="42">
        <v>5</v>
      </c>
      <c r="F13" s="22">
        <v>0</v>
      </c>
      <c r="G13" s="22">
        <v>0</v>
      </c>
      <c r="H13" s="22">
        <v>0</v>
      </c>
      <c r="I13" s="22">
        <v>5</v>
      </c>
      <c r="J13" s="2"/>
      <c r="K13" s="2"/>
    </row>
    <row r="14" spans="1:13" x14ac:dyDescent="0.35">
      <c r="C14" s="23" t="s">
        <v>20</v>
      </c>
      <c r="D14" s="23" t="s">
        <v>14</v>
      </c>
      <c r="E14" s="43">
        <v>15</v>
      </c>
      <c r="F14" s="23">
        <v>6</v>
      </c>
      <c r="G14" s="23">
        <v>0</v>
      </c>
      <c r="H14" s="23">
        <v>9</v>
      </c>
      <c r="I14" s="23">
        <v>0</v>
      </c>
      <c r="J14" s="8"/>
      <c r="K14" s="8"/>
    </row>
    <row r="15" spans="1:13" x14ac:dyDescent="0.35">
      <c r="C15" s="24" t="s">
        <v>21</v>
      </c>
      <c r="D15" s="24" t="s">
        <v>14</v>
      </c>
      <c r="E15" s="44">
        <v>5</v>
      </c>
      <c r="F15" s="24">
        <v>2</v>
      </c>
      <c r="G15" s="24">
        <v>0</v>
      </c>
      <c r="H15" s="24">
        <v>3</v>
      </c>
      <c r="I15" s="24">
        <v>0</v>
      </c>
      <c r="J15" s="2"/>
      <c r="K15" s="45" t="s">
        <v>133</v>
      </c>
    </row>
    <row r="16" spans="1:13" x14ac:dyDescent="0.35">
      <c r="C16" s="24" t="s">
        <v>22</v>
      </c>
      <c r="D16" s="24" t="s">
        <v>14</v>
      </c>
      <c r="E16" s="44">
        <v>5</v>
      </c>
      <c r="F16" s="24">
        <v>2</v>
      </c>
      <c r="G16" s="24">
        <v>0</v>
      </c>
      <c r="H16" s="24">
        <v>3</v>
      </c>
      <c r="I16" s="24">
        <v>0</v>
      </c>
      <c r="J16" s="2"/>
      <c r="K16" s="45" t="s">
        <v>133</v>
      </c>
    </row>
    <row r="17" spans="3:11" x14ac:dyDescent="0.35">
      <c r="C17" s="24" t="s">
        <v>29</v>
      </c>
      <c r="D17" s="24" t="s">
        <v>14</v>
      </c>
      <c r="E17" s="44">
        <v>5</v>
      </c>
      <c r="F17" s="24">
        <v>2</v>
      </c>
      <c r="G17" s="24">
        <v>0</v>
      </c>
      <c r="H17" s="24">
        <v>3</v>
      </c>
      <c r="I17" s="24">
        <v>0</v>
      </c>
      <c r="J17" s="2"/>
      <c r="K17" s="45" t="s">
        <v>133</v>
      </c>
    </row>
    <row r="18" spans="3:11" x14ac:dyDescent="0.35">
      <c r="K18" s="2"/>
    </row>
    <row r="19" spans="3:11" x14ac:dyDescent="0.35">
      <c r="K19" s="2"/>
    </row>
    <row r="20" spans="3:11" x14ac:dyDescent="0.35">
      <c r="K20" s="2"/>
    </row>
    <row r="21" spans="3:11" x14ac:dyDescent="0.35">
      <c r="K21" s="2"/>
    </row>
    <row r="22" spans="3:11" x14ac:dyDescent="0.35">
      <c r="K22" s="2"/>
    </row>
    <row r="23" spans="3:11" x14ac:dyDescent="0.35">
      <c r="K23" s="2"/>
    </row>
    <row r="24" spans="3:11" x14ac:dyDescent="0.35">
      <c r="K24" s="2"/>
    </row>
    <row r="25" spans="3:11" x14ac:dyDescent="0.35">
      <c r="K25" s="2"/>
    </row>
    <row r="26" spans="3:11" x14ac:dyDescent="0.35">
      <c r="K26" s="2"/>
    </row>
    <row r="27" spans="3:11" x14ac:dyDescent="0.35">
      <c r="K27" s="2"/>
    </row>
    <row r="28" spans="3:11" x14ac:dyDescent="0.35">
      <c r="K28" s="2"/>
    </row>
    <row r="29" spans="3:11" x14ac:dyDescent="0.35">
      <c r="K29" s="2"/>
    </row>
    <row r="30" spans="3:11" x14ac:dyDescent="0.35">
      <c r="K30" s="2"/>
    </row>
    <row r="31" spans="3:11" x14ac:dyDescent="0.35">
      <c r="K31" s="2"/>
    </row>
    <row r="32" spans="3:11" x14ac:dyDescent="0.35">
      <c r="K32" s="2"/>
    </row>
    <row r="33" spans="11:11" x14ac:dyDescent="0.35">
      <c r="K33" s="2"/>
    </row>
    <row r="34" spans="11:11" x14ac:dyDescent="0.35">
      <c r="K34" s="2"/>
    </row>
    <row r="35" spans="11:11" x14ac:dyDescent="0.35">
      <c r="K35" s="2"/>
    </row>
    <row r="36" spans="11:11" x14ac:dyDescent="0.35">
      <c r="K36" s="2"/>
    </row>
    <row r="37" spans="11:11" x14ac:dyDescent="0.35">
      <c r="K37" s="2"/>
    </row>
    <row r="38" spans="11:11" x14ac:dyDescent="0.35">
      <c r="K38" s="2"/>
    </row>
    <row r="39" spans="11:11" x14ac:dyDescent="0.35">
      <c r="K39" s="2"/>
    </row>
    <row r="40" spans="11:11" x14ac:dyDescent="0.35">
      <c r="K40" s="2"/>
    </row>
    <row r="41" spans="11:11" x14ac:dyDescent="0.35">
      <c r="K41" s="2"/>
    </row>
    <row r="42" spans="11:11" x14ac:dyDescent="0.35">
      <c r="K42" s="2"/>
    </row>
    <row r="59" spans="11:11" x14ac:dyDescent="0.35">
      <c r="K59" s="2"/>
    </row>
    <row r="60" spans="11:11" x14ac:dyDescent="0.35">
      <c r="K60" s="2"/>
    </row>
    <row r="61" spans="11:11" x14ac:dyDescent="0.35">
      <c r="K61" s="2"/>
    </row>
    <row r="62" spans="11:11" x14ac:dyDescent="0.35">
      <c r="K6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zoomScale="85" workbookViewId="0">
      <selection activeCell="J27" sqref="J27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128</v>
      </c>
      <c r="J1" t="s">
        <v>127</v>
      </c>
      <c r="L1" s="1" t="s">
        <v>4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124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0.76470588235294112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125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126</v>
      </c>
    </row>
    <row r="5" spans="1:18" x14ac:dyDescent="0.35">
      <c r="M5" t="s">
        <v>130</v>
      </c>
      <c r="O5" t="s">
        <v>131</v>
      </c>
      <c r="Q5" t="s">
        <v>132</v>
      </c>
    </row>
    <row r="6" spans="1:18" x14ac:dyDescent="0.35">
      <c r="A6" t="s">
        <v>109</v>
      </c>
      <c r="B6" t="s">
        <v>110</v>
      </c>
      <c r="C6" t="s">
        <v>112</v>
      </c>
      <c r="D6" cm="1">
        <f t="array" ref="D6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6" cm="1">
        <f t="array" ref="E6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6" cm="1">
        <f t="array" ref="F6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6" cm="1">
        <f t="array" ref="G6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  <c r="M6">
        <f>SUM(results!F7,results!F17,results!F27,results!F37,results!F47,results!F57,results!F67,results!F77,results!F87,results!F97)</f>
        <v>232</v>
      </c>
      <c r="O6">
        <f>SUM(results!F108,results!F118,results!F128,results!F138,results!F148,results!F158,results!F168,results!F178,results!F188,results!F198)</f>
        <v>140</v>
      </c>
      <c r="Q6">
        <f>SUM(results!F209,results!F219,results!F229,results!F239,results!F249,results!F259,results!F269,results!F279,results!F289,results!F299)</f>
        <v>60</v>
      </c>
    </row>
    <row r="7" spans="1:18" x14ac:dyDescent="0.35">
      <c r="C7" t="s">
        <v>113</v>
      </c>
      <c r="D7" cm="1">
        <f t="array" ref="D7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7" cm="1">
        <f t="array" ref="E7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7" cm="1">
        <f t="array" ref="F7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7" cm="1">
        <f t="array" ref="G7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</row>
    <row r="8" spans="1:18" x14ac:dyDescent="0.35">
      <c r="C8" t="s">
        <v>114</v>
      </c>
      <c r="D8" cm="1">
        <f t="array" ref="D8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8" cm="1">
        <f t="array" ref="E8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8" cm="1">
        <f t="array" ref="F8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8" cm="1">
        <f t="array" ref="G8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</row>
    <row r="9" spans="1:18" x14ac:dyDescent="0.35">
      <c r="C9" t="s">
        <v>115</v>
      </c>
      <c r="D9" cm="1">
        <f t="array" ref="D9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9" cm="1">
        <f t="array" ref="E9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9" cm="1">
        <f t="array" ref="F9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9" cm="1">
        <f t="array" ref="G9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</row>
    <row r="10" spans="1:18" x14ac:dyDescent="0.35">
      <c r="C10" t="s">
        <v>116</v>
      </c>
      <c r="D10" cm="1">
        <f t="array" ref="D10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0" cm="1">
        <f t="array" ref="E10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0" cm="1">
        <f t="array" ref="F10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0" cm="1">
        <f t="array" ref="G10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</row>
    <row r="11" spans="1:18" x14ac:dyDescent="0.35">
      <c r="B11" t="s">
        <v>107</v>
      </c>
      <c r="C11" t="s">
        <v>112</v>
      </c>
      <c r="D11" cm="1">
        <f t="array" ref="D11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1" cm="1">
        <f t="array" ref="E11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11" cm="1">
        <f t="array" ref="F11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11" cm="1">
        <f t="array" ref="G11">_xlfn.LET(
  _xlpm.rows, _xlfn.SEQUENCE(20,1,107,5),
  _xlpm.rI, INDEX(results!I:I, _xlpm.rows),
  _xlpm.rG, INDEX(results!G:G, _xlpm.rows),
  _xlpm.num, SUM(_xlpm.rI),
  _xlpm.denom, SUM(_xlpm.rI + _xlpm.rG),
  _xlpm.num/_xlpm.denom
)</f>
        <v>1</v>
      </c>
    </row>
    <row r="12" spans="1:18" x14ac:dyDescent="0.35">
      <c r="C12" t="s">
        <v>113</v>
      </c>
      <c r="D12" cm="1">
        <f t="array" ref="D12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2" cm="1">
        <f t="array" ref="E12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12" cm="1">
        <f t="array" ref="F12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12" cm="1">
        <f t="array" ref="G12">_xlfn.LET(
  _xlpm.rows, _xlfn.SEQUENCE(20,1,104,5),
  _xlpm.rI, INDEX(results!I:I, _xlpm.rows),
  _xlpm.rG, INDEX(results!G:G, _xlpm.rows),
  _xlpm.num, SUM(_xlpm.rI),
  _xlpm.denom, SUM(_xlpm.rI + _xlpm.rG),
  _xlpm.num/_xlpm.denom
)</f>
        <v>1</v>
      </c>
    </row>
    <row r="13" spans="1:18" x14ac:dyDescent="0.35">
      <c r="C13" t="s">
        <v>114</v>
      </c>
      <c r="D13" cm="1">
        <f t="array" ref="D13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3" cm="1">
        <f t="array" ref="E13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13" cm="1">
        <f t="array" ref="F13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13" cm="1">
        <f t="array" ref="G13">_xlfn.LET(
  _xlpm.rows, _xlfn.SEQUENCE(20,1,105,5),
  _xlpm.rI, INDEX(results!I:I, _xlpm.rows),
  _xlpm.rG, INDEX(results!G:G, _xlpm.rows),
  _xlpm.num, SUM(_xlpm.rI),
  _xlpm.denom, SUM(_xlpm.rI + _xlpm.rG),
  _xlpm.num/_xlpm.denom
)</f>
        <v>1</v>
      </c>
    </row>
    <row r="14" spans="1:18" x14ac:dyDescent="0.35">
      <c r="C14" t="s">
        <v>115</v>
      </c>
      <c r="D14" cm="1">
        <f t="array" ref="D14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4" cm="1">
        <f t="array" ref="E14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14" cm="1">
        <f t="array" ref="F14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14" cm="1">
        <f t="array" ref="G14">_xlfn.LET(
  _xlpm.rows, _xlfn.SEQUENCE(16,1,126,5),
  _xlpm.rI, INDEX(results!I:I, _xlpm.rows),
  _xlpm.rG, INDEX(results!G:G, _xlpm.rows),
  _xlpm.num, SUM(_xlpm.rI),
  _xlpm.denom, SUM(_xlpm.rI + _xlpm.rG),
  _xlpm.num/_xlpm.denom
)</f>
        <v>1</v>
      </c>
    </row>
    <row r="15" spans="1:18" x14ac:dyDescent="0.35">
      <c r="C15" t="s">
        <v>116</v>
      </c>
      <c r="D15" cm="1">
        <f t="array" ref="D15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5" cm="1">
        <f t="array" ref="E15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15" cm="1">
        <f t="array" ref="F15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15" cm="1">
        <f t="array" ref="G15">_xlfn.LET(
  _xlpm.rows, _xlfn.SEQUENCE(4,1,106,5),
  _xlpm.rI, INDEX(results!I:I, _xlpm.rows),
  _xlpm.rG, INDEX(results!G:G, _xlpm.rows),
  _xlpm.num, SUM(_xlpm.rI),
  _xlpm.denom, SUM(_xlpm.rI + _xlpm.rG),
  _xlpm.num/_xlpm.denom
)</f>
        <v>1</v>
      </c>
    </row>
    <row r="16" spans="1:18" x14ac:dyDescent="0.35">
      <c r="B16" t="s">
        <v>108</v>
      </c>
      <c r="C16" t="s">
        <v>112</v>
      </c>
      <c r="D16" cm="1">
        <f t="array" ref="D16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6" cm="1">
        <f t="array" ref="E16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16" cm="1">
        <f t="array" ref="F16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16" cm="1">
        <f t="array" ref="G16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</row>
    <row r="17" spans="1:7" x14ac:dyDescent="0.35">
      <c r="C17" t="s">
        <v>113</v>
      </c>
      <c r="D17" cm="1">
        <f t="array" ref="D17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7" cm="1">
        <f t="array" ref="E17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17" cm="1">
        <f t="array" ref="F17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17" cm="1">
        <f t="array" ref="G17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</row>
    <row r="18" spans="1:7" x14ac:dyDescent="0.35">
      <c r="C18" t="s">
        <v>114</v>
      </c>
      <c r="D18" cm="1">
        <f t="array" ref="D18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8" t="e" cm="1">
        <f t="array" ref="E18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18" cm="1">
        <f t="array" ref="F18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18" cm="1">
        <f t="array" ref="G18">_xlfn.LET(
  _xlpm.rows, _xlfn.SEQUENCE(20,1,206,5),
  _xlpm.rI, INDEX(results!I:I, _xlpm.rows),
  _xlpm.rG, INDEX(results!G:G, _xlpm.rows),
  _xlpm.num, SUM(_xlpm.rI),
  _xlpm.denom, SUM(_xlpm.rI + _xlpm.rG),
  _xlpm.num/_xlpm.denom
)</f>
        <v>1</v>
      </c>
    </row>
    <row r="19" spans="1:7" x14ac:dyDescent="0.35">
      <c r="C19" t="s">
        <v>115</v>
      </c>
      <c r="D19" cm="1">
        <f t="array" ref="D19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9" t="e" cm="1">
        <f t="array" ref="E19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19" cm="1">
        <f t="array" ref="F19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19" cm="1">
        <f t="array" ref="G19">_xlfn.LET(
  _xlpm.rows, _xlfn.SEQUENCE(16,1,227,5),
  _xlpm.rI, INDEX(results!I:I, _xlpm.rows),
  _xlpm.rG, INDEX(results!G:G, _xlpm.rows),
  _xlpm.num, SUM(_xlpm.rI),
  _xlpm.denom, SUM(_xlpm.rI + _xlpm.rG),
  _xlpm.num/_xlpm.denom
)</f>
        <v>1</v>
      </c>
    </row>
    <row r="20" spans="1:7" x14ac:dyDescent="0.35">
      <c r="C20" t="s">
        <v>116</v>
      </c>
      <c r="D20" cm="1">
        <f t="array" ref="D20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20" t="e" cm="1">
        <f t="array" ref="E20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20" cm="1">
        <f t="array" ref="F20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20" cm="1">
        <f t="array" ref="G20">_xlfn.LET(
  _xlpm.rows, _xlfn.SEQUENCE(4,1,207,5),
  _xlpm.rI, INDEX(results!I:I, _xlpm.rows),
  _xlpm.rG, INDEX(results!G:G, _xlpm.rows),
  _xlpm.num, SUM(_xlpm.rI),
  _xlpm.denom, SUM(_xlpm.rI + _xlpm.rG),
  _xlpm.num/_xlpm.denom
)</f>
        <v>1</v>
      </c>
    </row>
    <row r="22" spans="1:7" x14ac:dyDescent="0.35">
      <c r="A22" t="s">
        <v>117</v>
      </c>
      <c r="B22" t="s">
        <v>101</v>
      </c>
      <c r="C22" t="s">
        <v>1</v>
      </c>
      <c r="D22" cm="1">
        <f t="array" ref="D22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2" cm="1">
        <f t="array" ref="E22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22" cm="1">
        <f t="array" ref="F22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22" cm="1">
        <f t="array" ref="G22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</row>
    <row r="23" spans="1:7" x14ac:dyDescent="0.35">
      <c r="C23" t="s">
        <v>19</v>
      </c>
      <c r="D23" cm="1">
        <f t="array" ref="D23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3" cm="1">
        <f t="array" ref="E23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23" cm="1">
        <f t="array" ref="F23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23" cm="1">
        <f t="array" ref="G23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</row>
    <row r="24" spans="1:7" x14ac:dyDescent="0.35">
      <c r="C24" t="s">
        <v>33</v>
      </c>
      <c r="D24" cm="1">
        <f t="array" ref="D24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4" cm="1">
        <f t="array" ref="E24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24" cm="1">
        <f t="array" ref="F24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24" cm="1">
        <f t="array" ref="G24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</row>
    <row r="25" spans="1:7" x14ac:dyDescent="0.35">
      <c r="C25" t="s">
        <v>37</v>
      </c>
      <c r="D25" cm="1">
        <f t="array" ref="D25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5" cm="1">
        <f t="array" ref="E25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25" cm="1">
        <f t="array" ref="F25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25" cm="1">
        <f t="array" ref="G25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</row>
    <row r="26" spans="1:7" x14ac:dyDescent="0.35">
      <c r="C26" t="s">
        <v>41</v>
      </c>
      <c r="D26" cm="1">
        <f t="array" ref="D26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26" cm="1">
        <f t="array" ref="E26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26" cm="1">
        <f t="array" ref="F26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26" cm="1">
        <f t="array" ref="G26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</row>
    <row r="27" spans="1:7" x14ac:dyDescent="0.35">
      <c r="B27" t="s">
        <v>107</v>
      </c>
      <c r="C27" t="s">
        <v>1</v>
      </c>
      <c r="D27" cm="1">
        <f t="array" ref="D27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cm="1">
        <f t="array" ref="E27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27" cm="1">
        <f t="array" ref="F27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27" cm="1">
        <f t="array" ref="G27">_xlfn.LET(
  _xlpm.rows, _xlfn.SEQUENCE(4,1,103,5),
  _xlpm.rI, INDEX(results!I:I, _xlpm.rows),
  _xlpm.rG, INDEX(results!G:G, _xlpm.rows),
  _xlpm.num, SUM(_xlpm.rI),
  _xlpm.denom, SUM(_xlpm.rI + _xlpm.rG),
  _xlpm.num/_xlpm.denom
)</f>
        <v>1</v>
      </c>
    </row>
    <row r="28" spans="1:7" x14ac:dyDescent="0.35">
      <c r="C28" t="s">
        <v>19</v>
      </c>
      <c r="D28" cm="1">
        <f t="array" ref="D28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cm="1">
        <f t="array" ref="E28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28" cm="1">
        <f t="array" ref="F28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28" cm="1">
        <f t="array" ref="G28">_xlfn.LET(
  _xlpm.rows, _xlfn.SEQUENCE(4,1,123,5),
  _xlpm.rI, INDEX(results!I:I, _xlpm.rows),
  _xlpm.rG, INDEX(results!G:G, _xlpm.rows),
  _xlpm.num, SUM(_xlpm.rI),
  _xlpm.denom, SUM(_xlpm.rI + _xlpm.rG),
  _xlpm.num/_xlpm.denom
)</f>
        <v>1</v>
      </c>
    </row>
    <row r="29" spans="1:7" x14ac:dyDescent="0.35">
      <c r="C29" t="s">
        <v>33</v>
      </c>
      <c r="D29" cm="1">
        <f t="array" ref="D29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9" cm="1">
        <f t="array" ref="E29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29" cm="1">
        <f t="array" ref="F29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29" cm="1">
        <f t="array" ref="G29">_xlfn.LET(
  _xlpm.rows, _xlfn.SEQUENCE(4,1,143,5),
  _xlpm.rI, INDEX(results!I:I, _xlpm.rows),
  _xlpm.rG, INDEX(results!G:G, _xlpm.rows),
  _xlpm.num, SUM(_xlpm.rI),
  _xlpm.denom, SUM(_xlpm.rI + _xlpm.rG),
  _xlpm.num/_xlpm.denom
)</f>
        <v>1</v>
      </c>
    </row>
    <row r="30" spans="1:7" x14ac:dyDescent="0.35">
      <c r="C30" t="s">
        <v>37</v>
      </c>
      <c r="D30" cm="1">
        <f t="array" ref="D30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cm="1">
        <f t="array" ref="E30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30" cm="1">
        <f t="array" ref="F30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30" cm="1">
        <f t="array" ref="G30">_xlfn.LET(
  _xlpm.rows, _xlfn.SEQUENCE(4,1,163,5),
  _xlpm.rI, INDEX(results!I:I, _xlpm.rows),
  _xlpm.rG, INDEX(results!G:G, _xlpm.rows),
  _xlpm.num, SUM(_xlpm.rI),
  _xlpm.denom, SUM(_xlpm.rI + _xlpm.rG),
  _xlpm.num/_xlpm.denom
)</f>
        <v>1</v>
      </c>
    </row>
    <row r="31" spans="1:7" x14ac:dyDescent="0.35">
      <c r="C31" t="s">
        <v>41</v>
      </c>
      <c r="D31" cm="1">
        <f t="array" ref="D31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cm="1">
        <f t="array" ref="E31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31" cm="1">
        <f t="array" ref="F31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31" cm="1">
        <f t="array" ref="G31">_xlfn.LET(
  _xlpm.rows, _xlfn.SEQUENCE(4,1,183,5),
  _xlpm.rI, INDEX(results!I:I, _xlpm.rows),
  _xlpm.rG, INDEX(results!G:G, _xlpm.rows),
  _xlpm.num, SUM(_xlpm.rI),
  _xlpm.denom, SUM(_xlpm.rI + _xlpm.rG),
  _xlpm.num/_xlpm.denom
)</f>
        <v>1</v>
      </c>
    </row>
    <row r="32" spans="1:7" x14ac:dyDescent="0.35">
      <c r="B32" t="s">
        <v>108</v>
      </c>
      <c r="C32" t="s">
        <v>1</v>
      </c>
      <c r="D32" cm="1">
        <f t="array" ref="D32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2" cm="1">
        <f t="array" ref="E32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32" cm="1">
        <f t="array" ref="F32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32" cm="1">
        <f t="array" ref="G32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</row>
    <row r="33" spans="3:7" x14ac:dyDescent="0.35">
      <c r="C33" t="s">
        <v>19</v>
      </c>
      <c r="D33" cm="1">
        <f t="array" ref="D33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3" cm="1">
        <f t="array" ref="E33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33" cm="1">
        <f t="array" ref="F33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33" cm="1">
        <f t="array" ref="G33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</row>
    <row r="34" spans="3:7" x14ac:dyDescent="0.35">
      <c r="C34" t="s">
        <v>33</v>
      </c>
      <c r="D34" cm="1">
        <f t="array" ref="D34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4" cm="1">
        <f t="array" ref="E34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34" cm="1">
        <f t="array" ref="F34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34" cm="1">
        <f t="array" ref="G34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</row>
    <row r="35" spans="3:7" x14ac:dyDescent="0.35">
      <c r="C35" t="s">
        <v>37</v>
      </c>
      <c r="D35" cm="1">
        <f t="array" ref="D35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5" cm="1">
        <f t="array" ref="E35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35" cm="1">
        <f t="array" ref="F35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35" cm="1">
        <f t="array" ref="G35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</row>
    <row r="36" spans="3:7" x14ac:dyDescent="0.35">
      <c r="C36" t="s">
        <v>41</v>
      </c>
      <c r="D36" cm="1">
        <f t="array" ref="D36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6" cm="1">
        <f t="array" ref="E36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36" cm="1">
        <f t="array" ref="F36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36" cm="1">
        <f t="array" ref="G36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topLeftCell="A20" zoomScale="76" workbookViewId="0">
      <selection activeCell="I28" sqref="I28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results_additional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2025-07-11T09:25:38Z</dcterms:modified>
</cp:coreProperties>
</file>